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C_LEP\"/>
    </mc:Choice>
  </mc:AlternateContent>
  <xr:revisionPtr revIDLastSave="0" documentId="13_ncr:1_{414AEEA6-3A2F-47DD-BF48-73DC055E48B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<sst xmlns="http://schemas.openxmlformats.org/spreadsheetml/2006/main" count="2355" uniqueCount="531">
  <si>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</si>
  <si>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</si>
  <si>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</si>
  <si>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</si>
  <si>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</si>
  <si>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</si>
  <si>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</si>
  <si>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</si>
  <si>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</si>
  <si>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</si>
  <si>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</si>
  <si>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</si>
  <si>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</si>
  <si>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</si>
  <si>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</si>
  <si>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</si>
  <si>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</si>
  <si>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</si>
  <si>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</si>
  <si>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</si>
  <si>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</si>
  <si>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</si>
  <si>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</si>
  <si>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</si>
  <si>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</si>
  <si>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</si>
  <si>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</si>
  <si>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</si>
  <si>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</si>
  <si>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</si>
  <si>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</si>
  <si>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</si>
  <si>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</si>
  <si>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</si>
  <si>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</si>
  <si>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</si>
  <si>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</si>
  <si>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</si>
  <si>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</si>
  <si>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</si>
  <si>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</si>
  <si>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</si>
  <si>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</si>
  <si>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</si>
  <si>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</si>
  <si>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</si>
  <si>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</si>
  <si>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</si>
  <si>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</si>
  <si>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</si>
  <si>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</si>
  <si>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</si>
  <si>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</si>
  <si>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</si>
  <si>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</si>
  <si>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</si>
  <si>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</si>
  <si>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</si>
  <si>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</si>
  <si>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</si>
  <si>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</si>
  <si>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</si>
  <si>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</si>
  <si>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</si>
  <si>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</si>
  <si>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</si>
  <si>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</si>
  <si>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</si>
  <si>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</si>
  <si>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</si>
  <si>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</si>
  <si>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</si>
  <si>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</si>
  <si>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</si>
  <si>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</si>
  <si>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</si>
  <si>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</si>
  <si>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</si>
  <si>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</si>
  <si>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</si>
  <si>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</si>
  <si>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</si>
  <si>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</si>
  <si>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</si>
  <si>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</si>
  <si>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</si>
  <si>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</si>
  <si>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</si>
  <si>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</si>
  <si>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</si>
  <si>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</si>
  <si>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</si>
  <si>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</si>
  <si>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</si>
  <si>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</si>
  <si>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</si>
  <si>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</si>
  <si>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</si>
  <si>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</si>
  <si>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</si>
  <si>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</si>
  <si>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</si>
  <si>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</si>
  <si>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</si>
  <si>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</si>
  <si>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</si>
  <si>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</si>
  <si>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</si>
  <si>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</si>
  <si>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</si>
  <si>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</si>
  <si>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</si>
  <si>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</si>
  <si>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</si>
  <si>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</si>
  <si>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</si>
  <si>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</si>
  <si>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</si>
  <si>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</si>
  <si>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</si>
  <si>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</si>
  <si>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</si>
  <si>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</si>
  <si>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</si>
  <si>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</si>
  <si>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</si>
  <si>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</si>
  <si>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</si>
  <si>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</si>
  <si>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</si>
  <si>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</si>
  <si>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</si>
  <si>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</si>
  <si>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</si>
  <si>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</si>
  <si>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</si>
  <si>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</si>
  <si>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</si>
  <si>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</si>
  <si>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</si>
  <si>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</si>
  <si>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</si>
  <si>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</si>
  <si>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</si>
  <si>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</si>
  <si>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</si>
  <si>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</si>
  <si>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</si>
  <si>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</si>
  <si>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</si>
  <si>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</si>
  <si>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</si>
  <si>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</si>
  <si>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</si>
  <si>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</si>
  <si>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</si>
  <si>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</si>
  <si>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</si>
  <si>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</si>
  <si>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</si>
  <si>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</si>
  <si>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</si>
  <si>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</si>
  <si>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</si>
  <si>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</si>
  <si>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</si>
  <si>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</si>
  <si>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</si>
  <si>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</si>
  <si>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</si>
  <si>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</si>
  <si>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</si>
  <si>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</si>
  <si>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</si>
  <si>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</si>
  <si>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</si>
  <si>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</si>
  <si>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</si>
  <si>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</si>
  <si>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</si>
  <si>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</si>
  <si>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</si>
  <si>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</si>
  <si>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</si>
  <si>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</si>
  <si>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</si>
  <si>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</si>
  <si>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</si>
  <si>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</si>
  <si>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</si>
  <si>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</si>
  <si>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</si>
  <si>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</si>
  <si>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</si>
  <si>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</si>
  <si>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</si>
  <si>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</si>
  <si>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</si>
  <si>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</si>
  <si>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</si>
  <si>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</si>
  <si>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</si>
  <si>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</si>
  <si>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</si>
  <si>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</si>
  <si>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</si>
  <si>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</si>
  <si>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</si>
  <si>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</si>
  <si>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</si>
  <si>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</si>
  <si>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</si>
  <si>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</si>
  <si>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</si>
  <si>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</si>
  <si>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</si>
  <si>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</si>
  <si>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</si>
  <si>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</si>
  <si>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</si>
  <si>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</si>
  <si>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</si>
  <si>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</si>
  <si>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</si>
  <si>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</si>
  <si>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</si>
  <si>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</si>
  <si>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</si>
  <si>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</si>
  <si>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</si>
  <si>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</si>
  <si>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</si>
  <si>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</si>
  <si>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</si>
  <si>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</si>
  <si>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</si>
  <si>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</si>
  <si>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</si>
  <si>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</si>
  <si>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</si>
  <si>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</si>
  <si>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</si>
  <si>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</si>
  <si>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</si>
  <si>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</si>
  <si>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</si>
  <si>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</si>
  <si>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</si>
  <si>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</si>
  <si>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</si>
  <si>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</si>
  <si>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</si>
  <si>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</si>
  <si>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</si>
  <si>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</si>
  <si>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</si>
  <si>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</si>
  <si>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</si>
  <si>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</si>
  <si>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</si>
  <si>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</si>
  <si>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</si>
  <si>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</si>
  <si>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</si>
  <si>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</si>
  <si>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</si>
  <si>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</si>
  <si>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</si>
  <si>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</si>
  <si>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</si>
  <si>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</si>
  <si>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</si>
  <si>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</si>
  <si>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</si>
  <si>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</si>
  <si>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</si>
  <si>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</si>
  <si>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</si>
  <si>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</si>
  <si>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</si>
  <si>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</si>
  <si>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</si>
  <si>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</si>
  <si>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</si>
  <si>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</si>
  <si>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</si>
  <si>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</si>
  <si>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</si>
  <si>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</si>
  <si>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</si>
  <si>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</si>
  <si>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</si>
  <si>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</si>
  <si>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</si>
  <si>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</si>
  <si>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</si>
  <si>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</si>
  <si>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</si>
  <si>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</si>
  <si>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</si>
  <si>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</si>
  <si>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</si>
  <si>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</si>
  <si>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</si>
  <si>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</si>
  <si>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</si>
  <si>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</si>
  <si>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</si>
  <si>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</si>
  <si>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</si>
  <si>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</si>
  <si>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</si>
  <si>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</si>
  <si>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</si>
  <si>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</si>
  <si>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</si>
  <si>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</si>
  <si>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</si>
  <si>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</si>
  <si>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</si>
  <si>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</si>
  <si>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</si>
  <si>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</si>
  <si>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</si>
  <si>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</si>
  <si>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</si>
  <si>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</si>
  <si>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</si>
  <si>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</si>
  <si>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</si>
  <si>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</si>
  <si>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</si>
  <si>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</si>
  <si>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</si>
  <si>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</si>
  <si>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</si>
  <si>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</si>
  <si>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</si>
  <si>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</si>
  <si>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</si>
  <si>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</si>
  <si>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</si>
  <si>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</si>
  <si>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</si>
  <si>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</si>
  <si>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</si>
  <si>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</si>
  <si>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</si>
  <si>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</si>
  <si>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</si>
  <si>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</si>
  <si>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</si>
  <si>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</si>
  <si>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</si>
  <si>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</si>
  <si>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</si>
  <si>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</si>
  <si>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</si>
  <si>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</si>
  <si>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</si>
  <si>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</si>
  <si>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</si>
  <si>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</si>
  <si>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</si>
  <si>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</si>
  <si>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</si>
  <si>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</si>
  <si>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</si>
  <si>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</si>
  <si>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</si>
  <si>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</si>
  <si>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</si>
  <si>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</si>
  <si>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</si>
  <si>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</si>
  <si>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</si>
  <si>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</si>
  <si>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</si>
  <si>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</si>
  <si>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</si>
  <si>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</si>
  <si>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</si>
  <si>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</si>
  <si>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</si>
  <si>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</si>
  <si>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</si>
  <si>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</si>
  <si>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</si>
  <si>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</si>
  <si>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</si>
  <si>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</si>
  <si>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</si>
  <si>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</si>
  <si>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</si>
  <si>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</si>
  <si>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</si>
  <si>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</si>
  <si>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</si>
  <si>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</si>
  <si>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</si>
  <si>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</si>
  <si>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</si>
  <si>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</si>
  <si>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</si>
  <si>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</si>
  <si>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</si>
  <si>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</si>
  <si>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</si>
  <si>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</si>
  <si>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</si>
  <si>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</si>
  <si>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</si>
  <si>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</si>
  <si>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</si>
  <si>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</si>
  <si>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</si>
  <si>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</si>
  <si>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</si>
  <si>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</si>
  <si>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</si>
  <si>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</si>
  <si>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</si>
  <si>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</si>
  <si>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</si>
  <si>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</si>
  <si>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</si>
  <si>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</si>
  <si>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</si>
  <si>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</si>
  <si>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</si>
  <si>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</si>
  <si>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</si>
  <si>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</si>
  <si>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</si>
  <si>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</si>
  <si>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</si>
  <si>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</si>
  <si>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</si>
  <si>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</si>
  <si>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</si>
  <si>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</si>
  <si>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</si>
  <si>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</si>
  <si>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</si>
  <si>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</si>
  <si>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</si>
  <si>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</si>
  <si>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</si>
  <si>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</si>
  <si>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</si>
  <si>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</si>
  <si>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</si>
  <si>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</si>
  <si>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</si>
  <si>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</si>
  <si>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</si>
  <si>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</si>
  <si>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</si>
  <si>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</si>
  <si>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</si>
  <si>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</si>
  <si>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</si>
  <si>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</si>
  <si>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</si>
  <si>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</si>
  <si>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</si>
  <si>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</si>
  <si>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</si>
  <si>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</si>
  <si>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</si>
  <si>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</si>
  <si>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</si>
  <si>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</si>
  <si>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</si>
  <si>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</si>
  <si>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</si>
  <si>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</si>
  <si>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</si>
  <si>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</si>
  <si>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</si>
  <si>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</si>
  <si>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</si>
  <si>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</si>
  <si>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</si>
  <si>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</si>
  <si>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</si>
  <si>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</si>
  <si>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</si>
  <si>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</si>
  <si>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</si>
  <si>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</si>
  <si>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</si>
  <si>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</si>
  <si>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</si>
  <si>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</si>
  <si>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</si>
  <si>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</si>
  <si>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</si>
  <si>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</si>
  <si>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</si>
  <si>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</si>
  <si>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</si>
  <si>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</si>
  <si>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</si>
  <si>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</si>
  <si>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</si>
  <si>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</si>
  <si>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</si>
  <si>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</si>
  <si>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</si>
  <si>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</si>
  <si>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</si>
  <si>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</si>
  <si>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</si>
  <si>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</si>
  <si>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</si>
  <si>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</si>
  <si>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</si>
  <si>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</si>
  <si>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</si>
  <si>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</si>
  <si>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</si>
  <si>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</si>
  <si>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</si>
  <si>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</si>
  <si>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</si>
  <si>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automation/Data/Results/Workbooks/LEPs/CC_LEP/CC_LEP_Database.Main.xlsx</t>
  </si>
  <si>
    <t>4. Coast to Capital</t>
  </si>
  <si>
    <t>28-02-2024 09:51:40</t>
  </si>
  <si>
    <t>Coast to Capital</t>
  </si>
  <si>
    <t>29 02 2024 03:48:36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</si>
</sst>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0.80748890696860087</c:v>
                </c:pt>
                <c:pt idx="2">
                  <c:v>1.6470602815102708</c:v>
                </c:pt>
                <c:pt idx="3">
                  <c:v>0.43416780212548467</c:v>
                </c:pt>
                <c:pt idx="4">
                  <c:v>0.43018527884279845</c:v>
                </c:pt>
                <c:pt idx="5">
                  <c:v>1.0482890391027899</c:v>
                </c:pt>
                <c:pt idx="7">
                  <c:v>-0.53629673019019997</c:v>
                </c:pt>
                <c:pt idx="8">
                  <c:v>-2.0479803698046029</c:v>
                </c:pt>
                <c:pt idx="9">
                  <c:v>0.13047630592160075</c:v>
                </c:pt>
                <c:pt idx="10">
                  <c:v>1.1164475249405115</c:v>
                </c:pt>
                <c:pt idx="11">
                  <c:v>6.4074954849391297E-2</c:v>
                </c:pt>
                <c:pt idx="12">
                  <c:v>-1.2141596120369025</c:v>
                </c:pt>
                <c:pt idx="13">
                  <c:v>-1.1654117275256559</c:v>
                </c:pt>
                <c:pt idx="14">
                  <c:v>-5.7265990279319219</c:v>
                </c:pt>
                <c:pt idx="15">
                  <c:v>-0.3815454688603559</c:v>
                </c:pt>
                <c:pt idx="17">
                  <c:v>1.0125445024238955</c:v>
                </c:pt>
                <c:pt idx="18">
                  <c:v>1.2445688125843679</c:v>
                </c:pt>
                <c:pt idx="19">
                  <c:v>0.60917367891437646</c:v>
                </c:pt>
                <c:pt idx="20">
                  <c:v>0.84240919796860769</c:v>
                </c:pt>
                <c:pt idx="22">
                  <c:v>2.9544238621072916</c:v>
                </c:pt>
                <c:pt idx="24">
                  <c:v>1.3515446411532572</c:v>
                </c:pt>
                <c:pt idx="25">
                  <c:v>6.6766526540695814</c:v>
                </c:pt>
                <c:pt idx="26">
                  <c:v>7.7773770178489965</c:v>
                </c:pt>
                <c:pt idx="27">
                  <c:v>3.3450872498927531</c:v>
                </c:pt>
                <c:pt idx="29">
                  <c:v>4.341220913812438</c:v>
                </c:pt>
                <c:pt idx="30">
                  <c:v>19.496546486654353</c:v>
                </c:pt>
                <c:pt idx="31">
                  <c:v>1.2754577322193983</c:v>
                </c:pt>
                <c:pt idx="32">
                  <c:v>-1.9984785928249704</c:v>
                </c:pt>
                <c:pt idx="33">
                  <c:v>4.0262510450758571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0.3201692055678107</c:v>
                </c:pt>
                <c:pt idx="2">
                  <c:v>0.34256132443848397</c:v>
                </c:pt>
                <c:pt idx="3">
                  <c:v>0.1368835142923297</c:v>
                </c:pt>
                <c:pt idx="4">
                  <c:v>0.10360115921286273</c:v>
                </c:pt>
                <c:pt idx="5">
                  <c:v>0.23919154100600082</c:v>
                </c:pt>
                <c:pt idx="7">
                  <c:v>-0.34497015810109888</c:v>
                </c:pt>
                <c:pt idx="8">
                  <c:v>0.9255297824714237</c:v>
                </c:pt>
                <c:pt idx="9">
                  <c:v>0.87967427633601769</c:v>
                </c:pt>
                <c:pt idx="10">
                  <c:v>0.7320548151278361</c:v>
                </c:pt>
                <c:pt idx="11">
                  <c:v>0.5777128039586632</c:v>
                </c:pt>
                <c:pt idx="12">
                  <c:v>-0.65899645062160728</c:v>
                </c:pt>
                <c:pt idx="13">
                  <c:v>1.0012750661440029</c:v>
                </c:pt>
                <c:pt idx="14">
                  <c:v>-0.39467917599635971</c:v>
                </c:pt>
                <c:pt idx="15">
                  <c:v>0.5223124647450339</c:v>
                </c:pt>
                <c:pt idx="17">
                  <c:v>1.1399648689442987</c:v>
                </c:pt>
                <c:pt idx="18">
                  <c:v>-0.2181494597293776</c:v>
                </c:pt>
                <c:pt idx="19">
                  <c:v>0.11792719764842641</c:v>
                </c:pt>
                <c:pt idx="20">
                  <c:v>0.34148358507819498</c:v>
                </c:pt>
                <c:pt idx="22">
                  <c:v>0.62955104072248691</c:v>
                </c:pt>
                <c:pt idx="24">
                  <c:v>-1.2464012799165203</c:v>
                </c:pt>
                <c:pt idx="25">
                  <c:v>-2.6697965287628911</c:v>
                </c:pt>
                <c:pt idx="26">
                  <c:v>1.0702166804532398</c:v>
                </c:pt>
                <c:pt idx="27">
                  <c:v>-1.2754854802391136</c:v>
                </c:pt>
                <c:pt idx="29">
                  <c:v>1.075016116454508</c:v>
                </c:pt>
                <c:pt idx="30">
                  <c:v>-0.11802249002241805</c:v>
                </c:pt>
                <c:pt idx="31">
                  <c:v>-1.1254132453448862</c:v>
                </c:pt>
                <c:pt idx="32">
                  <c:v>0.37062547091166742</c:v>
                </c:pt>
                <c:pt idx="33">
                  <c:v>0.41282817355474677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5.9600000000000124</c:v>
                </c:pt>
                <c:pt idx="1">
                  <c:v>6.6940000000000062</c:v>
                </c:pt>
                <c:pt idx="2">
                  <c:v>7.9960000000000182</c:v>
                </c:pt>
                <c:pt idx="3">
                  <c:v>6.0610000000000115</c:v>
                </c:pt>
                <c:pt idx="4">
                  <c:v>11.354999999999993</c:v>
                </c:pt>
                <c:pt idx="5">
                  <c:v>7.9679999999999866</c:v>
                </c:pt>
                <c:pt idx="6">
                  <c:v>7.7230000000000105</c:v>
                </c:pt>
                <c:pt idx="7">
                  <c:v>8.8260000000000058</c:v>
                </c:pt>
                <c:pt idx="8">
                  <c:v>7.4019999999999992</c:v>
                </c:pt>
                <c:pt idx="9">
                  <c:v>8.9770000000000127</c:v>
                </c:pt>
                <c:pt idx="10">
                  <c:v>7.2030000000000092</c:v>
                </c:pt>
                <c:pt idx="11">
                  <c:v>7.2529999999999983</c:v>
                </c:pt>
                <c:pt idx="12">
                  <c:v>7.2980000000000116</c:v>
                </c:pt>
                <c:pt idx="13">
                  <c:v>7.3700000000000045</c:v>
                </c:pt>
                <c:pt idx="14">
                  <c:v>7.4159999999999862</c:v>
                </c:pt>
                <c:pt idx="15">
                  <c:v>7.4289999999999834</c:v>
                </c:pt>
                <c:pt idx="16">
                  <c:v>7.4480000000000048</c:v>
                </c:pt>
                <c:pt idx="17">
                  <c:v>7.4640000000000271</c:v>
                </c:pt>
                <c:pt idx="18">
                  <c:v>7.4790000000000347</c:v>
                </c:pt>
                <c:pt idx="19">
                  <c:v>7.4929999999999835</c:v>
                </c:pt>
                <c:pt idx="20">
                  <c:v>7.5150000000000103</c:v>
                </c:pt>
                <c:pt idx="21">
                  <c:v>7.536999999999999</c:v>
                </c:pt>
                <c:pt idx="22">
                  <c:v>7.5570000000000057</c:v>
                </c:pt>
                <c:pt idx="23">
                  <c:v>7.5770000000000035</c:v>
                </c:pt>
                <c:pt idx="24" formatCode="#,##0.00">
                  <c:v>7.5959999999999983</c:v>
                </c:pt>
                <c:pt idx="25">
                  <c:v>7.6140000000000034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0.68</c:v>
                </c:pt>
                <c:pt idx="1">
                  <c:v>1.0979999999999999</c:v>
                </c:pt>
                <c:pt idx="2">
                  <c:v>2.418000000000005</c:v>
                </c:pt>
                <c:pt idx="3">
                  <c:v>2.0729999999999973</c:v>
                </c:pt>
                <c:pt idx="4">
                  <c:v>1.1709999999999987</c:v>
                </c:pt>
                <c:pt idx="5">
                  <c:v>0.53499999999999825</c:v>
                </c:pt>
                <c:pt idx="6">
                  <c:v>0.4580000000000008</c:v>
                </c:pt>
                <c:pt idx="7">
                  <c:v>0.46900000000000042</c:v>
                </c:pt>
                <c:pt idx="8">
                  <c:v>0.35100000000000087</c:v>
                </c:pt>
                <c:pt idx="9">
                  <c:v>0.75899999999999923</c:v>
                </c:pt>
                <c:pt idx="10">
                  <c:v>0.5699999999999994</c:v>
                </c:pt>
                <c:pt idx="11">
                  <c:v>0.56000000000000116</c:v>
                </c:pt>
                <c:pt idx="12">
                  <c:v>0.55700000000000061</c:v>
                </c:pt>
                <c:pt idx="13">
                  <c:v>0.54499999999999948</c:v>
                </c:pt>
                <c:pt idx="14">
                  <c:v>0.53199999999999825</c:v>
                </c:pt>
                <c:pt idx="15">
                  <c:v>0.52299999999999813</c:v>
                </c:pt>
                <c:pt idx="16">
                  <c:v>0.5180000000000009</c:v>
                </c:pt>
                <c:pt idx="17">
                  <c:v>0.51199999999999946</c:v>
                </c:pt>
                <c:pt idx="18">
                  <c:v>0.50700000000000001</c:v>
                </c:pt>
                <c:pt idx="19">
                  <c:v>0.50300000000000067</c:v>
                </c:pt>
                <c:pt idx="20">
                  <c:v>0.49900000000000033</c:v>
                </c:pt>
                <c:pt idx="21">
                  <c:v>0.49500000000000005</c:v>
                </c:pt>
                <c:pt idx="22">
                  <c:v>0.49099999999999866</c:v>
                </c:pt>
                <c:pt idx="23">
                  <c:v>0.4870000000000006</c:v>
                </c:pt>
                <c:pt idx="24" formatCode="#,##0.00">
                  <c:v>0.48400000000000043</c:v>
                </c:pt>
                <c:pt idx="25">
                  <c:v>0.48100000000000082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4.6090000000000053</c:v>
                </c:pt>
                <c:pt idx="1">
                  <c:v>4.0519999999999738</c:v>
                </c:pt>
                <c:pt idx="2">
                  <c:v>3.6670000000000011</c:v>
                </c:pt>
                <c:pt idx="3">
                  <c:v>3.7819999999999947</c:v>
                </c:pt>
                <c:pt idx="4">
                  <c:v>2.1330000000000005</c:v>
                </c:pt>
                <c:pt idx="5">
                  <c:v>2.0570000000000004</c:v>
                </c:pt>
                <c:pt idx="6">
                  <c:v>4.2609999999999992</c:v>
                </c:pt>
                <c:pt idx="7">
                  <c:v>4.5989999999999904</c:v>
                </c:pt>
                <c:pt idx="8">
                  <c:v>4.8210000000000015</c:v>
                </c:pt>
                <c:pt idx="9">
                  <c:v>4.3069999999999968</c:v>
                </c:pt>
                <c:pt idx="10">
                  <c:v>5.0120000000000138</c:v>
                </c:pt>
                <c:pt idx="11">
                  <c:v>4.9859999999999962</c:v>
                </c:pt>
                <c:pt idx="12">
                  <c:v>4.9200000000000097</c:v>
                </c:pt>
                <c:pt idx="13">
                  <c:v>4.9039999999999973</c:v>
                </c:pt>
                <c:pt idx="14">
                  <c:v>4.9019999999999984</c:v>
                </c:pt>
                <c:pt idx="15">
                  <c:v>4.9000000000000012</c:v>
                </c:pt>
                <c:pt idx="16">
                  <c:v>4.8960000000000079</c:v>
                </c:pt>
                <c:pt idx="17">
                  <c:v>4.8950000000000022</c:v>
                </c:pt>
                <c:pt idx="18">
                  <c:v>4.8939999999999921</c:v>
                </c:pt>
                <c:pt idx="19">
                  <c:v>4.895000000000012</c:v>
                </c:pt>
                <c:pt idx="20">
                  <c:v>4.8980000000000095</c:v>
                </c:pt>
                <c:pt idx="21">
                  <c:v>4.9020000000000126</c:v>
                </c:pt>
                <c:pt idx="22">
                  <c:v>4.9069999999999929</c:v>
                </c:pt>
                <c:pt idx="23">
                  <c:v>4.9119999999999981</c:v>
                </c:pt>
                <c:pt idx="24" formatCode="#,##0.00">
                  <c:v>4.9180000000000019</c:v>
                </c:pt>
                <c:pt idx="25">
                  <c:v>4.9240000000000066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3.4180000000000024</c:v>
                </c:pt>
                <c:pt idx="1">
                  <c:v>3.8669999999999964</c:v>
                </c:pt>
                <c:pt idx="2">
                  <c:v>3.6590000000000003</c:v>
                </c:pt>
                <c:pt idx="3">
                  <c:v>3.1570000000000022</c:v>
                </c:pt>
                <c:pt idx="4">
                  <c:v>4.3789999999999996</c:v>
                </c:pt>
                <c:pt idx="5">
                  <c:v>4.2619999999999978</c:v>
                </c:pt>
                <c:pt idx="6">
                  <c:v>4.2629999999999972</c:v>
                </c:pt>
                <c:pt idx="7">
                  <c:v>5.5990000000000109</c:v>
                </c:pt>
                <c:pt idx="8">
                  <c:v>5.4329999999999909</c:v>
                </c:pt>
                <c:pt idx="9">
                  <c:v>5.6659999999999977</c:v>
                </c:pt>
                <c:pt idx="10">
                  <c:v>5.2710000000000043</c:v>
                </c:pt>
                <c:pt idx="11">
                  <c:v>5.1939999999999955</c:v>
                </c:pt>
                <c:pt idx="12">
                  <c:v>5.1740000000000066</c:v>
                </c:pt>
                <c:pt idx="13">
                  <c:v>5.2689999999999948</c:v>
                </c:pt>
                <c:pt idx="14">
                  <c:v>5.4889999999999954</c:v>
                </c:pt>
                <c:pt idx="15">
                  <c:v>5.6150000000000038</c:v>
                </c:pt>
                <c:pt idx="16">
                  <c:v>5.7089999999999845</c:v>
                </c:pt>
                <c:pt idx="17">
                  <c:v>5.7839999999999927</c:v>
                </c:pt>
                <c:pt idx="18">
                  <c:v>5.8469999999999898</c:v>
                </c:pt>
                <c:pt idx="19">
                  <c:v>5.9029999999999774</c:v>
                </c:pt>
                <c:pt idx="20">
                  <c:v>5.9550000000000045</c:v>
                </c:pt>
                <c:pt idx="21">
                  <c:v>6.0040000000000013</c:v>
                </c:pt>
                <c:pt idx="22">
                  <c:v>6.0509999999999913</c:v>
                </c:pt>
                <c:pt idx="23">
                  <c:v>6.0980000000000194</c:v>
                </c:pt>
                <c:pt idx="24" formatCode="#,##0.00">
                  <c:v>6.1429999999999909</c:v>
                </c:pt>
                <c:pt idx="25">
                  <c:v>6.1879999999999926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3.0479999999999992</c:v>
                </c:pt>
                <c:pt idx="1">
                  <c:v>4.0939999999999994</c:v>
                </c:pt>
                <c:pt idx="2">
                  <c:v>3.7450000000000072</c:v>
                </c:pt>
                <c:pt idx="3">
                  <c:v>3.1700000000000061</c:v>
                </c:pt>
                <c:pt idx="4">
                  <c:v>3.8530000000000078</c:v>
                </c:pt>
                <c:pt idx="5">
                  <c:v>3.650000000000007</c:v>
                </c:pt>
                <c:pt idx="6">
                  <c:v>4.1100000000000003</c:v>
                </c:pt>
                <c:pt idx="7">
                  <c:v>4.4220000000000041</c:v>
                </c:pt>
                <c:pt idx="8">
                  <c:v>4.4570000000000007</c:v>
                </c:pt>
                <c:pt idx="9">
                  <c:v>5.3249999999999833</c:v>
                </c:pt>
                <c:pt idx="10">
                  <c:v>5.3080000000000238</c:v>
                </c:pt>
                <c:pt idx="11">
                  <c:v>5.4120000000000008</c:v>
                </c:pt>
                <c:pt idx="12">
                  <c:v>5.5329999999999941</c:v>
                </c:pt>
                <c:pt idx="13">
                  <c:v>5.6049999999999889</c:v>
                </c:pt>
                <c:pt idx="14">
                  <c:v>5.6699999999999946</c:v>
                </c:pt>
                <c:pt idx="15">
                  <c:v>5.7289999999999965</c:v>
                </c:pt>
                <c:pt idx="16">
                  <c:v>5.7770000000000037</c:v>
                </c:pt>
                <c:pt idx="17">
                  <c:v>5.8250000000000028</c:v>
                </c:pt>
                <c:pt idx="18">
                  <c:v>5.8749999999999885</c:v>
                </c:pt>
                <c:pt idx="19">
                  <c:v>5.923</c:v>
                </c:pt>
                <c:pt idx="20">
                  <c:v>5.9749999999999837</c:v>
                </c:pt>
                <c:pt idx="21">
                  <c:v>6.0280000000000022</c:v>
                </c:pt>
                <c:pt idx="22">
                  <c:v>6.0789999999999944</c:v>
                </c:pt>
                <c:pt idx="23">
                  <c:v>6.1299999999999901</c:v>
                </c:pt>
                <c:pt idx="24" formatCode="#,##0.00">
                  <c:v>6.1789999999999878</c:v>
                </c:pt>
                <c:pt idx="25">
                  <c:v>6.2270000000000074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11.950999999999992</c:v>
                </c:pt>
                <c:pt idx="1">
                  <c:v>11.659999999999979</c:v>
                </c:pt>
                <c:pt idx="2">
                  <c:v>10.226000000000028</c:v>
                </c:pt>
                <c:pt idx="3">
                  <c:v>10.843000000000007</c:v>
                </c:pt>
                <c:pt idx="4">
                  <c:v>10.06899999999998</c:v>
                </c:pt>
                <c:pt idx="5">
                  <c:v>8.9019999999999957</c:v>
                </c:pt>
                <c:pt idx="6">
                  <c:v>11.297000000000001</c:v>
                </c:pt>
                <c:pt idx="7">
                  <c:v>11.366000000000001</c:v>
                </c:pt>
                <c:pt idx="8">
                  <c:v>10.852000000000011</c:v>
                </c:pt>
                <c:pt idx="9">
                  <c:v>12.425000000000024</c:v>
                </c:pt>
                <c:pt idx="10">
                  <c:v>12.297999999999979</c:v>
                </c:pt>
                <c:pt idx="11">
                  <c:v>12.314999999999992</c:v>
                </c:pt>
                <c:pt idx="12">
                  <c:v>12.043999999999961</c:v>
                </c:pt>
                <c:pt idx="13">
                  <c:v>11.855999999999989</c:v>
                </c:pt>
                <c:pt idx="14">
                  <c:v>11.629000000000008</c:v>
                </c:pt>
                <c:pt idx="15">
                  <c:v>11.34</c:v>
                </c:pt>
                <c:pt idx="16">
                  <c:v>10.978000000000034</c:v>
                </c:pt>
                <c:pt idx="17">
                  <c:v>10.62500000000002</c:v>
                </c:pt>
                <c:pt idx="18">
                  <c:v>10.282999999999996</c:v>
                </c:pt>
                <c:pt idx="19">
                  <c:v>9.9519999999999964</c:v>
                </c:pt>
                <c:pt idx="20">
                  <c:v>9.6409999999999787</c:v>
                </c:pt>
                <c:pt idx="21">
                  <c:v>9.3350000000000328</c:v>
                </c:pt>
                <c:pt idx="22">
                  <c:v>9.0370000000000026</c:v>
                </c:pt>
                <c:pt idx="23">
                  <c:v>8.7479999999999976</c:v>
                </c:pt>
                <c:pt idx="24" formatCode="#,##0.00">
                  <c:v>8.4669999999999987</c:v>
                </c:pt>
                <c:pt idx="25">
                  <c:v>8.1950000000000234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24.91900000000005</c:v>
                </c:pt>
                <c:pt idx="1">
                  <c:v>23.454000000000022</c:v>
                </c:pt>
                <c:pt idx="2">
                  <c:v>25.067999999999959</c:v>
                </c:pt>
                <c:pt idx="3">
                  <c:v>22.654000000000021</c:v>
                </c:pt>
                <c:pt idx="4">
                  <c:v>24.271000000000026</c:v>
                </c:pt>
                <c:pt idx="5">
                  <c:v>25.680999999999969</c:v>
                </c:pt>
                <c:pt idx="6">
                  <c:v>27.381000000000057</c:v>
                </c:pt>
                <c:pt idx="7">
                  <c:v>26.816999999999929</c:v>
                </c:pt>
                <c:pt idx="8">
                  <c:v>26.828999999999922</c:v>
                </c:pt>
                <c:pt idx="9">
                  <c:v>27.444000000000056</c:v>
                </c:pt>
                <c:pt idx="10">
                  <c:v>27.464000000000052</c:v>
                </c:pt>
                <c:pt idx="11">
                  <c:v>27.222000000000069</c:v>
                </c:pt>
                <c:pt idx="12">
                  <c:v>26.776000000000021</c:v>
                </c:pt>
                <c:pt idx="13">
                  <c:v>26.268999999999988</c:v>
                </c:pt>
                <c:pt idx="14">
                  <c:v>25.965999999999994</c:v>
                </c:pt>
                <c:pt idx="15">
                  <c:v>25.567999999999991</c:v>
                </c:pt>
                <c:pt idx="16">
                  <c:v>25.239999999999988</c:v>
                </c:pt>
                <c:pt idx="17">
                  <c:v>24.916000000000029</c:v>
                </c:pt>
                <c:pt idx="18">
                  <c:v>24.607999999999972</c:v>
                </c:pt>
                <c:pt idx="19">
                  <c:v>24.315000000000076</c:v>
                </c:pt>
                <c:pt idx="20">
                  <c:v>24.050000000000008</c:v>
                </c:pt>
                <c:pt idx="21">
                  <c:v>23.772999999999996</c:v>
                </c:pt>
                <c:pt idx="22">
                  <c:v>23.504000000000019</c:v>
                </c:pt>
                <c:pt idx="23">
                  <c:v>23.244000000000032</c:v>
                </c:pt>
                <c:pt idx="24" formatCode="#,##0.00">
                  <c:v>22.992999999999949</c:v>
                </c:pt>
                <c:pt idx="25">
                  <c:v>22.754000000000005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56.965000000000146</c:v>
                </c:pt>
                <c:pt idx="1">
                  <c:v>50.719000000000086</c:v>
                </c:pt>
                <c:pt idx="2">
                  <c:v>48.259000000000022</c:v>
                </c:pt>
                <c:pt idx="3">
                  <c:v>52.222000000000037</c:v>
                </c:pt>
                <c:pt idx="4">
                  <c:v>53.468999999999966</c:v>
                </c:pt>
                <c:pt idx="5">
                  <c:v>51.86600000000012</c:v>
                </c:pt>
                <c:pt idx="6">
                  <c:v>61.137000000000107</c:v>
                </c:pt>
                <c:pt idx="7">
                  <c:v>61.939999999999934</c:v>
                </c:pt>
                <c:pt idx="8">
                  <c:v>56.427000000000064</c:v>
                </c:pt>
                <c:pt idx="9">
                  <c:v>58.816000000000017</c:v>
                </c:pt>
                <c:pt idx="10">
                  <c:v>59.99399999999995</c:v>
                </c:pt>
                <c:pt idx="11">
                  <c:v>59.590999999999987</c:v>
                </c:pt>
                <c:pt idx="12">
                  <c:v>60.125999999999841</c:v>
                </c:pt>
                <c:pt idx="13">
                  <c:v>61.339999999999954</c:v>
                </c:pt>
                <c:pt idx="14">
                  <c:v>62.259000000000057</c:v>
                </c:pt>
                <c:pt idx="15">
                  <c:v>62.649000000000157</c:v>
                </c:pt>
                <c:pt idx="16">
                  <c:v>62.993999999999886</c:v>
                </c:pt>
                <c:pt idx="17">
                  <c:v>63.247000000000021</c:v>
                </c:pt>
                <c:pt idx="18">
                  <c:v>63.547000000000011</c:v>
                </c:pt>
                <c:pt idx="19">
                  <c:v>63.826000000000029</c:v>
                </c:pt>
                <c:pt idx="20">
                  <c:v>64.154999999999944</c:v>
                </c:pt>
                <c:pt idx="21">
                  <c:v>64.493000000000094</c:v>
                </c:pt>
                <c:pt idx="22">
                  <c:v>64.839999999999989</c:v>
                </c:pt>
                <c:pt idx="23">
                  <c:v>65.194000000000059</c:v>
                </c:pt>
                <c:pt idx="24" formatCode="#,##0.00">
                  <c:v>65.552999999999969</c:v>
                </c:pt>
                <c:pt idx="25">
                  <c:v>65.915999999999968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110.79399999999988</c:v>
                </c:pt>
                <c:pt idx="1">
                  <c:v>111.25799999999985</c:v>
                </c:pt>
                <c:pt idx="2">
                  <c:v>116.20799999999986</c:v>
                </c:pt>
                <c:pt idx="3">
                  <c:v>118.22699999999989</c:v>
                </c:pt>
                <c:pt idx="4">
                  <c:v>119.1019999999998</c:v>
                </c:pt>
                <c:pt idx="5">
                  <c:v>116.33999999999966</c:v>
                </c:pt>
                <c:pt idx="6">
                  <c:v>120.29400000000004</c:v>
                </c:pt>
                <c:pt idx="7">
                  <c:v>116.38800000000035</c:v>
                </c:pt>
                <c:pt idx="8">
                  <c:v>115.88700000000019</c:v>
                </c:pt>
                <c:pt idx="9">
                  <c:v>117.24100000000007</c:v>
                </c:pt>
                <c:pt idx="10">
                  <c:v>119.92699999999992</c:v>
                </c:pt>
                <c:pt idx="11">
                  <c:v>120.11899999999996</c:v>
                </c:pt>
                <c:pt idx="12">
                  <c:v>120.15700000000001</c:v>
                </c:pt>
                <c:pt idx="13">
                  <c:v>120.22900000000013</c:v>
                </c:pt>
                <c:pt idx="14">
                  <c:v>120.407</c:v>
                </c:pt>
                <c:pt idx="15">
                  <c:v>120.64799999999994</c:v>
                </c:pt>
                <c:pt idx="16">
                  <c:v>120.80300000000025</c:v>
                </c:pt>
                <c:pt idx="17">
                  <c:v>120.92900000000007</c:v>
                </c:pt>
                <c:pt idx="18">
                  <c:v>121.04000000000023</c:v>
                </c:pt>
                <c:pt idx="19">
                  <c:v>121.1480000000001</c:v>
                </c:pt>
                <c:pt idx="20">
                  <c:v>121.2740000000001</c:v>
                </c:pt>
                <c:pt idx="21">
                  <c:v>121.40799999999987</c:v>
                </c:pt>
                <c:pt idx="22">
                  <c:v>121.53799999999981</c:v>
                </c:pt>
                <c:pt idx="23">
                  <c:v>121.71699999999987</c:v>
                </c:pt>
                <c:pt idx="24" formatCode="#,##0.00">
                  <c:v>121.89099999999996</c:v>
                </c:pt>
                <c:pt idx="25">
                  <c:v>122.06599999999987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36.485999999999969</c:v>
                </c:pt>
                <c:pt idx="1">
                  <c:v>40.04999999999999</c:v>
                </c:pt>
                <c:pt idx="2">
                  <c:v>42.9600000000001</c:v>
                </c:pt>
                <c:pt idx="3">
                  <c:v>40.331000000000039</c:v>
                </c:pt>
                <c:pt idx="4">
                  <c:v>39.755999999999887</c:v>
                </c:pt>
                <c:pt idx="5">
                  <c:v>42.557000000000016</c:v>
                </c:pt>
                <c:pt idx="6">
                  <c:v>45.515999999999956</c:v>
                </c:pt>
                <c:pt idx="7">
                  <c:v>44.911999999999942</c:v>
                </c:pt>
                <c:pt idx="8">
                  <c:v>46.526000000000025</c:v>
                </c:pt>
                <c:pt idx="9">
                  <c:v>48.881999999999856</c:v>
                </c:pt>
                <c:pt idx="10">
                  <c:v>45.271999999999963</c:v>
                </c:pt>
                <c:pt idx="11">
                  <c:v>45.947000000000074</c:v>
                </c:pt>
                <c:pt idx="12">
                  <c:v>44.595999999999805</c:v>
                </c:pt>
                <c:pt idx="13">
                  <c:v>44.281000000000034</c:v>
                </c:pt>
                <c:pt idx="14">
                  <c:v>44.12</c:v>
                </c:pt>
                <c:pt idx="15">
                  <c:v>44.130999999999958</c:v>
                </c:pt>
                <c:pt idx="16">
                  <c:v>44.097000000000058</c:v>
                </c:pt>
                <c:pt idx="17">
                  <c:v>44.058999999999962</c:v>
                </c:pt>
                <c:pt idx="18">
                  <c:v>44.015999999999984</c:v>
                </c:pt>
                <c:pt idx="19">
                  <c:v>43.97700000000016</c:v>
                </c:pt>
                <c:pt idx="20">
                  <c:v>43.94699999999991</c:v>
                </c:pt>
                <c:pt idx="21">
                  <c:v>43.913999999999994</c:v>
                </c:pt>
                <c:pt idx="22">
                  <c:v>43.884999999999984</c:v>
                </c:pt>
                <c:pt idx="23">
                  <c:v>43.858999999999966</c:v>
                </c:pt>
                <c:pt idx="24" formatCode="#,##0.00">
                  <c:v>43.834000000000067</c:v>
                </c:pt>
                <c:pt idx="25">
                  <c:v>43.812999999999974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49.286000000000094</c:v>
                </c:pt>
                <c:pt idx="1">
                  <c:v>53.992000000000004</c:v>
                </c:pt>
                <c:pt idx="2">
                  <c:v>58.095999999999961</c:v>
                </c:pt>
                <c:pt idx="3">
                  <c:v>53.794999999999867</c:v>
                </c:pt>
                <c:pt idx="4">
                  <c:v>55.392000000000081</c:v>
                </c:pt>
                <c:pt idx="5">
                  <c:v>57.158999999999992</c:v>
                </c:pt>
                <c:pt idx="6">
                  <c:v>57.121000000000087</c:v>
                </c:pt>
                <c:pt idx="7">
                  <c:v>54.770999999999958</c:v>
                </c:pt>
                <c:pt idx="8">
                  <c:v>58.3629999999999</c:v>
                </c:pt>
                <c:pt idx="9">
                  <c:v>64.472000000000065</c:v>
                </c:pt>
                <c:pt idx="10">
                  <c:v>60.111999999999853</c:v>
                </c:pt>
                <c:pt idx="11">
                  <c:v>57.552000000000078</c:v>
                </c:pt>
                <c:pt idx="12">
                  <c:v>58.736000000000011</c:v>
                </c:pt>
                <c:pt idx="13">
                  <c:v>60.272000000000077</c:v>
                </c:pt>
                <c:pt idx="14">
                  <c:v>61.793999999999983</c:v>
                </c:pt>
                <c:pt idx="15">
                  <c:v>62.979999999999983</c:v>
                </c:pt>
                <c:pt idx="16">
                  <c:v>64.010999999999981</c:v>
                </c:pt>
                <c:pt idx="17">
                  <c:v>64.951000000000107</c:v>
                </c:pt>
                <c:pt idx="18">
                  <c:v>65.835999999999885</c:v>
                </c:pt>
                <c:pt idx="19">
                  <c:v>66.684000000000069</c:v>
                </c:pt>
                <c:pt idx="20">
                  <c:v>67.516000000000062</c:v>
                </c:pt>
                <c:pt idx="21">
                  <c:v>68.319000000000088</c:v>
                </c:pt>
                <c:pt idx="22">
                  <c:v>69.094000000000023</c:v>
                </c:pt>
                <c:pt idx="23">
                  <c:v>69.84100000000015</c:v>
                </c:pt>
                <c:pt idx="24" formatCode="#,##0.00">
                  <c:v>70.559999999999931</c:v>
                </c:pt>
                <c:pt idx="25">
                  <c:v>71.252999999999972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5.8479999999999963</c:v>
                </c:pt>
                <c:pt idx="1">
                  <c:v>6.2640000000000056</c:v>
                </c:pt>
                <c:pt idx="2">
                  <c:v>9.8050000000000104</c:v>
                </c:pt>
                <c:pt idx="3">
                  <c:v>6.8869999999999747</c:v>
                </c:pt>
                <c:pt idx="4">
                  <c:v>7.1420000000000075</c:v>
                </c:pt>
                <c:pt idx="5">
                  <c:v>9.1870000000000136</c:v>
                </c:pt>
                <c:pt idx="6">
                  <c:v>6.6860000000000026</c:v>
                </c:pt>
                <c:pt idx="7">
                  <c:v>7.2789999999999937</c:v>
                </c:pt>
                <c:pt idx="8">
                  <c:v>7.4609999999999976</c:v>
                </c:pt>
                <c:pt idx="9">
                  <c:v>6.1790000000000012</c:v>
                </c:pt>
                <c:pt idx="10">
                  <c:v>6.8409999999999958</c:v>
                </c:pt>
                <c:pt idx="11">
                  <c:v>6.7269999999999932</c:v>
                </c:pt>
                <c:pt idx="12">
                  <c:v>6.6859999999999919</c:v>
                </c:pt>
                <c:pt idx="13">
                  <c:v>6.6399999999999961</c:v>
                </c:pt>
                <c:pt idx="14">
                  <c:v>6.6050000000000173</c:v>
                </c:pt>
                <c:pt idx="15">
                  <c:v>6.5989999999999958</c:v>
                </c:pt>
                <c:pt idx="16">
                  <c:v>6.5850000000000142</c:v>
                </c:pt>
                <c:pt idx="17">
                  <c:v>6.5699999999999905</c:v>
                </c:pt>
                <c:pt idx="18">
                  <c:v>6.5560000000000045</c:v>
                </c:pt>
                <c:pt idx="19">
                  <c:v>6.5410000000000004</c:v>
                </c:pt>
                <c:pt idx="20">
                  <c:v>6.5249999999999924</c:v>
                </c:pt>
                <c:pt idx="21">
                  <c:v>6.5090000000000003</c:v>
                </c:pt>
                <c:pt idx="22">
                  <c:v>6.4939999999999918</c:v>
                </c:pt>
                <c:pt idx="23">
                  <c:v>6.4779999999999989</c:v>
                </c:pt>
                <c:pt idx="24" formatCode="#,##0.00">
                  <c:v>6.4630000000000019</c:v>
                </c:pt>
                <c:pt idx="25">
                  <c:v>6.4470000000000027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22.639999999999912</c:v>
                </c:pt>
                <c:pt idx="1">
                  <c:v>24.539000000000069</c:v>
                </c:pt>
                <c:pt idx="2">
                  <c:v>21.569999999999975</c:v>
                </c:pt>
                <c:pt idx="3">
                  <c:v>25.074000000000069</c:v>
                </c:pt>
                <c:pt idx="4">
                  <c:v>26.283000000000008</c:v>
                </c:pt>
                <c:pt idx="5">
                  <c:v>31.003999999999976</c:v>
                </c:pt>
                <c:pt idx="6">
                  <c:v>31.899999999999988</c:v>
                </c:pt>
                <c:pt idx="7">
                  <c:v>28.88300000000006</c:v>
                </c:pt>
                <c:pt idx="8">
                  <c:v>27.582999999999984</c:v>
                </c:pt>
                <c:pt idx="9">
                  <c:v>28.773000000000028</c:v>
                </c:pt>
                <c:pt idx="10">
                  <c:v>29.239000000000008</c:v>
                </c:pt>
                <c:pt idx="11">
                  <c:v>29.90899999999997</c:v>
                </c:pt>
                <c:pt idx="12">
                  <c:v>30.163000000000018</c:v>
                </c:pt>
                <c:pt idx="13">
                  <c:v>30.67100000000001</c:v>
                </c:pt>
                <c:pt idx="14">
                  <c:v>31.067999999999977</c:v>
                </c:pt>
                <c:pt idx="15">
                  <c:v>31.395000000000003</c:v>
                </c:pt>
                <c:pt idx="16">
                  <c:v>31.700999999999997</c:v>
                </c:pt>
                <c:pt idx="17">
                  <c:v>31.968999999999944</c:v>
                </c:pt>
                <c:pt idx="18">
                  <c:v>32.223999999999968</c:v>
                </c:pt>
                <c:pt idx="19">
                  <c:v>32.476000000000049</c:v>
                </c:pt>
                <c:pt idx="20">
                  <c:v>32.741000000000057</c:v>
                </c:pt>
                <c:pt idx="21">
                  <c:v>33.001000000000005</c:v>
                </c:pt>
                <c:pt idx="22">
                  <c:v>33.255000000000017</c:v>
                </c:pt>
                <c:pt idx="23">
                  <c:v>33.499999999999986</c:v>
                </c:pt>
                <c:pt idx="24" formatCode="#,##0.00">
                  <c:v>33.730999999999987</c:v>
                </c:pt>
                <c:pt idx="25">
                  <c:v>33.952000000000041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38.007999999999996</c:v>
                </c:pt>
                <c:pt idx="1">
                  <c:v>34.486999999999988</c:v>
                </c:pt>
                <c:pt idx="2">
                  <c:v>35.807000000000023</c:v>
                </c:pt>
                <c:pt idx="3">
                  <c:v>39.122999999999948</c:v>
                </c:pt>
                <c:pt idx="4">
                  <c:v>38.355000000000032</c:v>
                </c:pt>
                <c:pt idx="5">
                  <c:v>36.690999999999967</c:v>
                </c:pt>
                <c:pt idx="6">
                  <c:v>35.51700000000006</c:v>
                </c:pt>
                <c:pt idx="7">
                  <c:v>32.349999999999966</c:v>
                </c:pt>
                <c:pt idx="8">
                  <c:v>32.688999999999965</c:v>
                </c:pt>
                <c:pt idx="9">
                  <c:v>34.175000000000047</c:v>
                </c:pt>
                <c:pt idx="10">
                  <c:v>34.517000000000067</c:v>
                </c:pt>
                <c:pt idx="11">
                  <c:v>34.996999999999943</c:v>
                </c:pt>
                <c:pt idx="12">
                  <c:v>34.717000000000041</c:v>
                </c:pt>
                <c:pt idx="13">
                  <c:v>34.380000000000024</c:v>
                </c:pt>
                <c:pt idx="14">
                  <c:v>34.004000000000019</c:v>
                </c:pt>
                <c:pt idx="15">
                  <c:v>33.727999999999973</c:v>
                </c:pt>
                <c:pt idx="16">
                  <c:v>33.489999999999981</c:v>
                </c:pt>
                <c:pt idx="17">
                  <c:v>33.249999999999972</c:v>
                </c:pt>
                <c:pt idx="18">
                  <c:v>33.007999999999988</c:v>
                </c:pt>
                <c:pt idx="19">
                  <c:v>32.764999999999958</c:v>
                </c:pt>
                <c:pt idx="20">
                  <c:v>32.525999999999968</c:v>
                </c:pt>
                <c:pt idx="21">
                  <c:v>32.270000000000067</c:v>
                </c:pt>
                <c:pt idx="22">
                  <c:v>32.015999999999977</c:v>
                </c:pt>
                <c:pt idx="23">
                  <c:v>31.761999999999997</c:v>
                </c:pt>
                <c:pt idx="24" formatCode="#,##0.00">
                  <c:v>31.508999999999968</c:v>
                </c:pt>
                <c:pt idx="25">
                  <c:v>31.258000000000006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12.090000000000041</c:v>
                </c:pt>
                <c:pt idx="1">
                  <c:v>12.054000000000018</c:v>
                </c:pt>
                <c:pt idx="2">
                  <c:v>13.12300000000003</c:v>
                </c:pt>
                <c:pt idx="3">
                  <c:v>13.123000000000006</c:v>
                </c:pt>
                <c:pt idx="4">
                  <c:v>14.160000000000023</c:v>
                </c:pt>
                <c:pt idx="5">
                  <c:v>15.275000000000007</c:v>
                </c:pt>
                <c:pt idx="6">
                  <c:v>16.569999999999958</c:v>
                </c:pt>
                <c:pt idx="7">
                  <c:v>14.408999999999974</c:v>
                </c:pt>
                <c:pt idx="8">
                  <c:v>11.852999999999984</c:v>
                </c:pt>
                <c:pt idx="9">
                  <c:v>13.247000000000005</c:v>
                </c:pt>
                <c:pt idx="10">
                  <c:v>15.323999999999991</c:v>
                </c:pt>
                <c:pt idx="11">
                  <c:v>15.254000000000007</c:v>
                </c:pt>
                <c:pt idx="12">
                  <c:v>15.164999999999999</c:v>
                </c:pt>
                <c:pt idx="13">
                  <c:v>15.150999999999989</c:v>
                </c:pt>
                <c:pt idx="14">
                  <c:v>15.228999999999989</c:v>
                </c:pt>
                <c:pt idx="15">
                  <c:v>15.313000000000006</c:v>
                </c:pt>
                <c:pt idx="16">
                  <c:v>15.42800000000001</c:v>
                </c:pt>
                <c:pt idx="17">
                  <c:v>15.559000000000017</c:v>
                </c:pt>
                <c:pt idx="18">
                  <c:v>15.699000000000007</c:v>
                </c:pt>
                <c:pt idx="19">
                  <c:v>15.842000000000013</c:v>
                </c:pt>
                <c:pt idx="20">
                  <c:v>15.987000000000004</c:v>
                </c:pt>
                <c:pt idx="21">
                  <c:v>16.131999999999991</c:v>
                </c:pt>
                <c:pt idx="22">
                  <c:v>16.278000000000009</c:v>
                </c:pt>
                <c:pt idx="23">
                  <c:v>16.423000000000005</c:v>
                </c:pt>
                <c:pt idx="24" formatCode="#,##0.00">
                  <c:v>16.565999999999974</c:v>
                </c:pt>
                <c:pt idx="25">
                  <c:v>16.706999999999979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66.289999999999949</c:v>
                </c:pt>
                <c:pt idx="1">
                  <c:v>61.589000000000041</c:v>
                </c:pt>
                <c:pt idx="2">
                  <c:v>68.431999999999846</c:v>
                </c:pt>
                <c:pt idx="3">
                  <c:v>66.535000000000139</c:v>
                </c:pt>
                <c:pt idx="4">
                  <c:v>71.164000000000016</c:v>
                </c:pt>
                <c:pt idx="5">
                  <c:v>68.058999999999884</c:v>
                </c:pt>
                <c:pt idx="6">
                  <c:v>72.285999999999873</c:v>
                </c:pt>
                <c:pt idx="7">
                  <c:v>63.358999999999966</c:v>
                </c:pt>
                <c:pt idx="8">
                  <c:v>69.878000000000128</c:v>
                </c:pt>
                <c:pt idx="9">
                  <c:v>77.767999999999901</c:v>
                </c:pt>
                <c:pt idx="10">
                  <c:v>71.943999999999846</c:v>
                </c:pt>
                <c:pt idx="11">
                  <c:v>73.231000000000108</c:v>
                </c:pt>
                <c:pt idx="12">
                  <c:v>73.695999999999813</c:v>
                </c:pt>
                <c:pt idx="13">
                  <c:v>74.263000000000048</c:v>
                </c:pt>
                <c:pt idx="14">
                  <c:v>74.864000000000161</c:v>
                </c:pt>
                <c:pt idx="15">
                  <c:v>75.344999999999999</c:v>
                </c:pt>
                <c:pt idx="16">
                  <c:v>75.791999999999973</c:v>
                </c:pt>
                <c:pt idx="17">
                  <c:v>76.254000000000104</c:v>
                </c:pt>
                <c:pt idx="18">
                  <c:v>76.730000000000175</c:v>
                </c:pt>
                <c:pt idx="19">
                  <c:v>77.222000000000079</c:v>
                </c:pt>
                <c:pt idx="20">
                  <c:v>77.740000000000094</c:v>
                </c:pt>
                <c:pt idx="21">
                  <c:v>78.244000000000014</c:v>
                </c:pt>
                <c:pt idx="22">
                  <c:v>78.750000000000114</c:v>
                </c:pt>
                <c:pt idx="23">
                  <c:v>79.254999999999924</c:v>
                </c:pt>
                <c:pt idx="24" formatCode="#,##0.00">
                  <c:v>79.759</c:v>
                </c:pt>
                <c:pt idx="25">
                  <c:v>80.262000000000114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56.01800000000005</c:v>
                </c:pt>
                <c:pt idx="1">
                  <c:v>63.202999999999953</c:v>
                </c:pt>
                <c:pt idx="2">
                  <c:v>67.704999999999998</c:v>
                </c:pt>
                <c:pt idx="3">
                  <c:v>62.813999999999929</c:v>
                </c:pt>
                <c:pt idx="4">
                  <c:v>68.527000000000015</c:v>
                </c:pt>
                <c:pt idx="5">
                  <c:v>66.504999999999839</c:v>
                </c:pt>
                <c:pt idx="6">
                  <c:v>77.677000000000007</c:v>
                </c:pt>
                <c:pt idx="7">
                  <c:v>74.641000000000005</c:v>
                </c:pt>
                <c:pt idx="8">
                  <c:v>74.671000000000063</c:v>
                </c:pt>
                <c:pt idx="9">
                  <c:v>75.41</c:v>
                </c:pt>
                <c:pt idx="10">
                  <c:v>66.939999999999856</c:v>
                </c:pt>
                <c:pt idx="11">
                  <c:v>67.630999999999915</c:v>
                </c:pt>
                <c:pt idx="12">
                  <c:v>68.634999999999962</c:v>
                </c:pt>
                <c:pt idx="13">
                  <c:v>68.948999999999856</c:v>
                </c:pt>
                <c:pt idx="14">
                  <c:v>69.596000000000075</c:v>
                </c:pt>
                <c:pt idx="15">
                  <c:v>70.163000000000139</c:v>
                </c:pt>
                <c:pt idx="16">
                  <c:v>70.778999999999968</c:v>
                </c:pt>
                <c:pt idx="17">
                  <c:v>71.390000000000015</c:v>
                </c:pt>
                <c:pt idx="18">
                  <c:v>72.000000000000156</c:v>
                </c:pt>
                <c:pt idx="19">
                  <c:v>72.611999999999952</c:v>
                </c:pt>
                <c:pt idx="20">
                  <c:v>73.236999999999924</c:v>
                </c:pt>
                <c:pt idx="21">
                  <c:v>73.851000000000013</c:v>
                </c:pt>
                <c:pt idx="22">
                  <c:v>74.46800000000016</c:v>
                </c:pt>
                <c:pt idx="23">
                  <c:v>75.087999999999937</c:v>
                </c:pt>
                <c:pt idx="24" formatCode="#,##0.00">
                  <c:v>75.710999999999885</c:v>
                </c:pt>
                <c:pt idx="25">
                  <c:v>76.337999999999994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19.667999999999971</c:v>
                </c:pt>
                <c:pt idx="1">
                  <c:v>24.86999999999999</c:v>
                </c:pt>
                <c:pt idx="2">
                  <c:v>25.653000000000013</c:v>
                </c:pt>
                <c:pt idx="3">
                  <c:v>24.946999999999999</c:v>
                </c:pt>
                <c:pt idx="4">
                  <c:v>25.205999999999921</c:v>
                </c:pt>
                <c:pt idx="5">
                  <c:v>27.307000000000052</c:v>
                </c:pt>
                <c:pt idx="6">
                  <c:v>23.427000000000007</c:v>
                </c:pt>
                <c:pt idx="7">
                  <c:v>27.984999999999967</c:v>
                </c:pt>
                <c:pt idx="8">
                  <c:v>26.67</c:v>
                </c:pt>
                <c:pt idx="9">
                  <c:v>24.812999999999963</c:v>
                </c:pt>
                <c:pt idx="10">
                  <c:v>24.623000000000033</c:v>
                </c:pt>
                <c:pt idx="11">
                  <c:v>25.199999999999996</c:v>
                </c:pt>
                <c:pt idx="12">
                  <c:v>25.322000000000088</c:v>
                </c:pt>
                <c:pt idx="13">
                  <c:v>25.654999999999912</c:v>
                </c:pt>
                <c:pt idx="14">
                  <c:v>25.991000000000057</c:v>
                </c:pt>
                <c:pt idx="15">
                  <c:v>26.151000000000007</c:v>
                </c:pt>
                <c:pt idx="16">
                  <c:v>26.38699999999999</c:v>
                </c:pt>
                <c:pt idx="17">
                  <c:v>26.60100000000007</c:v>
                </c:pt>
                <c:pt idx="18">
                  <c:v>26.796999999999976</c:v>
                </c:pt>
                <c:pt idx="19">
                  <c:v>26.980999999999945</c:v>
                </c:pt>
                <c:pt idx="20">
                  <c:v>27.182999999999986</c:v>
                </c:pt>
                <c:pt idx="21">
                  <c:v>27.394999999999936</c:v>
                </c:pt>
                <c:pt idx="22">
                  <c:v>27.614000000000029</c:v>
                </c:pt>
                <c:pt idx="23">
                  <c:v>27.83400000000001</c:v>
                </c:pt>
                <c:pt idx="24" formatCode="#,##0.00">
                  <c:v>28.052999999999987</c:v>
                </c:pt>
                <c:pt idx="25">
                  <c:v>28.271999999999963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22.540000000000028</c:v>
                </c:pt>
                <c:pt idx="1">
                  <c:v>21.139000000000024</c:v>
                </c:pt>
                <c:pt idx="2">
                  <c:v>24.100999999999981</c:v>
                </c:pt>
                <c:pt idx="3">
                  <c:v>23.496000000000056</c:v>
                </c:pt>
                <c:pt idx="4">
                  <c:v>25.25899999999999</c:v>
                </c:pt>
                <c:pt idx="5">
                  <c:v>27.555</c:v>
                </c:pt>
                <c:pt idx="6">
                  <c:v>23.950999999999961</c:v>
                </c:pt>
                <c:pt idx="7">
                  <c:v>24.975999999999971</c:v>
                </c:pt>
                <c:pt idx="8">
                  <c:v>22.415000000000006</c:v>
                </c:pt>
                <c:pt idx="9">
                  <c:v>27.717000000000048</c:v>
                </c:pt>
                <c:pt idx="10">
                  <c:v>26.824000000000037</c:v>
                </c:pt>
                <c:pt idx="11">
                  <c:v>26.189000000000057</c:v>
                </c:pt>
                <c:pt idx="12">
                  <c:v>25.791999999999984</c:v>
                </c:pt>
                <c:pt idx="13">
                  <c:v>25.766000000000023</c:v>
                </c:pt>
                <c:pt idx="14">
                  <c:v>25.767000000000035</c:v>
                </c:pt>
                <c:pt idx="15">
                  <c:v>25.724000000000022</c:v>
                </c:pt>
                <c:pt idx="16">
                  <c:v>25.672000000000022</c:v>
                </c:pt>
                <c:pt idx="17">
                  <c:v>25.622999999999987</c:v>
                </c:pt>
                <c:pt idx="18">
                  <c:v>25.578999999999997</c:v>
                </c:pt>
                <c:pt idx="19">
                  <c:v>25.544000000000025</c:v>
                </c:pt>
                <c:pt idx="20">
                  <c:v>25.519000000000016</c:v>
                </c:pt>
                <c:pt idx="21">
                  <c:v>25.500999999999948</c:v>
                </c:pt>
                <c:pt idx="22">
                  <c:v>25.48700000000002</c:v>
                </c:pt>
                <c:pt idx="23">
                  <c:v>25.477000000000011</c:v>
                </c:pt>
                <c:pt idx="24" formatCode="#,##0.00">
                  <c:v>25.471</c:v>
                </c:pt>
                <c:pt idx="25">
                  <c:v>25.469000000000008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36.079000000000022</c:v>
                </c:pt>
                <c:pt idx="1">
                  <c:v>32.868000000000031</c:v>
                </c:pt>
                <c:pt idx="2">
                  <c:v>32.551000000000037</c:v>
                </c:pt>
                <c:pt idx="3">
                  <c:v>31.727000000000018</c:v>
                </c:pt>
                <c:pt idx="4">
                  <c:v>30.427000000000032</c:v>
                </c:pt>
                <c:pt idx="5">
                  <c:v>29.637999999999998</c:v>
                </c:pt>
                <c:pt idx="6">
                  <c:v>30.321000000000062</c:v>
                </c:pt>
                <c:pt idx="7">
                  <c:v>30.946000000000044</c:v>
                </c:pt>
                <c:pt idx="8">
                  <c:v>30.321000000000041</c:v>
                </c:pt>
                <c:pt idx="9">
                  <c:v>29.759000000000086</c:v>
                </c:pt>
                <c:pt idx="10">
                  <c:v>30.280999999999942</c:v>
                </c:pt>
                <c:pt idx="11">
                  <c:v>30.617999999999984</c:v>
                </c:pt>
                <c:pt idx="12">
                  <c:v>30.984000000000005</c:v>
                </c:pt>
                <c:pt idx="13">
                  <c:v>31.092000000000038</c:v>
                </c:pt>
                <c:pt idx="14">
                  <c:v>31.269999999999939</c:v>
                </c:pt>
                <c:pt idx="15">
                  <c:v>31.246000000000045</c:v>
                </c:pt>
                <c:pt idx="16">
                  <c:v>31.208000000000023</c:v>
                </c:pt>
                <c:pt idx="17">
                  <c:v>31.169999999999956</c:v>
                </c:pt>
                <c:pt idx="18">
                  <c:v>31.130000000000063</c:v>
                </c:pt>
                <c:pt idx="19">
                  <c:v>31.089999999999943</c:v>
                </c:pt>
                <c:pt idx="20">
                  <c:v>31.049000000000078</c:v>
                </c:pt>
                <c:pt idx="21">
                  <c:v>30.990000000000002</c:v>
                </c:pt>
                <c:pt idx="22">
                  <c:v>30.93</c:v>
                </c:pt>
                <c:pt idx="23">
                  <c:v>30.871000000000038</c:v>
                </c:pt>
                <c:pt idx="24" formatCode="#,##0.00">
                  <c:v>30.812999999999946</c:v>
                </c:pt>
                <c:pt idx="25">
                  <c:v>30.755000000000056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66.765000000000128</c:v>
                </c:pt>
                <c:pt idx="1">
                  <c:v>66.851999999999904</c:v>
                </c:pt>
                <c:pt idx="2">
                  <c:v>67.471000000000004</c:v>
                </c:pt>
                <c:pt idx="3">
                  <c:v>70.219999999999985</c:v>
                </c:pt>
                <c:pt idx="4">
                  <c:v>69.715999999999894</c:v>
                </c:pt>
                <c:pt idx="5">
                  <c:v>74.299999999999955</c:v>
                </c:pt>
                <c:pt idx="6">
                  <c:v>75.479000000000042</c:v>
                </c:pt>
                <c:pt idx="7">
                  <c:v>72.195000000000192</c:v>
                </c:pt>
                <c:pt idx="8">
                  <c:v>76.273000000000124</c:v>
                </c:pt>
                <c:pt idx="9">
                  <c:v>77.932999999999808</c:v>
                </c:pt>
                <c:pt idx="10">
                  <c:v>75.926999999999992</c:v>
                </c:pt>
                <c:pt idx="11">
                  <c:v>75.555999999999997</c:v>
                </c:pt>
                <c:pt idx="12">
                  <c:v>75.261000000000081</c:v>
                </c:pt>
                <c:pt idx="13">
                  <c:v>75.302000000000163</c:v>
                </c:pt>
                <c:pt idx="14">
                  <c:v>75.450999999999823</c:v>
                </c:pt>
                <c:pt idx="15">
                  <c:v>75.690999999999732</c:v>
                </c:pt>
                <c:pt idx="16">
                  <c:v>75.824999999999932</c:v>
                </c:pt>
                <c:pt idx="17">
                  <c:v>75.96099999999997</c:v>
                </c:pt>
                <c:pt idx="18">
                  <c:v>76.102000000000075</c:v>
                </c:pt>
                <c:pt idx="19">
                  <c:v>76.258999999999858</c:v>
                </c:pt>
                <c:pt idx="20">
                  <c:v>76.470999999999975</c:v>
                </c:pt>
                <c:pt idx="21">
                  <c:v>76.679999999999779</c:v>
                </c:pt>
                <c:pt idx="22">
                  <c:v>76.883999999999858</c:v>
                </c:pt>
                <c:pt idx="23">
                  <c:v>77.088999999999999</c:v>
                </c:pt>
                <c:pt idx="24" formatCode="#,##0.00">
                  <c:v>77.296000000000035</c:v>
                </c:pt>
                <c:pt idx="25">
                  <c:v>77.500999999999991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101.76600000000001</c:v>
                </c:pt>
                <c:pt idx="1">
                  <c:v>98.96600000000025</c:v>
                </c:pt>
                <c:pt idx="2">
                  <c:v>100.7890000000003</c:v>
                </c:pt>
                <c:pt idx="3">
                  <c:v>100.70900000000017</c:v>
                </c:pt>
                <c:pt idx="4">
                  <c:v>98.350999999999985</c:v>
                </c:pt>
                <c:pt idx="5">
                  <c:v>104.26400000000024</c:v>
                </c:pt>
                <c:pt idx="6">
                  <c:v>104.54999999999987</c:v>
                </c:pt>
                <c:pt idx="7">
                  <c:v>107.80100000000014</c:v>
                </c:pt>
                <c:pt idx="8">
                  <c:v>103.76299999999998</c:v>
                </c:pt>
                <c:pt idx="9">
                  <c:v>113.62099999999994</c:v>
                </c:pt>
                <c:pt idx="10">
                  <c:v>113.13800000000022</c:v>
                </c:pt>
                <c:pt idx="11">
                  <c:v>114.5509999999997</c:v>
                </c:pt>
                <c:pt idx="12">
                  <c:v>115.41100000000012</c:v>
                </c:pt>
                <c:pt idx="13">
                  <c:v>116.01699999999995</c:v>
                </c:pt>
                <c:pt idx="14">
                  <c:v>116.89799999999994</c:v>
                </c:pt>
                <c:pt idx="15">
                  <c:v>117.38800000000018</c:v>
                </c:pt>
                <c:pt idx="16">
                  <c:v>117.66899999999997</c:v>
                </c:pt>
                <c:pt idx="17">
                  <c:v>117.88499999999985</c:v>
                </c:pt>
                <c:pt idx="18">
                  <c:v>118.07199999999985</c:v>
                </c:pt>
                <c:pt idx="19">
                  <c:v>118.24600000000007</c:v>
                </c:pt>
                <c:pt idx="20">
                  <c:v>118.40699999999998</c:v>
                </c:pt>
                <c:pt idx="21">
                  <c:v>118.55300000000011</c:v>
                </c:pt>
                <c:pt idx="22">
                  <c:v>118.68699999999995</c:v>
                </c:pt>
                <c:pt idx="23">
                  <c:v>118.81899999999993</c:v>
                </c:pt>
                <c:pt idx="24" formatCode="#,##0.00">
                  <c:v>118.95499999999993</c:v>
                </c:pt>
                <c:pt idx="25">
                  <c:v>119.09300000000009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14.667000000000019</c:v>
                </c:pt>
                <c:pt idx="1">
                  <c:v>15.710999999999977</c:v>
                </c:pt>
                <c:pt idx="2">
                  <c:v>17.740000000000023</c:v>
                </c:pt>
                <c:pt idx="3">
                  <c:v>15.073000000000006</c:v>
                </c:pt>
                <c:pt idx="4">
                  <c:v>19.037999999999993</c:v>
                </c:pt>
                <c:pt idx="5">
                  <c:v>14.821999999999981</c:v>
                </c:pt>
                <c:pt idx="6">
                  <c:v>16.705000000000009</c:v>
                </c:pt>
                <c:pt idx="7">
                  <c:v>19.493000000000009</c:v>
                </c:pt>
                <c:pt idx="8">
                  <c:v>18.006999999999991</c:v>
                </c:pt>
                <c:pt idx="9">
                  <c:v>19.709000000000007</c:v>
                </c:pt>
                <c:pt idx="10">
                  <c:v>18.056000000000026</c:v>
                </c:pt>
                <c:pt idx="11">
                  <c:v>17.992999999999991</c:v>
                </c:pt>
                <c:pt idx="12">
                  <c:v>17.949000000000026</c:v>
                </c:pt>
                <c:pt idx="13">
                  <c:v>18.087999999999997</c:v>
                </c:pt>
                <c:pt idx="14">
                  <c:v>18.338999999999977</c:v>
                </c:pt>
                <c:pt idx="15">
                  <c:v>18.466999999999985</c:v>
                </c:pt>
                <c:pt idx="16">
                  <c:v>18.570999999999998</c:v>
                </c:pt>
                <c:pt idx="17">
                  <c:v>18.655000000000022</c:v>
                </c:pt>
                <c:pt idx="18">
                  <c:v>18.727000000000018</c:v>
                </c:pt>
                <c:pt idx="19">
                  <c:v>18.793999999999976</c:v>
                </c:pt>
                <c:pt idx="20">
                  <c:v>18.867000000000026</c:v>
                </c:pt>
                <c:pt idx="21">
                  <c:v>18.938000000000013</c:v>
                </c:pt>
                <c:pt idx="22">
                  <c:v>19.005999999999986</c:v>
                </c:pt>
                <c:pt idx="23">
                  <c:v>19.074000000000023</c:v>
                </c:pt>
                <c:pt idx="24">
                  <c:v>19.140999999999991</c:v>
                </c:pt>
                <c:pt idx="25">
                  <c:v>19.207000000000004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39.918000000000042</c:v>
                </c:pt>
                <c:pt idx="1">
                  <c:v>39.207999999999998</c:v>
                </c:pt>
                <c:pt idx="2">
                  <c:v>39.038999999999994</c:v>
                </c:pt>
                <c:pt idx="3">
                  <c:v>36.66700000000003</c:v>
                </c:pt>
                <c:pt idx="4">
                  <c:v>38.193000000000012</c:v>
                </c:pt>
                <c:pt idx="5">
                  <c:v>38.232999999999976</c:v>
                </c:pt>
                <c:pt idx="6">
                  <c:v>42.788000000000054</c:v>
                </c:pt>
                <c:pt idx="7">
                  <c:v>42.604999999999933</c:v>
                </c:pt>
                <c:pt idx="8">
                  <c:v>42.137999999999934</c:v>
                </c:pt>
                <c:pt idx="9">
                  <c:v>45.194000000000059</c:v>
                </c:pt>
                <c:pt idx="10">
                  <c:v>45.07000000000005</c:v>
                </c:pt>
                <c:pt idx="11">
                  <c:v>44.949000000000062</c:v>
                </c:pt>
                <c:pt idx="12">
                  <c:v>44.35299999999998</c:v>
                </c:pt>
                <c:pt idx="13">
                  <c:v>43.729999999999961</c:v>
                </c:pt>
                <c:pt idx="14">
                  <c:v>43.265000000000001</c:v>
                </c:pt>
                <c:pt idx="15">
                  <c:v>42.636999999999986</c:v>
                </c:pt>
                <c:pt idx="16">
                  <c:v>41.995000000000026</c:v>
                </c:pt>
                <c:pt idx="17">
                  <c:v>41.366000000000057</c:v>
                </c:pt>
                <c:pt idx="18">
                  <c:v>40.765999999999956</c:v>
                </c:pt>
                <c:pt idx="19">
                  <c:v>40.190000000000069</c:v>
                </c:pt>
                <c:pt idx="20">
                  <c:v>39.665999999999968</c:v>
                </c:pt>
                <c:pt idx="21">
                  <c:v>39.136000000000031</c:v>
                </c:pt>
                <c:pt idx="22">
                  <c:v>38.620000000000019</c:v>
                </c:pt>
                <c:pt idx="23">
                  <c:v>38.122000000000021</c:v>
                </c:pt>
                <c:pt idx="24">
                  <c:v>37.638999999999939</c:v>
                </c:pt>
                <c:pt idx="25">
                  <c:v>37.176000000000037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56.965000000000146</c:v>
                </c:pt>
                <c:pt idx="1">
                  <c:v>50.719000000000086</c:v>
                </c:pt>
                <c:pt idx="2">
                  <c:v>48.259000000000022</c:v>
                </c:pt>
                <c:pt idx="3">
                  <c:v>52.222000000000037</c:v>
                </c:pt>
                <c:pt idx="4">
                  <c:v>53.468999999999966</c:v>
                </c:pt>
                <c:pt idx="5">
                  <c:v>51.86600000000012</c:v>
                </c:pt>
                <c:pt idx="6">
                  <c:v>61.137000000000107</c:v>
                </c:pt>
                <c:pt idx="7">
                  <c:v>61.939999999999934</c:v>
                </c:pt>
                <c:pt idx="8">
                  <c:v>56.427000000000064</c:v>
                </c:pt>
                <c:pt idx="9">
                  <c:v>58.816000000000017</c:v>
                </c:pt>
                <c:pt idx="10">
                  <c:v>59.99399999999995</c:v>
                </c:pt>
                <c:pt idx="11">
                  <c:v>59.590999999999987</c:v>
                </c:pt>
                <c:pt idx="12">
                  <c:v>60.125999999999841</c:v>
                </c:pt>
                <c:pt idx="13">
                  <c:v>61.339999999999954</c:v>
                </c:pt>
                <c:pt idx="14">
                  <c:v>62.259000000000057</c:v>
                </c:pt>
                <c:pt idx="15">
                  <c:v>62.649000000000157</c:v>
                </c:pt>
                <c:pt idx="16">
                  <c:v>62.993999999999886</c:v>
                </c:pt>
                <c:pt idx="17">
                  <c:v>63.247000000000021</c:v>
                </c:pt>
                <c:pt idx="18">
                  <c:v>63.547000000000011</c:v>
                </c:pt>
                <c:pt idx="19">
                  <c:v>63.826000000000029</c:v>
                </c:pt>
                <c:pt idx="20">
                  <c:v>64.154999999999944</c:v>
                </c:pt>
                <c:pt idx="21">
                  <c:v>64.493000000000094</c:v>
                </c:pt>
                <c:pt idx="22">
                  <c:v>64.839999999999989</c:v>
                </c:pt>
                <c:pt idx="23">
                  <c:v>65.194000000000059</c:v>
                </c:pt>
                <c:pt idx="24" formatCode="#,##0.00">
                  <c:v>65.552999999999969</c:v>
                </c:pt>
                <c:pt idx="25">
                  <c:v>65.915999999999968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196.56599999999995</c:v>
                </c:pt>
                <c:pt idx="1">
                  <c:v>205.29999999999984</c:v>
                </c:pt>
                <c:pt idx="2">
                  <c:v>217.2639999999999</c:v>
                </c:pt>
                <c:pt idx="3">
                  <c:v>212.35299999999981</c:v>
                </c:pt>
                <c:pt idx="4">
                  <c:v>214.24999999999977</c:v>
                </c:pt>
                <c:pt idx="5">
                  <c:v>216.05599999999967</c:v>
                </c:pt>
                <c:pt idx="6">
                  <c:v>222.9310000000001</c:v>
                </c:pt>
                <c:pt idx="7">
                  <c:v>216.07100000000025</c:v>
                </c:pt>
                <c:pt idx="8">
                  <c:v>220.77600000000012</c:v>
                </c:pt>
                <c:pt idx="9">
                  <c:v>230.595</c:v>
                </c:pt>
                <c:pt idx="10">
                  <c:v>225.31099999999975</c:v>
                </c:pt>
                <c:pt idx="11">
                  <c:v>223.61800000000011</c:v>
                </c:pt>
                <c:pt idx="12">
                  <c:v>223.48899999999983</c:v>
                </c:pt>
                <c:pt idx="13">
                  <c:v>224.78200000000024</c:v>
                </c:pt>
                <c:pt idx="14">
                  <c:v>226.32099999999997</c:v>
                </c:pt>
                <c:pt idx="15">
                  <c:v>227.75899999999987</c:v>
                </c:pt>
                <c:pt idx="16">
                  <c:v>228.91100000000029</c:v>
                </c:pt>
                <c:pt idx="17">
                  <c:v>229.93900000000014</c:v>
                </c:pt>
                <c:pt idx="18">
                  <c:v>230.89200000000011</c:v>
                </c:pt>
                <c:pt idx="19">
                  <c:v>231.80900000000031</c:v>
                </c:pt>
                <c:pt idx="20">
                  <c:v>232.73700000000008</c:v>
                </c:pt>
                <c:pt idx="21">
                  <c:v>233.64099999999996</c:v>
                </c:pt>
                <c:pt idx="22">
                  <c:v>234.51699999999983</c:v>
                </c:pt>
                <c:pt idx="23">
                  <c:v>235.417</c:v>
                </c:pt>
                <c:pt idx="24">
                  <c:v>236.28499999999997</c:v>
                </c:pt>
                <c:pt idx="25">
                  <c:v>237.13199999999983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243.10199999999995</c:v>
                </c:pt>
                <c:pt idx="1">
                  <c:v>248.14500000000004</c:v>
                </c:pt>
                <c:pt idx="2">
                  <c:v>266.19599999999991</c:v>
                </c:pt>
                <c:pt idx="3">
                  <c:v>261.99900000000014</c:v>
                </c:pt>
                <c:pt idx="4">
                  <c:v>276.09600000000006</c:v>
                </c:pt>
                <c:pt idx="5">
                  <c:v>281.58299999999969</c:v>
                </c:pt>
                <c:pt idx="6">
                  <c:v>288.0139999999999</c:v>
                </c:pt>
                <c:pt idx="7">
                  <c:v>273.88199999999995</c:v>
                </c:pt>
                <c:pt idx="8">
                  <c:v>273.22000000000014</c:v>
                </c:pt>
                <c:pt idx="9">
                  <c:v>288.08199999999999</c:v>
                </c:pt>
                <c:pt idx="10">
                  <c:v>276.25199999999978</c:v>
                </c:pt>
                <c:pt idx="11">
                  <c:v>279.13799999999998</c:v>
                </c:pt>
                <c:pt idx="12">
                  <c:v>280.17599999999987</c:v>
                </c:pt>
                <c:pt idx="13">
                  <c:v>281.47499999999985</c:v>
                </c:pt>
                <c:pt idx="14">
                  <c:v>283.12400000000031</c:v>
                </c:pt>
                <c:pt idx="15">
                  <c:v>284.41800000000018</c:v>
                </c:pt>
                <c:pt idx="16">
                  <c:v>285.83399999999995</c:v>
                </c:pt>
                <c:pt idx="17">
                  <c:v>287.21600000000012</c:v>
                </c:pt>
                <c:pt idx="18">
                  <c:v>288.5930000000003</c:v>
                </c:pt>
                <c:pt idx="19">
                  <c:v>289.98300000000006</c:v>
                </c:pt>
                <c:pt idx="20">
                  <c:v>291.45800000000003</c:v>
                </c:pt>
                <c:pt idx="21">
                  <c:v>292.90299999999991</c:v>
                </c:pt>
                <c:pt idx="22">
                  <c:v>294.36200000000031</c:v>
                </c:pt>
                <c:pt idx="23">
                  <c:v>295.81699999999989</c:v>
                </c:pt>
                <c:pt idx="24">
                  <c:v>297.26299999999981</c:v>
                </c:pt>
                <c:pt idx="25">
                  <c:v>298.7050000000001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204.61000000000016</c:v>
                </c:pt>
                <c:pt idx="1">
                  <c:v>198.68600000000021</c:v>
                </c:pt>
                <c:pt idx="2">
                  <c:v>200.81100000000035</c:v>
                </c:pt>
                <c:pt idx="3">
                  <c:v>202.65600000000018</c:v>
                </c:pt>
                <c:pt idx="4">
                  <c:v>198.49399999999991</c:v>
                </c:pt>
                <c:pt idx="5">
                  <c:v>208.2020000000002</c:v>
                </c:pt>
                <c:pt idx="6">
                  <c:v>210.34999999999997</c:v>
                </c:pt>
                <c:pt idx="7">
                  <c:v>210.94200000000038</c:v>
                </c:pt>
                <c:pt idx="8">
                  <c:v>210.35700000000014</c:v>
                </c:pt>
                <c:pt idx="9">
                  <c:v>221.31299999999982</c:v>
                </c:pt>
                <c:pt idx="10">
                  <c:v>219.34600000000017</c:v>
                </c:pt>
                <c:pt idx="11">
                  <c:v>220.72499999999968</c:v>
                </c:pt>
                <c:pt idx="12">
                  <c:v>221.6560000000002</c:v>
                </c:pt>
                <c:pt idx="13">
                  <c:v>222.41100000000017</c:v>
                </c:pt>
                <c:pt idx="14">
                  <c:v>223.61899999999969</c:v>
                </c:pt>
                <c:pt idx="15">
                  <c:v>224.32499999999996</c:v>
                </c:pt>
                <c:pt idx="16">
                  <c:v>224.70199999999994</c:v>
                </c:pt>
                <c:pt idx="17">
                  <c:v>225.01599999999979</c:v>
                </c:pt>
                <c:pt idx="18">
                  <c:v>225.30399999999997</c:v>
                </c:pt>
                <c:pt idx="19">
                  <c:v>225.59499999999986</c:v>
                </c:pt>
                <c:pt idx="20">
                  <c:v>225.92700000000002</c:v>
                </c:pt>
                <c:pt idx="21">
                  <c:v>226.2229999999999</c:v>
                </c:pt>
                <c:pt idx="22">
                  <c:v>226.50099999999981</c:v>
                </c:pt>
                <c:pt idx="23">
                  <c:v>226.77899999999997</c:v>
                </c:pt>
                <c:pt idx="24">
                  <c:v>227.06399999999991</c:v>
                </c:pt>
                <c:pt idx="25">
                  <c:v>227.34900000000013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25.679792590180629</c:v>
                </c:pt>
                <c:pt idx="1">
                  <c:v>25.987969607679386</c:v>
                </c:pt>
                <c:pt idx="2">
                  <c:v>25.675082017199625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34.730660785779278</c:v>
                </c:pt>
                <c:pt idx="1">
                  <c:v>32.730155006522274</c:v>
                </c:pt>
                <c:pt idx="2">
                  <c:v>33.733490685895305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26.648510907023237</c:v>
                </c:pt>
                <c:pt idx="1">
                  <c:v>26.694698878829971</c:v>
                </c:pt>
                <c:pt idx="2">
                  <c:v>26.779900280637143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6.3971917776116962</c:v>
                </c:pt>
                <c:pt idx="1">
                  <c:v>7.108049604930633</c:v>
                </c:pt>
                <c:pt idx="2">
                  <c:v>7.4440560822599995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4.715687217703838</c:v>
                </c:pt>
                <c:pt idx="1">
                  <c:v>5.3398639146285332</c:v>
                </c:pt>
                <c:pt idx="2">
                  <c:v>4.1983771605391436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1.8281567217013115</c:v>
                </c:pt>
                <c:pt idx="1">
                  <c:v>2.1392629874092042</c:v>
                </c:pt>
                <c:pt idx="2">
                  <c:v>2.1690937734687772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11.143999999999977</c:v>
                </c:pt>
                <c:pt idx="1">
                  <c:v>-5.3309999999999036</c:v>
                </c:pt>
                <c:pt idx="2">
                  <c:v>9.2550000000000807</c:v>
                </c:pt>
                <c:pt idx="3">
                  <c:v>8.1279999999998296</c:v>
                </c:pt>
                <c:pt idx="4">
                  <c:v>6.8370000000000744</c:v>
                </c:pt>
                <c:pt idx="5">
                  <c:v>3.2340000000000444</c:v>
                </c:pt>
                <c:pt idx="7">
                  <c:v>33.267000000000053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8.0029999999999575</c:v>
                </c:pt>
                <c:pt idx="1">
                  <c:v>22.453000000000316</c:v>
                </c:pt>
                <c:pt idx="2">
                  <c:v>11.821000000000083</c:v>
                </c:pt>
                <c:pt idx="3">
                  <c:v>5.9220000000000184</c:v>
                </c:pt>
                <c:pt idx="4">
                  <c:v>-7.8940000000000126</c:v>
                </c:pt>
                <c:pt idx="5">
                  <c:v>1.1509999999999785</c:v>
                </c:pt>
                <c:pt idx="7">
                  <c:v>41.456000000000344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0.3201692055678107</c:v>
                </c:pt>
                <c:pt idx="2">
                  <c:v>-6.6683373513887201E-2</c:v>
                </c:pt>
                <c:pt idx="3">
                  <c:v>-1.7559217086912549</c:v>
                </c:pt>
                <c:pt idx="4">
                  <c:v>-0.2219077637423128</c:v>
                </c:pt>
                <c:pt idx="6">
                  <c:v>0.12826906284317818</c:v>
                </c:pt>
                <c:pt idx="7">
                  <c:v>1.2906237965854439</c:v>
                </c:pt>
                <c:pt idx="8">
                  <c:v>0.48979147625636266</c:v>
                </c:pt>
                <c:pt idx="10">
                  <c:v>2.3329588519491073</c:v>
                </c:pt>
                <c:pt idx="11">
                  <c:v>-0.85143422436009253</c:v>
                </c:pt>
                <c:pt idx="12">
                  <c:v>-1.1772605567406114E-2</c:v>
                </c:pt>
                <c:pt idx="14">
                  <c:v>-1.1292822892127408</c:v>
                </c:pt>
                <c:pt idx="15">
                  <c:v>0.22510856797204326</c:v>
                </c:pt>
                <c:pt idx="16">
                  <c:v>0.90775776889266968</c:v>
                </c:pt>
                <c:pt idx="17">
                  <c:v>0.72188205108660863</c:v>
                </c:pt>
                <c:pt idx="19">
                  <c:v>0.37595116061175382</c:v>
                </c:pt>
                <c:pt idx="20">
                  <c:v>-0.36623349578165376</c:v>
                </c:pt>
                <c:pt idx="21">
                  <c:v>-0.14534150448166638</c:v>
                </c:pt>
                <c:pt idx="22">
                  <c:v>1.2856551898351221</c:v>
                </c:pt>
                <c:pt idx="23">
                  <c:v>9.026116630290737E-2</c:v>
                </c:pt>
                <c:pt idx="25">
                  <c:v>-1.5449232811992952</c:v>
                </c:pt>
                <c:pt idx="26">
                  <c:v>-1.3646311028308711</c:v>
                </c:pt>
                <c:pt idx="27">
                  <c:v>-1.401440192511394</c:v>
                </c:pt>
                <c:pt idx="29">
                  <c:v>-7.6237270892753894E-2</c:v>
                </c:pt>
                <c:pt idx="30">
                  <c:v>0.47540421263911892</c:v>
                </c:pt>
                <c:pt idx="31">
                  <c:v>2.0083271899419497</c:v>
                </c:pt>
                <c:pt idx="32">
                  <c:v>0.33602863945971784</c:v>
                </c:pt>
                <c:pt idx="33">
                  <c:v>-0.46305921233104064</c:v>
                </c:pt>
                <c:pt idx="34">
                  <c:v>0.22766759734131892</c:v>
                </c:pt>
                <c:pt idx="36">
                  <c:v>1.3595301988440722</c:v>
                </c:pt>
                <c:pt idx="37">
                  <c:v>0.70434902527034549</c:v>
                </c:pt>
                <c:pt idx="38">
                  <c:v>0.6166280118031553</c:v>
                </c:pt>
                <c:pt idx="39">
                  <c:v>0.93295594222355671</c:v>
                </c:pt>
                <c:pt idx="40">
                  <c:v>0.96966959167072986</c:v>
                </c:pt>
                <c:pt idx="42">
                  <c:v>2.465728406032297</c:v>
                </c:pt>
                <c:pt idx="43">
                  <c:v>2.6966527664118445E-2</c:v>
                </c:pt>
                <c:pt idx="44">
                  <c:v>0.8211725617285115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0.80748890696857867</c:v>
                </c:pt>
                <c:pt idx="2">
                  <c:v>-1.3525244573533435</c:v>
                </c:pt>
                <c:pt idx="3">
                  <c:v>-4.2789202455820625</c:v>
                </c:pt>
                <c:pt idx="4">
                  <c:v>-1.6767676609089066</c:v>
                </c:pt>
                <c:pt idx="6">
                  <c:v>-1.4403462304188763</c:v>
                </c:pt>
                <c:pt idx="7">
                  <c:v>-1.8539535382271377</c:v>
                </c:pt>
                <c:pt idx="8">
                  <c:v>-1.5629857189453533</c:v>
                </c:pt>
                <c:pt idx="10">
                  <c:v>1.8212445674140154</c:v>
                </c:pt>
                <c:pt idx="11">
                  <c:v>-1.0421735783268438</c:v>
                </c:pt>
                <c:pt idx="12">
                  <c:v>-0.44688453749721635</c:v>
                </c:pt>
                <c:pt idx="14">
                  <c:v>1.3965876499138163</c:v>
                </c:pt>
                <c:pt idx="15">
                  <c:v>-0.27299376762411898</c:v>
                </c:pt>
                <c:pt idx="16">
                  <c:v>0.57319226748737684</c:v>
                </c:pt>
                <c:pt idx="17">
                  <c:v>0.36708834556575809</c:v>
                </c:pt>
                <c:pt idx="19">
                  <c:v>-3.2474943703760473</c:v>
                </c:pt>
                <c:pt idx="20">
                  <c:v>-2.933911928566002</c:v>
                </c:pt>
                <c:pt idx="21">
                  <c:v>-1.5521340855738419</c:v>
                </c:pt>
                <c:pt idx="22">
                  <c:v>-2.7526873666823715</c:v>
                </c:pt>
                <c:pt idx="23">
                  <c:v>-2.5235945243406332</c:v>
                </c:pt>
                <c:pt idx="25">
                  <c:v>-2.2750301780916971</c:v>
                </c:pt>
                <c:pt idx="26">
                  <c:v>7.8575500530231324E-2</c:v>
                </c:pt>
                <c:pt idx="27">
                  <c:v>-0.43506951565381868</c:v>
                </c:pt>
                <c:pt idx="29">
                  <c:v>1.8031159685213183</c:v>
                </c:pt>
                <c:pt idx="30">
                  <c:v>-0.39642186004670288</c:v>
                </c:pt>
                <c:pt idx="31">
                  <c:v>0.98210617434479897</c:v>
                </c:pt>
                <c:pt idx="32">
                  <c:v>3.6742841791716607</c:v>
                </c:pt>
                <c:pt idx="33">
                  <c:v>5.0360800792599525</c:v>
                </c:pt>
                <c:pt idx="34">
                  <c:v>1.9884416620219225</c:v>
                </c:pt>
                <c:pt idx="36">
                  <c:v>4.3151519087350376</c:v>
                </c:pt>
                <c:pt idx="37">
                  <c:v>2.2742912133871362</c:v>
                </c:pt>
                <c:pt idx="38">
                  <c:v>3.989080378856813</c:v>
                </c:pt>
                <c:pt idx="39">
                  <c:v>3.137516492005421</c:v>
                </c:pt>
                <c:pt idx="40">
                  <c:v>3.4785470303640542</c:v>
                </c:pt>
                <c:pt idx="42">
                  <c:v>0.72942248054082004</c:v>
                </c:pt>
                <c:pt idx="43">
                  <c:v>3.5444481540004125</c:v>
                </c:pt>
                <c:pt idx="44">
                  <c:v>2.6809488802512327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11.717776755450018</c:v>
                </c:pt>
                <c:pt idx="1">
                  <c:v>1.0654425583318208</c:v>
                </c:pt>
                <c:pt idx="2">
                  <c:v>8.2079786236231556</c:v>
                </c:pt>
                <c:pt idx="3">
                  <c:v>6.4610845484106818</c:v>
                </c:pt>
                <c:pt idx="4">
                  <c:v>4.2124102954823641</c:v>
                </c:pt>
                <c:pt idx="5">
                  <c:v>11.859584998591679</c:v>
                </c:pt>
                <c:pt idx="6">
                  <c:v>3.5094586388624052</c:v>
                </c:pt>
                <c:pt idx="7">
                  <c:v>2.659129813162048</c:v>
                </c:pt>
                <c:pt idx="8">
                  <c:v>0.50856903030397405</c:v>
                </c:pt>
                <c:pt idx="9">
                  <c:v>-0.38238813988668596</c:v>
                </c:pt>
                <c:pt idx="10">
                  <c:v>5.0269201557142296</c:v>
                </c:pt>
                <c:pt idx="11">
                  <c:v>0.27602933200087421</c:v>
                </c:pt>
                <c:pt idx="12">
                  <c:v>-2.2315154375633881</c:v>
                </c:pt>
                <c:pt idx="13">
                  <c:v>-1.0865534208643384</c:v>
                </c:pt>
                <c:pt idx="14">
                  <c:v>-1.8802749404160721</c:v>
                </c:pt>
                <c:pt idx="15">
                  <c:v>-3.180696369616637</c:v>
                </c:pt>
                <c:pt idx="16">
                  <c:v>-2.8824512066407451</c:v>
                </c:pt>
                <c:pt idx="17">
                  <c:v>1.7498368669480442</c:v>
                </c:pt>
                <c:pt idx="18">
                  <c:v>-0.28913430089857428</c:v>
                </c:pt>
                <c:pt idx="19">
                  <c:v>6.6171977691912964E-2</c:v>
                </c:pt>
                <c:pt idx="20">
                  <c:v>-2.5579097586291581</c:v>
                </c:pt>
                <c:pt idx="21">
                  <c:v>1.1729043314747063</c:v>
                </c:pt>
                <c:pt idx="22">
                  <c:v>-1.0485090080003516</c:v>
                </c:pt>
                <c:pt idx="23">
                  <c:v>-1.9324012677981095</c:v>
                </c:pt>
                <c:pt idx="24">
                  <c:v>-2.1941580118799511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0.29710952204987962</c:v>
                </c:pt>
                <c:pt idx="1">
                  <c:v>13.167890377952101</c:v>
                </c:pt>
                <c:pt idx="2">
                  <c:v>8.5713383627716979</c:v>
                </c:pt>
                <c:pt idx="3">
                  <c:v>3.5133188366456451</c:v>
                </c:pt>
                <c:pt idx="4">
                  <c:v>4.3975506085292935</c:v>
                </c:pt>
                <c:pt idx="5">
                  <c:v>13.984337571068629</c:v>
                </c:pt>
                <c:pt idx="6">
                  <c:v>-1.0835532178369487</c:v>
                </c:pt>
                <c:pt idx="7">
                  <c:v>0.83129684933255987</c:v>
                </c:pt>
                <c:pt idx="8">
                  <c:v>3.7058669914589863</c:v>
                </c:pt>
                <c:pt idx="9">
                  <c:v>1.40558973072784</c:v>
                </c:pt>
                <c:pt idx="10">
                  <c:v>-0.66895247636387012</c:v>
                </c:pt>
                <c:pt idx="11">
                  <c:v>-13.116603230433114</c:v>
                </c:pt>
                <c:pt idx="12">
                  <c:v>-3.8113299371481446</c:v>
                </c:pt>
                <c:pt idx="13">
                  <c:v>1.5322560232662523</c:v>
                </c:pt>
                <c:pt idx="14">
                  <c:v>-0.49877257745114534</c:v>
                </c:pt>
                <c:pt idx="15">
                  <c:v>-1.0608950259076515</c:v>
                </c:pt>
                <c:pt idx="16">
                  <c:v>0.92991758402282443</c:v>
                </c:pt>
                <c:pt idx="17">
                  <c:v>9.0162061297795546</c:v>
                </c:pt>
                <c:pt idx="18">
                  <c:v>0.72069499441490947</c:v>
                </c:pt>
                <c:pt idx="19">
                  <c:v>-0.15470796544718657</c:v>
                </c:pt>
                <c:pt idx="20">
                  <c:v>-5.7256089013919507</c:v>
                </c:pt>
                <c:pt idx="21">
                  <c:v>5.6177023058160174</c:v>
                </c:pt>
                <c:pt idx="22">
                  <c:v>2.2673140475945726</c:v>
                </c:pt>
                <c:pt idx="23">
                  <c:v>0.49863563005487777</c:v>
                </c:pt>
                <c:pt idx="24">
                  <c:v>-2.0949258549481788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12.783219313781842</c:v>
                </c:pt>
                <c:pt idx="1">
                  <c:v>30.741058466107887</c:v>
                </c:pt>
                <c:pt idx="2">
                  <c:v>11.321689498155962</c:v>
                </c:pt>
                <c:pt idx="3">
                  <c:v>-1.9554861055625139</c:v>
                </c:pt>
                <c:pt idx="4">
                  <c:v>-9.0299759375377988</c:v>
                </c:pt>
                <c:pt idx="5">
                  <c:v>1.5268745437413713</c:v>
                </c:pt>
                <c:pt idx="6">
                  <c:v>-1.3850054271544536</c:v>
                </c:pt>
                <c:pt idx="7">
                  <c:v>-2.9809102757984576</c:v>
                </c:pt>
                <c:pt idx="8">
                  <c:v>-7.7544640757344041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13.464999900001985</c:v>
                </c:pt>
                <c:pt idx="1">
                  <c:v>30.466545379015258</c:v>
                </c:pt>
                <c:pt idx="2">
                  <c:v>4.1902478773185692</c:v>
                </c:pt>
                <c:pt idx="3">
                  <c:v>-16.927933167581259</c:v>
                </c:pt>
                <c:pt idx="4">
                  <c:v>0.90250600393028435</c:v>
                </c:pt>
                <c:pt idx="5">
                  <c:v>9.5821931587472875</c:v>
                </c:pt>
                <c:pt idx="6">
                  <c:v>-0.1079065955759333</c:v>
                </c:pt>
                <c:pt idx="7">
                  <c:v>2.7659496776494521</c:v>
                </c:pt>
                <c:pt idx="8">
                  <c:v>-2.8806022335051296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51.717029587735617</c:v>
                </c:pt>
                <c:pt idx="1">
                  <c:v>55.72478523779089</c:v>
                </c:pt>
                <c:pt idx="2">
                  <c:v>58.944996075359136</c:v>
                </c:pt>
                <c:pt idx="3">
                  <c:v>60.109773027233416</c:v>
                </c:pt>
                <c:pt idx="4">
                  <c:v>58.971888831173608</c:v>
                </c:pt>
                <c:pt idx="5">
                  <c:v>61.59510657005633</c:v>
                </c:pt>
                <c:pt idx="6">
                  <c:v>68.401244745782549</c:v>
                </c:pt>
                <c:pt idx="7">
                  <c:v>67.223588822717744</c:v>
                </c:pt>
                <c:pt idx="8">
                  <c:v>67.75010003412622</c:v>
                </c:pt>
                <c:pt idx="9">
                  <c:v>72.857635968224997</c:v>
                </c:pt>
                <c:pt idx="10">
                  <c:v>73.312883325506348</c:v>
                </c:pt>
                <c:pt idx="11">
                  <c:v>65.800348222378958</c:v>
                </c:pt>
                <c:pt idx="12">
                  <c:v>66.307796815677165</c:v>
                </c:pt>
                <c:pt idx="13">
                  <c:v>66.982842886969621</c:v>
                </c:pt>
                <c:pt idx="14">
                  <c:v>67.728708444762546</c:v>
                </c:pt>
                <c:pt idx="15">
                  <c:v>68.323836081918046</c:v>
                </c:pt>
                <c:pt idx="16">
                  <c:v>68.868153136358529</c:v>
                </c:pt>
                <c:pt idx="17">
                  <c:v>69.387516091843096</c:v>
                </c:pt>
                <c:pt idx="18">
                  <c:v>69.898561611469063</c:v>
                </c:pt>
                <c:pt idx="19">
                  <c:v>70.400467706182582</c:v>
                </c:pt>
                <c:pt idx="20">
                  <c:v>70.927806748049463</c:v>
                </c:pt>
                <c:pt idx="21">
                  <c:v>71.439002623047273</c:v>
                </c:pt>
                <c:pt idx="22">
                  <c:v>71.973033379674092</c:v>
                </c:pt>
                <c:pt idx="23">
                  <c:v>72.495761437842447</c:v>
                </c:pt>
                <c:pt idx="24">
                  <c:v>73.070472598722475</c:v>
                </c:pt>
                <c:pt idx="25">
                  <c:v>73.609992847556228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21.701126852046212</c:v>
                </c:pt>
                <c:pt idx="1">
                  <c:v>24.616417495472977</c:v>
                </c:pt>
                <c:pt idx="2">
                  <c:v>26.59779541713214</c:v>
                </c:pt>
                <c:pt idx="3">
                  <c:v>26.998661452031353</c:v>
                </c:pt>
                <c:pt idx="4">
                  <c:v>29.804064884240496</c:v>
                </c:pt>
                <c:pt idx="5">
                  <c:v>28.790238646527818</c:v>
                </c:pt>
                <c:pt idx="6">
                  <c:v>27.442307973529058</c:v>
                </c:pt>
                <c:pt idx="7">
                  <c:v>28.276554074546496</c:v>
                </c:pt>
                <c:pt idx="8">
                  <c:v>28.758793250714557</c:v>
                </c:pt>
                <c:pt idx="9">
                  <c:v>30.494268960164455</c:v>
                </c:pt>
                <c:pt idx="10">
                  <c:v>29.855681204859639</c:v>
                </c:pt>
                <c:pt idx="11">
                  <c:v>34.818601612408358</c:v>
                </c:pt>
                <c:pt idx="12">
                  <c:v>35.404650126677801</c:v>
                </c:pt>
                <c:pt idx="13">
                  <c:v>36.050079853375046</c:v>
                </c:pt>
                <c:pt idx="14">
                  <c:v>36.733722497928198</c:v>
                </c:pt>
                <c:pt idx="15">
                  <c:v>37.330660349478244</c:v>
                </c:pt>
                <c:pt idx="16">
                  <c:v>37.910701361921305</c:v>
                </c:pt>
                <c:pt idx="17">
                  <c:v>38.491077583241861</c:v>
                </c:pt>
                <c:pt idx="18">
                  <c:v>39.044370717727837</c:v>
                </c:pt>
                <c:pt idx="19">
                  <c:v>39.590265436902634</c:v>
                </c:pt>
                <c:pt idx="20">
                  <c:v>40.152080456216808</c:v>
                </c:pt>
                <c:pt idx="21">
                  <c:v>40.70758408803578</c:v>
                </c:pt>
                <c:pt idx="22">
                  <c:v>41.277801865925831</c:v>
                </c:pt>
                <c:pt idx="23">
                  <c:v>41.831698221743558</c:v>
                </c:pt>
                <c:pt idx="24">
                  <c:v>42.429378588898828</c:v>
                </c:pt>
                <c:pt idx="25">
                  <c:v>43.023571582811741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45.86690465114043</c:v>
                </c:pt>
                <c:pt idx="1">
                  <c:v>43.305904694677302</c:v>
                </c:pt>
                <c:pt idx="2">
                  <c:v>44.942682292112899</c:v>
                </c:pt>
                <c:pt idx="3">
                  <c:v>44.963511399134248</c:v>
                </c:pt>
                <c:pt idx="4">
                  <c:v>47.326053092935226</c:v>
                </c:pt>
                <c:pt idx="5">
                  <c:v>49.139695400891306</c:v>
                </c:pt>
                <c:pt idx="6">
                  <c:v>53.385375729370281</c:v>
                </c:pt>
                <c:pt idx="7">
                  <c:v>48.634999968793032</c:v>
                </c:pt>
                <c:pt idx="8">
                  <c:v>51.96797554112289</c:v>
                </c:pt>
                <c:pt idx="9">
                  <c:v>55.444105472650286</c:v>
                </c:pt>
                <c:pt idx="10">
                  <c:v>57.347674024514461</c:v>
                </c:pt>
                <c:pt idx="11">
                  <c:v>58.071270432623315</c:v>
                </c:pt>
                <c:pt idx="12">
                  <c:v>58.550386273494425</c:v>
                </c:pt>
                <c:pt idx="13">
                  <c:v>59.163023480502908</c:v>
                </c:pt>
                <c:pt idx="14">
                  <c:v>59.851117724851186</c:v>
                </c:pt>
                <c:pt idx="15">
                  <c:v>60.418999485256982</c:v>
                </c:pt>
                <c:pt idx="16">
                  <c:v>60.965599992230466</c:v>
                </c:pt>
                <c:pt idx="17">
                  <c:v>61.503566975159643</c:v>
                </c:pt>
                <c:pt idx="18">
                  <c:v>62.042424134805565</c:v>
                </c:pt>
                <c:pt idx="19">
                  <c:v>62.568770455463479</c:v>
                </c:pt>
                <c:pt idx="20">
                  <c:v>63.118722384848716</c:v>
                </c:pt>
                <c:pt idx="21">
                  <c:v>63.666572677071521</c:v>
                </c:pt>
                <c:pt idx="22">
                  <c:v>64.226432384516016</c:v>
                </c:pt>
                <c:pt idx="23">
                  <c:v>64.785962679855061</c:v>
                </c:pt>
                <c:pt idx="24">
                  <c:v>65.358742087087649</c:v>
                </c:pt>
                <c:pt idx="25">
                  <c:v>65.919012387286159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27.696457441256012</c:v>
                </c:pt>
                <c:pt idx="1">
                  <c:v>28.614174551458451</c:v>
                </c:pt>
                <c:pt idx="2">
                  <c:v>30.392630627197931</c:v>
                </c:pt>
                <c:pt idx="3">
                  <c:v>30.166440136524393</c:v>
                </c:pt>
                <c:pt idx="4">
                  <c:v>29.313596312191677</c:v>
                </c:pt>
                <c:pt idx="5">
                  <c:v>29.910446080913246</c:v>
                </c:pt>
                <c:pt idx="6">
                  <c:v>31.764975944070674</c:v>
                </c:pt>
                <c:pt idx="7">
                  <c:v>33.206174572685612</c:v>
                </c:pt>
                <c:pt idx="8">
                  <c:v>32.008952345305154</c:v>
                </c:pt>
                <c:pt idx="9">
                  <c:v>36.612090266903415</c:v>
                </c:pt>
                <c:pt idx="10">
                  <c:v>36.371530629323928</c:v>
                </c:pt>
                <c:pt idx="11">
                  <c:v>37.391221647484812</c:v>
                </c:pt>
                <c:pt idx="12">
                  <c:v>37.526791432108396</c:v>
                </c:pt>
                <c:pt idx="13">
                  <c:v>37.767821325791594</c:v>
                </c:pt>
                <c:pt idx="14">
                  <c:v>38.046096989182402</c:v>
                </c:pt>
                <c:pt idx="15">
                  <c:v>38.240199313970848</c:v>
                </c:pt>
                <c:pt idx="16">
                  <c:v>38.412818800851213</c:v>
                </c:pt>
                <c:pt idx="17">
                  <c:v>38.565643379800377</c:v>
                </c:pt>
                <c:pt idx="18">
                  <c:v>38.70622232677114</c:v>
                </c:pt>
                <c:pt idx="19">
                  <c:v>38.865027977614929</c:v>
                </c:pt>
                <c:pt idx="20">
                  <c:v>39.046902336059219</c:v>
                </c:pt>
                <c:pt idx="21">
                  <c:v>39.222983730781188</c:v>
                </c:pt>
                <c:pt idx="22">
                  <c:v>39.398906901085596</c:v>
                </c:pt>
                <c:pt idx="23">
                  <c:v>39.577660320535493</c:v>
                </c:pt>
                <c:pt idx="24">
                  <c:v>39.748336311298779</c:v>
                </c:pt>
                <c:pt idx="25">
                  <c:v>39.884849465969573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33.824509851002752</c:v>
                </c:pt>
                <c:pt idx="1">
                  <c:v>33.728172401059126</c:v>
                </c:pt>
                <c:pt idx="2">
                  <c:v>33.879313561749747</c:v>
                </c:pt>
                <c:pt idx="3">
                  <c:v>34.913728278512224</c:v>
                </c:pt>
                <c:pt idx="4">
                  <c:v>34.103193693043437</c:v>
                </c:pt>
                <c:pt idx="5">
                  <c:v>35.396638863748365</c:v>
                </c:pt>
                <c:pt idx="6">
                  <c:v>37.132234041102173</c:v>
                </c:pt>
                <c:pt idx="7">
                  <c:v>34.942793122707528</c:v>
                </c:pt>
                <c:pt idx="8">
                  <c:v>36.808819279726777</c:v>
                </c:pt>
                <c:pt idx="9">
                  <c:v>39.343863959436874</c:v>
                </c:pt>
                <c:pt idx="10">
                  <c:v>39.609049159230729</c:v>
                </c:pt>
                <c:pt idx="11">
                  <c:v>39.636273299963342</c:v>
                </c:pt>
                <c:pt idx="12">
                  <c:v>39.783905676406071</c:v>
                </c:pt>
                <c:pt idx="13">
                  <c:v>40.121058949725132</c:v>
                </c:pt>
                <c:pt idx="14">
                  <c:v>40.525784578245243</c:v>
                </c:pt>
                <c:pt idx="15">
                  <c:v>40.865515861361629</c:v>
                </c:pt>
                <c:pt idx="16">
                  <c:v>41.201328807448391</c:v>
                </c:pt>
                <c:pt idx="17">
                  <c:v>41.524253838615195</c:v>
                </c:pt>
                <c:pt idx="18">
                  <c:v>41.836067721374135</c:v>
                </c:pt>
                <c:pt idx="19">
                  <c:v>42.144840251678822</c:v>
                </c:pt>
                <c:pt idx="20">
                  <c:v>42.47448125600711</c:v>
                </c:pt>
                <c:pt idx="21">
                  <c:v>42.772128586544703</c:v>
                </c:pt>
                <c:pt idx="22">
                  <c:v>43.077469600544681</c:v>
                </c:pt>
                <c:pt idx="23">
                  <c:v>43.387227466180249</c:v>
                </c:pt>
                <c:pt idx="24">
                  <c:v>43.705424405424942</c:v>
                </c:pt>
                <c:pt idx="25">
                  <c:v>44.006599767760022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52.905612656761519</c:v>
                </c:pt>
                <c:pt idx="1">
                  <c:v>48.266651023939758</c:v>
                </c:pt>
                <c:pt idx="2">
                  <c:v>50.482224797019249</c:v>
                </c:pt>
                <c:pt idx="3">
                  <c:v>51.819633881384128</c:v>
                </c:pt>
                <c:pt idx="4">
                  <c:v>52.169898817828226</c:v>
                </c:pt>
                <c:pt idx="5">
                  <c:v>50.423593905471591</c:v>
                </c:pt>
                <c:pt idx="6">
                  <c:v>55.284815548873198</c:v>
                </c:pt>
                <c:pt idx="7">
                  <c:v>51.771222251573775</c:v>
                </c:pt>
                <c:pt idx="8">
                  <c:v>54.275383225864537</c:v>
                </c:pt>
                <c:pt idx="9">
                  <c:v>58.929859459197871</c:v>
                </c:pt>
                <c:pt idx="10">
                  <c:v>62.28317890406327</c:v>
                </c:pt>
                <c:pt idx="11">
                  <c:v>65.902017675552969</c:v>
                </c:pt>
                <c:pt idx="12">
                  <c:v>66.556728858981913</c:v>
                </c:pt>
                <c:pt idx="13">
                  <c:v>67.395977118330379</c:v>
                </c:pt>
                <c:pt idx="14">
                  <c:v>68.317040157420465</c:v>
                </c:pt>
                <c:pt idx="15">
                  <c:v>69.11810149380463</c:v>
                </c:pt>
                <c:pt idx="16">
                  <c:v>69.871646979547606</c:v>
                </c:pt>
                <c:pt idx="17">
                  <c:v>70.593460315698536</c:v>
                </c:pt>
                <c:pt idx="18">
                  <c:v>71.308565783430993</c:v>
                </c:pt>
                <c:pt idx="19">
                  <c:v>72.008785934026903</c:v>
                </c:pt>
                <c:pt idx="20">
                  <c:v>72.718378929315477</c:v>
                </c:pt>
                <c:pt idx="21">
                  <c:v>73.396442255186912</c:v>
                </c:pt>
                <c:pt idx="22">
                  <c:v>74.064390849766838</c:v>
                </c:pt>
                <c:pt idx="23">
                  <c:v>74.774055873927026</c:v>
                </c:pt>
                <c:pt idx="24">
                  <c:v>75.528229588234154</c:v>
                </c:pt>
                <c:pt idx="25">
                  <c:v>76.267516475131899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13.415010861992593</c:v>
                </c:pt>
                <c:pt idx="1">
                  <c:v>12.766565854033326</c:v>
                </c:pt>
                <c:pt idx="2">
                  <c:v>13.419936092685774</c:v>
                </c:pt>
                <c:pt idx="3">
                  <c:v>13.528278835128642</c:v>
                </c:pt>
                <c:pt idx="4">
                  <c:v>12.692725819551283</c:v>
                </c:pt>
                <c:pt idx="5">
                  <c:v>12.60238064857591</c:v>
                </c:pt>
                <c:pt idx="6">
                  <c:v>13.910718746468421</c:v>
                </c:pt>
                <c:pt idx="7">
                  <c:v>14.258289126535079</c:v>
                </c:pt>
                <c:pt idx="8">
                  <c:v>14.875664114761383</c:v>
                </c:pt>
                <c:pt idx="9">
                  <c:v>14.887322362082921</c:v>
                </c:pt>
                <c:pt idx="10">
                  <c:v>16.111839287438315</c:v>
                </c:pt>
                <c:pt idx="11">
                  <c:v>13.810707125128729</c:v>
                </c:pt>
                <c:pt idx="12">
                  <c:v>13.87278364959103</c:v>
                </c:pt>
                <c:pt idx="13">
                  <c:v>13.97438060824121</c:v>
                </c:pt>
                <c:pt idx="14">
                  <c:v>14.093464109114249</c:v>
                </c:pt>
                <c:pt idx="15">
                  <c:v>14.183686097099745</c:v>
                </c:pt>
                <c:pt idx="16">
                  <c:v>14.272269881454253</c:v>
                </c:pt>
                <c:pt idx="17">
                  <c:v>14.352633127438823</c:v>
                </c:pt>
                <c:pt idx="18">
                  <c:v>14.433634365811422</c:v>
                </c:pt>
                <c:pt idx="19">
                  <c:v>14.52386599846802</c:v>
                </c:pt>
                <c:pt idx="20">
                  <c:v>14.610337837934482</c:v>
                </c:pt>
                <c:pt idx="21">
                  <c:v>14.6963621334518</c:v>
                </c:pt>
                <c:pt idx="22">
                  <c:v>14.783447948123973</c:v>
                </c:pt>
                <c:pt idx="23">
                  <c:v>14.86623018162333</c:v>
                </c:pt>
                <c:pt idx="24">
                  <c:v>14.949788212095447</c:v>
                </c:pt>
                <c:pt idx="25">
                  <c:v>15.028286069601366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10.989393974182436</c:v>
                </c:pt>
                <c:pt idx="1">
                  <c:v>13.307546896324931</c:v>
                </c:pt>
                <c:pt idx="2">
                  <c:v>13.514042266514119</c:v>
                </c:pt>
                <c:pt idx="3">
                  <c:v>12.89350738828821</c:v>
                </c:pt>
                <c:pt idx="4">
                  <c:v>12.480573945861131</c:v>
                </c:pt>
                <c:pt idx="5">
                  <c:v>13.448981244325156</c:v>
                </c:pt>
                <c:pt idx="6">
                  <c:v>13.694550518177566</c:v>
                </c:pt>
                <c:pt idx="7">
                  <c:v>13.839577567330096</c:v>
                </c:pt>
                <c:pt idx="8">
                  <c:v>14.46015698707952</c:v>
                </c:pt>
                <c:pt idx="9">
                  <c:v>15.758464883062157</c:v>
                </c:pt>
                <c:pt idx="10">
                  <c:v>16.108111057487204</c:v>
                </c:pt>
                <c:pt idx="11">
                  <c:v>15.589988874974596</c:v>
                </c:pt>
                <c:pt idx="12">
                  <c:v>15.6608130005399</c:v>
                </c:pt>
                <c:pt idx="13">
                  <c:v>15.77311862916183</c:v>
                </c:pt>
                <c:pt idx="14">
                  <c:v>15.907345238867137</c:v>
                </c:pt>
                <c:pt idx="15">
                  <c:v>16.006542254264751</c:v>
                </c:pt>
                <c:pt idx="16">
                  <c:v>16.100944091253648</c:v>
                </c:pt>
                <c:pt idx="17">
                  <c:v>16.188739069697817</c:v>
                </c:pt>
                <c:pt idx="18">
                  <c:v>16.274973918008943</c:v>
                </c:pt>
                <c:pt idx="19">
                  <c:v>16.363584464918091</c:v>
                </c:pt>
                <c:pt idx="20">
                  <c:v>16.464759532183471</c:v>
                </c:pt>
                <c:pt idx="21">
                  <c:v>16.54628334810505</c:v>
                </c:pt>
                <c:pt idx="22">
                  <c:v>16.646854859737605</c:v>
                </c:pt>
                <c:pt idx="23">
                  <c:v>16.744212299392096</c:v>
                </c:pt>
                <c:pt idx="24">
                  <c:v>16.842863385250464</c:v>
                </c:pt>
                <c:pt idx="25">
                  <c:v>16.939407906819763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9.6249447473485716</c:v>
                </c:pt>
                <c:pt idx="1">
                  <c:v>10.66795709571119</c:v>
                </c:pt>
                <c:pt idx="2">
                  <c:v>11.091449660179324</c:v>
                </c:pt>
                <c:pt idx="3">
                  <c:v>10.152506697288866</c:v>
                </c:pt>
                <c:pt idx="4">
                  <c:v>9.8098926865681282</c:v>
                </c:pt>
                <c:pt idx="5">
                  <c:v>10.155262053087885</c:v>
                </c:pt>
                <c:pt idx="6">
                  <c:v>11.075711971691732</c:v>
                </c:pt>
                <c:pt idx="7">
                  <c:v>10.58210684948399</c:v>
                </c:pt>
                <c:pt idx="8">
                  <c:v>10.281465048929558</c:v>
                </c:pt>
                <c:pt idx="9">
                  <c:v>10.128084280085522</c:v>
                </c:pt>
                <c:pt idx="10">
                  <c:v>10.663831083391859</c:v>
                </c:pt>
                <c:pt idx="11">
                  <c:v>11.906808841509219</c:v>
                </c:pt>
                <c:pt idx="12">
                  <c:v>12.123872049818191</c:v>
                </c:pt>
                <c:pt idx="13">
                  <c:v>12.318860293801952</c:v>
                </c:pt>
                <c:pt idx="14">
                  <c:v>12.528463627933373</c:v>
                </c:pt>
                <c:pt idx="15">
                  <c:v>12.696045635318846</c:v>
                </c:pt>
                <c:pt idx="16">
                  <c:v>12.857218335503436</c:v>
                </c:pt>
                <c:pt idx="17">
                  <c:v>13.00599352987237</c:v>
                </c:pt>
                <c:pt idx="18">
                  <c:v>13.162211398069937</c:v>
                </c:pt>
                <c:pt idx="19">
                  <c:v>13.332583971242929</c:v>
                </c:pt>
                <c:pt idx="20">
                  <c:v>13.518144718135167</c:v>
                </c:pt>
                <c:pt idx="21">
                  <c:v>13.700195277197077</c:v>
                </c:pt>
                <c:pt idx="22">
                  <c:v>13.877254741156175</c:v>
                </c:pt>
                <c:pt idx="23">
                  <c:v>14.045759129758657</c:v>
                </c:pt>
                <c:pt idx="24">
                  <c:v>14.209647667913668</c:v>
                </c:pt>
                <c:pt idx="25">
                  <c:v>14.369698074850845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12.510594579280006</c:v>
                </c:pt>
                <c:pt idx="1">
                  <c:v>14.986558749306747</c:v>
                </c:pt>
                <c:pt idx="2">
                  <c:v>16.756312529928099</c:v>
                </c:pt>
                <c:pt idx="3">
                  <c:v>15.521607907889219</c:v>
                </c:pt>
                <c:pt idx="4">
                  <c:v>17.177244447222414</c:v>
                </c:pt>
                <c:pt idx="5">
                  <c:v>19.445543314841693</c:v>
                </c:pt>
                <c:pt idx="6">
                  <c:v>17.706764381978982</c:v>
                </c:pt>
                <c:pt idx="7">
                  <c:v>19.805703928697945</c:v>
                </c:pt>
                <c:pt idx="8">
                  <c:v>18.849928186199328</c:v>
                </c:pt>
                <c:pt idx="9">
                  <c:v>18.35400423970998</c:v>
                </c:pt>
                <c:pt idx="10">
                  <c:v>19.063155174955007</c:v>
                </c:pt>
                <c:pt idx="11">
                  <c:v>17.938308337925971</c:v>
                </c:pt>
                <c:pt idx="12">
                  <c:v>18.121838109896743</c:v>
                </c:pt>
                <c:pt idx="13">
                  <c:v>18.325031659674664</c:v>
                </c:pt>
                <c:pt idx="14">
                  <c:v>18.562073858634232</c:v>
                </c:pt>
                <c:pt idx="15">
                  <c:v>18.750387173879883</c:v>
                </c:pt>
                <c:pt idx="16">
                  <c:v>18.923389887758756</c:v>
                </c:pt>
                <c:pt idx="17">
                  <c:v>19.086595572571252</c:v>
                </c:pt>
                <c:pt idx="18">
                  <c:v>19.259596857923867</c:v>
                </c:pt>
                <c:pt idx="19">
                  <c:v>19.423480727009125</c:v>
                </c:pt>
                <c:pt idx="20">
                  <c:v>19.584071261966699</c:v>
                </c:pt>
                <c:pt idx="21">
                  <c:v>19.737113893829562</c:v>
                </c:pt>
                <c:pt idx="22">
                  <c:v>19.91928925030718</c:v>
                </c:pt>
                <c:pt idx="23">
                  <c:v>20.092132010908692</c:v>
                </c:pt>
                <c:pt idx="24">
                  <c:v>20.295688896737524</c:v>
                </c:pt>
                <c:pt idx="25">
                  <c:v>20.468744905682847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52.928677911072199</c:v>
                </c:pt>
                <c:pt idx="1">
                  <c:v>48.41167895519046</c:v>
                </c:pt>
                <c:pt idx="2">
                  <c:v>51.680847284583628</c:v>
                </c:pt>
                <c:pt idx="3">
                  <c:v>51.769727466100818</c:v>
                </c:pt>
                <c:pt idx="4">
                  <c:v>54.155476739189837</c:v>
                </c:pt>
                <c:pt idx="5">
                  <c:v>53.783306275791062</c:v>
                </c:pt>
                <c:pt idx="6">
                  <c:v>56.794651895855743</c:v>
                </c:pt>
                <c:pt idx="7">
                  <c:v>54.856121499276185</c:v>
                </c:pt>
                <c:pt idx="8">
                  <c:v>54.782989239582257</c:v>
                </c:pt>
                <c:pt idx="9">
                  <c:v>57.628163670401015</c:v>
                </c:pt>
                <c:pt idx="10">
                  <c:v>58.810226431505292</c:v>
                </c:pt>
                <c:pt idx="11">
                  <c:v>55.418482066727449</c:v>
                </c:pt>
                <c:pt idx="12">
                  <c:v>55.569924914054994</c:v>
                </c:pt>
                <c:pt idx="13">
                  <c:v>55.857302178284236</c:v>
                </c:pt>
                <c:pt idx="14">
                  <c:v>56.232386222348318</c:v>
                </c:pt>
                <c:pt idx="15">
                  <c:v>56.487842913271564</c:v>
                </c:pt>
                <c:pt idx="16">
                  <c:v>56.693820164300256</c:v>
                </c:pt>
                <c:pt idx="17">
                  <c:v>56.856899450200281</c:v>
                </c:pt>
                <c:pt idx="18">
                  <c:v>57.015207083821686</c:v>
                </c:pt>
                <c:pt idx="19">
                  <c:v>57.179446472522343</c:v>
                </c:pt>
                <c:pt idx="20">
                  <c:v>57.357383978735484</c:v>
                </c:pt>
                <c:pt idx="21">
                  <c:v>57.516173161552416</c:v>
                </c:pt>
                <c:pt idx="22">
                  <c:v>57.657836892051179</c:v>
                </c:pt>
                <c:pt idx="23">
                  <c:v>57.82636143358323</c:v>
                </c:pt>
                <c:pt idx="24">
                  <c:v>57.99181588200306</c:v>
                </c:pt>
                <c:pt idx="25">
                  <c:v>58.141273955141422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69.456635300597497</c:v>
                </c:pt>
                <c:pt idx="1">
                  <c:v>67.648274399494284</c:v>
                </c:pt>
                <c:pt idx="2">
                  <c:v>70.477134462152762</c:v>
                </c:pt>
                <c:pt idx="3">
                  <c:v>67.695233413990067</c:v>
                </c:pt>
                <c:pt idx="4">
                  <c:v>68.854389857564087</c:v>
                </c:pt>
                <c:pt idx="5">
                  <c:v>70.148045636564206</c:v>
                </c:pt>
                <c:pt idx="6">
                  <c:v>69.908089814181878</c:v>
                </c:pt>
                <c:pt idx="7">
                  <c:v>69.6275042001527</c:v>
                </c:pt>
                <c:pt idx="8">
                  <c:v>68.531593545167482</c:v>
                </c:pt>
                <c:pt idx="9">
                  <c:v>69.039756734949336</c:v>
                </c:pt>
                <c:pt idx="10">
                  <c:v>70.42407496856508</c:v>
                </c:pt>
                <c:pt idx="11">
                  <c:v>65.221685404604386</c:v>
                </c:pt>
                <c:pt idx="12">
                  <c:v>64.628295516734752</c:v>
                </c:pt>
                <c:pt idx="13">
                  <c:v>64.176350635586516</c:v>
                </c:pt>
                <c:pt idx="14">
                  <c:v>63.8199979523243</c:v>
                </c:pt>
                <c:pt idx="15">
                  <c:v>63.324011629021044</c:v>
                </c:pt>
                <c:pt idx="16">
                  <c:v>62.791394604506955</c:v>
                </c:pt>
                <c:pt idx="17">
                  <c:v>62.200600768982071</c:v>
                </c:pt>
                <c:pt idx="18">
                  <c:v>61.595291573983353</c:v>
                </c:pt>
                <c:pt idx="19">
                  <c:v>61.01631892166813</c:v>
                </c:pt>
                <c:pt idx="20">
                  <c:v>60.455243850038428</c:v>
                </c:pt>
                <c:pt idx="21">
                  <c:v>59.848793003547236</c:v>
                </c:pt>
                <c:pt idx="22">
                  <c:v>59.201934401947383</c:v>
                </c:pt>
                <c:pt idx="23">
                  <c:v>58.535612444086013</c:v>
                </c:pt>
                <c:pt idx="24">
                  <c:v>57.899667393695537</c:v>
                </c:pt>
                <c:pt idx="25">
                  <c:v>57.307471738131966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25.341682969553045</c:v>
                </c:pt>
                <c:pt idx="1">
                  <c:v>22.4650355172021</c:v>
                </c:pt>
                <c:pt idx="2">
                  <c:v>22.358381146078941</c:v>
                </c:pt>
                <c:pt idx="3">
                  <c:v>22.174270876188309</c:v>
                </c:pt>
                <c:pt idx="4">
                  <c:v>21.861093784921348</c:v>
                </c:pt>
                <c:pt idx="5">
                  <c:v>20.530600987403457</c:v>
                </c:pt>
                <c:pt idx="6">
                  <c:v>19.680234389837082</c:v>
                </c:pt>
                <c:pt idx="7">
                  <c:v>19.931356134040044</c:v>
                </c:pt>
                <c:pt idx="8">
                  <c:v>20.4591254075584</c:v>
                </c:pt>
                <c:pt idx="9">
                  <c:v>18.857273298802745</c:v>
                </c:pt>
                <c:pt idx="10">
                  <c:v>18.299085549840068</c:v>
                </c:pt>
                <c:pt idx="11">
                  <c:v>20.283375564074614</c:v>
                </c:pt>
                <c:pt idx="12">
                  <c:v>19.843923731726051</c:v>
                </c:pt>
                <c:pt idx="13">
                  <c:v>19.411538887289559</c:v>
                </c:pt>
                <c:pt idx="14">
                  <c:v>18.976335563423525</c:v>
                </c:pt>
                <c:pt idx="15">
                  <c:v>18.531643325254944</c:v>
                </c:pt>
                <c:pt idx="16">
                  <c:v>18.069919775126831</c:v>
                </c:pt>
                <c:pt idx="17">
                  <c:v>17.633886900793357</c:v>
                </c:pt>
                <c:pt idx="18">
                  <c:v>17.233232352389336</c:v>
                </c:pt>
                <c:pt idx="19">
                  <c:v>16.78463480470408</c:v>
                </c:pt>
                <c:pt idx="20">
                  <c:v>16.382264973259414</c:v>
                </c:pt>
                <c:pt idx="21">
                  <c:v>16.097887072464442</c:v>
                </c:pt>
                <c:pt idx="22">
                  <c:v>15.794745248869889</c:v>
                </c:pt>
                <c:pt idx="23">
                  <c:v>15.461877881452345</c:v>
                </c:pt>
                <c:pt idx="24">
                  <c:v>14.876570498449487</c:v>
                </c:pt>
                <c:pt idx="25">
                  <c:v>14.487755612691924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5.8836771083254629</c:v>
                </c:pt>
                <c:pt idx="1">
                  <c:v>6.6923455378816712</c:v>
                </c:pt>
                <c:pt idx="2">
                  <c:v>7.9171728257409768</c:v>
                </c:pt>
                <c:pt idx="3">
                  <c:v>6.774860499621238</c:v>
                </c:pt>
                <c:pt idx="4">
                  <c:v>10.17242567889422</c:v>
                </c:pt>
                <c:pt idx="5">
                  <c:v>8.3412407981771839</c:v>
                </c:pt>
                <c:pt idx="6">
                  <c:v>8.3281185458175262</c:v>
                </c:pt>
                <c:pt idx="7">
                  <c:v>8.0696581585565106</c:v>
                </c:pt>
                <c:pt idx="8">
                  <c:v>7.2122859095778047</c:v>
                </c:pt>
                <c:pt idx="9">
                  <c:v>9.3552283176119015</c:v>
                </c:pt>
                <c:pt idx="10">
                  <c:v>7.2546873773128455</c:v>
                </c:pt>
                <c:pt idx="11">
                  <c:v>7.1673954623068514</c:v>
                </c:pt>
                <c:pt idx="12">
                  <c:v>7.2758293387301505</c:v>
                </c:pt>
                <c:pt idx="13">
                  <c:v>7.4089685681661539</c:v>
                </c:pt>
                <c:pt idx="14">
                  <c:v>7.5451416664785009</c:v>
                </c:pt>
                <c:pt idx="15">
                  <c:v>7.6607480217408526</c:v>
                </c:pt>
                <c:pt idx="16">
                  <c:v>7.7703040988524643</c:v>
                </c:pt>
                <c:pt idx="17">
                  <c:v>7.8767086054722659</c:v>
                </c:pt>
                <c:pt idx="18">
                  <c:v>7.9762364293079138</c:v>
                </c:pt>
                <c:pt idx="19">
                  <c:v>8.0759778006704153</c:v>
                </c:pt>
                <c:pt idx="20">
                  <c:v>8.1913246601058098</c:v>
                </c:pt>
                <c:pt idx="21">
                  <c:v>8.3059372074631224</c:v>
                </c:pt>
                <c:pt idx="22">
                  <c:v>8.4186864400726069</c:v>
                </c:pt>
                <c:pt idx="23">
                  <c:v>8.5357975454543364</c:v>
                </c:pt>
                <c:pt idx="24">
                  <c:v>8.6531182012643733</c:v>
                </c:pt>
                <c:pt idx="25">
                  <c:v>8.7869434005790978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24.085349006797635</c:v>
                </c:pt>
                <c:pt idx="1">
                  <c:v>24.30778634727023</c:v>
                </c:pt>
                <c:pt idx="2">
                  <c:v>23.097233956153755</c:v>
                </c:pt>
                <c:pt idx="3">
                  <c:v>24.267788950801357</c:v>
                </c:pt>
                <c:pt idx="4">
                  <c:v>25.381441987459983</c:v>
                </c:pt>
                <c:pt idx="5">
                  <c:v>24.992127990711928</c:v>
                </c:pt>
                <c:pt idx="6">
                  <c:v>26.651633677202788</c:v>
                </c:pt>
                <c:pt idx="7">
                  <c:v>25.72752447769415</c:v>
                </c:pt>
                <c:pt idx="8">
                  <c:v>24.628277448437615</c:v>
                </c:pt>
                <c:pt idx="9">
                  <c:v>26.48315111676094</c:v>
                </c:pt>
                <c:pt idx="10">
                  <c:v>23.111853050295856</c:v>
                </c:pt>
                <c:pt idx="11">
                  <c:v>23.604695469425923</c:v>
                </c:pt>
                <c:pt idx="12">
                  <c:v>23.525325007190812</c:v>
                </c:pt>
                <c:pt idx="13">
                  <c:v>23.520853651233075</c:v>
                </c:pt>
                <c:pt idx="14">
                  <c:v>23.523293217338228</c:v>
                </c:pt>
                <c:pt idx="15">
                  <c:v>23.456622327872541</c:v>
                </c:pt>
                <c:pt idx="16">
                  <c:v>23.373366042399539</c:v>
                </c:pt>
                <c:pt idx="17">
                  <c:v>23.284124737599914</c:v>
                </c:pt>
                <c:pt idx="18">
                  <c:v>23.200981467194037</c:v>
                </c:pt>
                <c:pt idx="19">
                  <c:v>23.119535699276849</c:v>
                </c:pt>
                <c:pt idx="20">
                  <c:v>23.031496446291637</c:v>
                </c:pt>
                <c:pt idx="21">
                  <c:v>22.939227686838674</c:v>
                </c:pt>
                <c:pt idx="22">
                  <c:v>22.850069924674884</c:v>
                </c:pt>
                <c:pt idx="23">
                  <c:v>22.767698855975329</c:v>
                </c:pt>
                <c:pt idx="24">
                  <c:v>22.70021615883822</c:v>
                </c:pt>
                <c:pt idx="25">
                  <c:v>22.613080472844711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26.017860653347977</c:v>
                </c:pt>
                <c:pt idx="1">
                  <c:v>23.443317562098276</c:v>
                </c:pt>
                <c:pt idx="2">
                  <c:v>21.31190942729863</c:v>
                </c:pt>
                <c:pt idx="3">
                  <c:v>22.749329838126311</c:v>
                </c:pt>
                <c:pt idx="4">
                  <c:v>22.825100024534294</c:v>
                </c:pt>
                <c:pt idx="5">
                  <c:v>22.992439420060865</c:v>
                </c:pt>
                <c:pt idx="6">
                  <c:v>25.396263245498687</c:v>
                </c:pt>
                <c:pt idx="7">
                  <c:v>24.769152608879939</c:v>
                </c:pt>
                <c:pt idx="8">
                  <c:v>20.575004615865947</c:v>
                </c:pt>
                <c:pt idx="9">
                  <c:v>22.362370028002442</c:v>
                </c:pt>
                <c:pt idx="10">
                  <c:v>19.811743050444228</c:v>
                </c:pt>
                <c:pt idx="11">
                  <c:v>21.315091088624182</c:v>
                </c:pt>
                <c:pt idx="12">
                  <c:v>21.116710027353403</c:v>
                </c:pt>
                <c:pt idx="13">
                  <c:v>21.01416970060983</c:v>
                </c:pt>
                <c:pt idx="14">
                  <c:v>20.9104452918648</c:v>
                </c:pt>
                <c:pt idx="15">
                  <c:v>20.728525103531876</c:v>
                </c:pt>
                <c:pt idx="16">
                  <c:v>20.533217238949529</c:v>
                </c:pt>
                <c:pt idx="17">
                  <c:v>20.338985045011157</c:v>
                </c:pt>
                <c:pt idx="18">
                  <c:v>20.142479168074157</c:v>
                </c:pt>
                <c:pt idx="19">
                  <c:v>19.946058939687102</c:v>
                </c:pt>
                <c:pt idx="20">
                  <c:v>19.755153205314308</c:v>
                </c:pt>
                <c:pt idx="21">
                  <c:v>19.559537791463843</c:v>
                </c:pt>
                <c:pt idx="22">
                  <c:v>19.355109953051794</c:v>
                </c:pt>
                <c:pt idx="23">
                  <c:v>19.146590182350032</c:v>
                </c:pt>
                <c:pt idx="24">
                  <c:v>18.955696282400403</c:v>
                </c:pt>
                <c:pt idx="25">
                  <c:v>18.750848024536577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14.954012167626734</c:v>
                </c:pt>
                <c:pt idx="1">
                  <c:v>16.159043106814739</c:v>
                </c:pt>
                <c:pt idx="2">
                  <c:v>17.621965882743531</c:v>
                </c:pt>
                <c:pt idx="3">
                  <c:v>17.314970989816903</c:v>
                </c:pt>
                <c:pt idx="4">
                  <c:v>17.993202340891337</c:v>
                </c:pt>
                <c:pt idx="5">
                  <c:v>18.94287425233038</c:v>
                </c:pt>
                <c:pt idx="6">
                  <c:v>18.598872174396206</c:v>
                </c:pt>
                <c:pt idx="7">
                  <c:v>18.100172901894478</c:v>
                </c:pt>
                <c:pt idx="8">
                  <c:v>17.517155544994075</c:v>
                </c:pt>
                <c:pt idx="9">
                  <c:v>17.449912394960087</c:v>
                </c:pt>
                <c:pt idx="10">
                  <c:v>16.060423045689635</c:v>
                </c:pt>
                <c:pt idx="11">
                  <c:v>15.89879376417068</c:v>
                </c:pt>
                <c:pt idx="12">
                  <c:v>16.035768932724693</c:v>
                </c:pt>
                <c:pt idx="13">
                  <c:v>16.173963758757321</c:v>
                </c:pt>
                <c:pt idx="14">
                  <c:v>16.326703037050713</c:v>
                </c:pt>
                <c:pt idx="15">
                  <c:v>16.440271723025855</c:v>
                </c:pt>
                <c:pt idx="16">
                  <c:v>16.508753152840963</c:v>
                </c:pt>
                <c:pt idx="17">
                  <c:v>16.537395036936648</c:v>
                </c:pt>
                <c:pt idx="18">
                  <c:v>16.603335101413066</c:v>
                </c:pt>
                <c:pt idx="19">
                  <c:v>16.668989983691301</c:v>
                </c:pt>
                <c:pt idx="20">
                  <c:v>16.739689624732488</c:v>
                </c:pt>
                <c:pt idx="21">
                  <c:v>16.803219822754581</c:v>
                </c:pt>
                <c:pt idx="22">
                  <c:v>16.853336455207089</c:v>
                </c:pt>
                <c:pt idx="23">
                  <c:v>16.886240982879517</c:v>
                </c:pt>
                <c:pt idx="24">
                  <c:v>16.941510217112093</c:v>
                </c:pt>
                <c:pt idx="25">
                  <c:v>16.99034062971246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56.21223620879752</c:v>
                </c:pt>
                <c:pt idx="1">
                  <c:v>53.192499697358727</c:v>
                </c:pt>
                <c:pt idx="2">
                  <c:v>54.613795002253582</c:v>
                </c:pt>
                <c:pt idx="3">
                  <c:v>55.146352744995681</c:v>
                </c:pt>
                <c:pt idx="4">
                  <c:v>56.006167163597503</c:v>
                </c:pt>
                <c:pt idx="5">
                  <c:v>60.359909143969169</c:v>
                </c:pt>
                <c:pt idx="6">
                  <c:v>61.758015429300755</c:v>
                </c:pt>
                <c:pt idx="7">
                  <c:v>62.055916396290151</c:v>
                </c:pt>
                <c:pt idx="8">
                  <c:v>59.806419860735218</c:v>
                </c:pt>
                <c:pt idx="9">
                  <c:v>64.604954437630255</c:v>
                </c:pt>
                <c:pt idx="10">
                  <c:v>62.109746010917213</c:v>
                </c:pt>
                <c:pt idx="11">
                  <c:v>64.606739057080418</c:v>
                </c:pt>
                <c:pt idx="12">
                  <c:v>64.996114897720005</c:v>
                </c:pt>
                <c:pt idx="13">
                  <c:v>65.501851299210216</c:v>
                </c:pt>
                <c:pt idx="14">
                  <c:v>66.106955294993895</c:v>
                </c:pt>
                <c:pt idx="15">
                  <c:v>66.606151376307295</c:v>
                </c:pt>
                <c:pt idx="16">
                  <c:v>67.065820297223794</c:v>
                </c:pt>
                <c:pt idx="17">
                  <c:v>67.514580757414038</c:v>
                </c:pt>
                <c:pt idx="18">
                  <c:v>67.93473760986673</c:v>
                </c:pt>
                <c:pt idx="19">
                  <c:v>68.366446276679142</c:v>
                </c:pt>
                <c:pt idx="20">
                  <c:v>68.838944487841573</c:v>
                </c:pt>
                <c:pt idx="21">
                  <c:v>69.30187669290882</c:v>
                </c:pt>
                <c:pt idx="22">
                  <c:v>69.772377258490778</c:v>
                </c:pt>
                <c:pt idx="23">
                  <c:v>70.243237305654105</c:v>
                </c:pt>
                <c:pt idx="24">
                  <c:v>70.692284044675958</c:v>
                </c:pt>
                <c:pt idx="25">
                  <c:v>71.125952140696768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16.825156008968889</c:v>
                </c:pt>
                <c:pt idx="1">
                  <c:v>19.089020125657196</c:v>
                </c:pt>
                <c:pt idx="2">
                  <c:v>20.007944150248949</c:v>
                </c:pt>
                <c:pt idx="3">
                  <c:v>19.213526924047379</c:v>
                </c:pt>
                <c:pt idx="4">
                  <c:v>20.020684869817</c:v>
                </c:pt>
                <c:pt idx="5">
                  <c:v>21.298453523845314</c:v>
                </c:pt>
                <c:pt idx="6">
                  <c:v>20.310282105654046</c:v>
                </c:pt>
                <c:pt idx="7">
                  <c:v>21.105850073038447</c:v>
                </c:pt>
                <c:pt idx="8">
                  <c:v>20.191175058287705</c:v>
                </c:pt>
                <c:pt idx="9">
                  <c:v>22.924735332251501</c:v>
                </c:pt>
                <c:pt idx="10">
                  <c:v>21.00931922294674</c:v>
                </c:pt>
                <c:pt idx="11">
                  <c:v>20.878369360159521</c:v>
                </c:pt>
                <c:pt idx="12">
                  <c:v>20.797547444113246</c:v>
                </c:pt>
                <c:pt idx="13">
                  <c:v>20.868317117507271</c:v>
                </c:pt>
                <c:pt idx="14">
                  <c:v>20.981296120115157</c:v>
                </c:pt>
                <c:pt idx="15">
                  <c:v>21.082927370770527</c:v>
                </c:pt>
                <c:pt idx="16">
                  <c:v>21.169754652738209</c:v>
                </c:pt>
                <c:pt idx="17">
                  <c:v>21.248086396238264</c:v>
                </c:pt>
                <c:pt idx="18">
                  <c:v>21.331816177625019</c:v>
                </c:pt>
                <c:pt idx="19">
                  <c:v>21.40798014987373</c:v>
                </c:pt>
                <c:pt idx="20">
                  <c:v>21.467547971983723</c:v>
                </c:pt>
                <c:pt idx="21">
                  <c:v>21.512110776680824</c:v>
                </c:pt>
                <c:pt idx="22">
                  <c:v>21.561906597535486</c:v>
                </c:pt>
                <c:pt idx="23">
                  <c:v>21.615481336471223</c:v>
                </c:pt>
                <c:pt idx="24">
                  <c:v>21.67043085583942</c:v>
                </c:pt>
                <c:pt idx="25">
                  <c:v>21.730014217361649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1.3340042497886326</c:v>
                </c:pt>
                <c:pt idx="1">
                  <c:v>0.97019282771430759</c:v>
                </c:pt>
                <c:pt idx="2">
                  <c:v>0.97919241541715973</c:v>
                </c:pt>
                <c:pt idx="3">
                  <c:v>0.86505097177082779</c:v>
                </c:pt>
                <c:pt idx="4">
                  <c:v>0.96687212253161592</c:v>
                </c:pt>
                <c:pt idx="5">
                  <c:v>0.92152197898617294</c:v>
                </c:pt>
                <c:pt idx="6">
                  <c:v>0.80624048086500832</c:v>
                </c:pt>
                <c:pt idx="7">
                  <c:v>0.84212412433340977</c:v>
                </c:pt>
                <c:pt idx="8">
                  <c:v>0.84782948269663161</c:v>
                </c:pt>
                <c:pt idx="9">
                  <c:v>0.79336623076334289</c:v>
                </c:pt>
                <c:pt idx="10">
                  <c:v>0.9876939566780859</c:v>
                </c:pt>
                <c:pt idx="11">
                  <c:v>0.77286786111671635</c:v>
                </c:pt>
                <c:pt idx="12">
                  <c:v>0.78043946099726758</c:v>
                </c:pt>
                <c:pt idx="13">
                  <c:v>0.78711775646304449</c:v>
                </c:pt>
                <c:pt idx="14">
                  <c:v>0.79465436717802584</c:v>
                </c:pt>
                <c:pt idx="15">
                  <c:v>0.79946311299564077</c:v>
                </c:pt>
                <c:pt idx="16">
                  <c:v>0.80381734370247193</c:v>
                </c:pt>
                <c:pt idx="17">
                  <c:v>0.80733294772586139</c:v>
                </c:pt>
                <c:pt idx="18">
                  <c:v>0.81051895545770802</c:v>
                </c:pt>
                <c:pt idx="19">
                  <c:v>0.81411229034158406</c:v>
                </c:pt>
                <c:pt idx="20">
                  <c:v>0.81783153875725068</c:v>
                </c:pt>
                <c:pt idx="21">
                  <c:v>0.82123223793180988</c:v>
                </c:pt>
                <c:pt idx="22">
                  <c:v>0.82450930732017302</c:v>
                </c:pt>
                <c:pt idx="23">
                  <c:v>0.82771517891506097</c:v>
                </c:pt>
                <c:pt idx="24">
                  <c:v>0.83051200181718166</c:v>
                </c:pt>
                <c:pt idx="25">
                  <c:v>0.83298599123089934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44.216041980109779</c:v>
                </c:pt>
                <c:pt idx="1">
                  <c:v>47.947304862710574</c:v>
                </c:pt>
                <c:pt idx="2">
                  <c:v>52.331116586164995</c:v>
                </c:pt>
                <c:pt idx="3">
                  <c:v>52.083233636810277</c:v>
                </c:pt>
                <c:pt idx="4">
                  <c:v>51.309213666791763</c:v>
                </c:pt>
                <c:pt idx="5">
                  <c:v>50.12186191816896</c:v>
                </c:pt>
                <c:pt idx="6">
                  <c:v>51.698725491382362</c:v>
                </c:pt>
                <c:pt idx="7">
                  <c:v>48.113584954425853</c:v>
                </c:pt>
                <c:pt idx="8">
                  <c:v>47.486384573952819</c:v>
                </c:pt>
                <c:pt idx="9">
                  <c:v>47.901529213748212</c:v>
                </c:pt>
                <c:pt idx="10">
                  <c:v>47.563952159539802</c:v>
                </c:pt>
                <c:pt idx="11">
                  <c:v>44.521747133674516</c:v>
                </c:pt>
                <c:pt idx="12">
                  <c:v>44.314240137252973</c:v>
                </c:pt>
                <c:pt idx="13">
                  <c:v>44.23186415663973</c:v>
                </c:pt>
                <c:pt idx="14">
                  <c:v>44.187325147708862</c:v>
                </c:pt>
                <c:pt idx="15">
                  <c:v>44.041037344301742</c:v>
                </c:pt>
                <c:pt idx="16">
                  <c:v>43.850717322386025</c:v>
                </c:pt>
                <c:pt idx="17">
                  <c:v>43.641070735902417</c:v>
                </c:pt>
                <c:pt idx="18">
                  <c:v>43.442570825704586</c:v>
                </c:pt>
                <c:pt idx="19">
                  <c:v>43.230005845184927</c:v>
                </c:pt>
                <c:pt idx="20">
                  <c:v>42.994679336206765</c:v>
                </c:pt>
                <c:pt idx="21">
                  <c:v>42.795315859019539</c:v>
                </c:pt>
                <c:pt idx="22">
                  <c:v>42.558705430443396</c:v>
                </c:pt>
                <c:pt idx="23">
                  <c:v>42.312795838663035</c:v>
                </c:pt>
                <c:pt idx="24">
                  <c:v>42.064691106808006</c:v>
                </c:pt>
                <c:pt idx="25">
                  <c:v>41.838343258147852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11.608497053484042</c:v>
                </c:pt>
                <c:pt idx="1">
                  <c:v>11.669750213378169</c:v>
                </c:pt>
                <c:pt idx="2">
                  <c:v>12.10885179348481</c:v>
                </c:pt>
                <c:pt idx="3">
                  <c:v>11.903981446052089</c:v>
                </c:pt>
                <c:pt idx="4">
                  <c:v>11.409420831851365</c:v>
                </c:pt>
                <c:pt idx="5">
                  <c:v>12.419555486391117</c:v>
                </c:pt>
                <c:pt idx="6">
                  <c:v>12.514775227851382</c:v>
                </c:pt>
                <c:pt idx="7">
                  <c:v>13.004862412415658</c:v>
                </c:pt>
                <c:pt idx="8">
                  <c:v>13.389251540937257</c:v>
                </c:pt>
                <c:pt idx="9">
                  <c:v>13.393069803205835</c:v>
                </c:pt>
                <c:pt idx="10">
                  <c:v>13.592459817865823</c:v>
                </c:pt>
                <c:pt idx="11">
                  <c:v>16.267337702480681</c:v>
                </c:pt>
                <c:pt idx="12">
                  <c:v>16.41943700528758</c:v>
                </c:pt>
                <c:pt idx="13">
                  <c:v>16.641637920854382</c:v>
                </c:pt>
                <c:pt idx="14">
                  <c:v>16.897227086969828</c:v>
                </c:pt>
                <c:pt idx="15">
                  <c:v>17.129447958973604</c:v>
                </c:pt>
                <c:pt idx="16">
                  <c:v>17.347525881769045</c:v>
                </c:pt>
                <c:pt idx="17">
                  <c:v>17.557373398902108</c:v>
                </c:pt>
                <c:pt idx="18">
                  <c:v>17.760264652652982</c:v>
                </c:pt>
                <c:pt idx="19">
                  <c:v>17.97019969488295</c:v>
                </c:pt>
                <c:pt idx="20">
                  <c:v>18.182731849635754</c:v>
                </c:pt>
                <c:pt idx="21">
                  <c:v>18.38403229585678</c:v>
                </c:pt>
                <c:pt idx="22">
                  <c:v>18.58537123530704</c:v>
                </c:pt>
                <c:pt idx="23">
                  <c:v>18.796558891717524</c:v>
                </c:pt>
                <c:pt idx="24">
                  <c:v>19.003218857959208</c:v>
                </c:pt>
                <c:pt idx="25">
                  <c:v>19.21016212368184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11.558162308123178</c:v>
                </c:pt>
                <c:pt idx="1">
                  <c:v>11.228649681449172</c:v>
                </c:pt>
                <c:pt idx="2">
                  <c:v>11.325790887637838</c:v>
                </c:pt>
                <c:pt idx="3">
                  <c:v>11.511927514357431</c:v>
                </c:pt>
                <c:pt idx="4">
                  <c:v>11.879442259307867</c:v>
                </c:pt>
                <c:pt idx="5">
                  <c:v>11.738311185066136</c:v>
                </c:pt>
                <c:pt idx="6">
                  <c:v>12.390327342077819</c:v>
                </c:pt>
                <c:pt idx="7">
                  <c:v>12.774535219057549</c:v>
                </c:pt>
                <c:pt idx="8">
                  <c:v>12.469062195875821</c:v>
                </c:pt>
                <c:pt idx="9">
                  <c:v>12.185109177380017</c:v>
                </c:pt>
                <c:pt idx="10">
                  <c:v>10.689802177065785</c:v>
                </c:pt>
                <c:pt idx="11">
                  <c:v>13.011529049977879</c:v>
                </c:pt>
                <c:pt idx="12">
                  <c:v>12.951292859543486</c:v>
                </c:pt>
                <c:pt idx="13">
                  <c:v>12.986897381882576</c:v>
                </c:pt>
                <c:pt idx="14">
                  <c:v>13.029713844868283</c:v>
                </c:pt>
                <c:pt idx="15">
                  <c:v>13.027426059002135</c:v>
                </c:pt>
                <c:pt idx="16">
                  <c:v>12.994569325671252</c:v>
                </c:pt>
                <c:pt idx="17">
                  <c:v>12.978115995335784</c:v>
                </c:pt>
                <c:pt idx="18">
                  <c:v>12.967553372159978</c:v>
                </c:pt>
                <c:pt idx="19">
                  <c:v>12.952777483514817</c:v>
                </c:pt>
                <c:pt idx="20">
                  <c:v>12.937134657949189</c:v>
                </c:pt>
                <c:pt idx="21">
                  <c:v>12.92526733474344</c:v>
                </c:pt>
                <c:pt idx="22">
                  <c:v>12.905686458503476</c:v>
                </c:pt>
                <c:pt idx="23">
                  <c:v>12.901942774278339</c:v>
                </c:pt>
                <c:pt idx="24">
                  <c:v>12.930942233466233</c:v>
                </c:pt>
                <c:pt idx="25">
                  <c:v>12.957116224660357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25.756151684599192</c:v>
                </c:pt>
                <c:pt idx="1">
                  <c:v>26.763588854977879</c:v>
                </c:pt>
                <c:pt idx="2">
                  <c:v>28.031716672600126</c:v>
                </c:pt>
                <c:pt idx="3">
                  <c:v>26.1390871453291</c:v>
                </c:pt>
                <c:pt idx="4">
                  <c:v>27.867938979151351</c:v>
                </c:pt>
                <c:pt idx="5">
                  <c:v>27.616628710312785</c:v>
                </c:pt>
                <c:pt idx="6">
                  <c:v>30.383445889239159</c:v>
                </c:pt>
                <c:pt idx="7">
                  <c:v>28.711964738957672</c:v>
                </c:pt>
                <c:pt idx="8">
                  <c:v>30.253709058222643</c:v>
                </c:pt>
                <c:pt idx="9">
                  <c:v>31.461381514988119</c:v>
                </c:pt>
                <c:pt idx="10">
                  <c:v>25.684227442514675</c:v>
                </c:pt>
                <c:pt idx="11">
                  <c:v>27.387297170614161</c:v>
                </c:pt>
                <c:pt idx="12">
                  <c:v>26.971708314773984</c:v>
                </c:pt>
                <c:pt idx="13">
                  <c:v>26.860646143959805</c:v>
                </c:pt>
                <c:pt idx="14">
                  <c:v>26.795726630832259</c:v>
                </c:pt>
                <c:pt idx="15">
                  <c:v>26.704562867384386</c:v>
                </c:pt>
                <c:pt idx="16">
                  <c:v>26.626491966404743</c:v>
                </c:pt>
                <c:pt idx="17">
                  <c:v>26.554597151249038</c:v>
                </c:pt>
                <c:pt idx="18">
                  <c:v>26.476194642431178</c:v>
                </c:pt>
                <c:pt idx="19">
                  <c:v>26.402818800287882</c:v>
                </c:pt>
                <c:pt idx="20">
                  <c:v>26.333416783220084</c:v>
                </c:pt>
                <c:pt idx="21">
                  <c:v>26.256503333787183</c:v>
                </c:pt>
                <c:pt idx="22">
                  <c:v>26.218411053998743</c:v>
                </c:pt>
                <c:pt idx="23">
                  <c:v>26.195971964491392</c:v>
                </c:pt>
                <c:pt idx="24">
                  <c:v>26.186679197248719</c:v>
                </c:pt>
                <c:pt idx="25">
                  <c:v>26.182863072569553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10.220440371134218</c:v>
                </c:pt>
                <c:pt idx="1">
                  <c:v>10.42142636819602</c:v>
                </c:pt>
                <c:pt idx="2">
                  <c:v>10.393882732158099</c:v>
                </c:pt>
                <c:pt idx="3">
                  <c:v>10.094627626308254</c:v>
                </c:pt>
                <c:pt idx="4">
                  <c:v>11.316187627629855</c:v>
                </c:pt>
                <c:pt idx="5">
                  <c:v>11.171675197318669</c:v>
                </c:pt>
                <c:pt idx="6">
                  <c:v>11.685676261464616</c:v>
                </c:pt>
                <c:pt idx="7">
                  <c:v>10.670745236242253</c:v>
                </c:pt>
                <c:pt idx="8">
                  <c:v>10.03886592452365</c:v>
                </c:pt>
                <c:pt idx="9">
                  <c:v>10.09302432608356</c:v>
                </c:pt>
                <c:pt idx="10">
                  <c:v>8.9775171854387175</c:v>
                </c:pt>
                <c:pt idx="11">
                  <c:v>7.6544740638428426</c:v>
                </c:pt>
                <c:pt idx="12">
                  <c:v>7.5651463970828967</c:v>
                </c:pt>
                <c:pt idx="13">
                  <c:v>7.5211166331858976</c:v>
                </c:pt>
                <c:pt idx="14">
                  <c:v>7.4827885100910638</c:v>
                </c:pt>
                <c:pt idx="15">
                  <c:v>7.4224766430814872</c:v>
                </c:pt>
                <c:pt idx="16">
                  <c:v>7.3656072912627879</c:v>
                </c:pt>
                <c:pt idx="17">
                  <c:v>7.3114633369182194</c:v>
                </c:pt>
                <c:pt idx="18">
                  <c:v>7.262347512738943</c:v>
                </c:pt>
                <c:pt idx="19">
                  <c:v>7.2127348766684083</c:v>
                </c:pt>
                <c:pt idx="20">
                  <c:v>7.1579560464258956</c:v>
                </c:pt>
                <c:pt idx="21">
                  <c:v>7.1028589976433834</c:v>
                </c:pt>
                <c:pt idx="22">
                  <c:v>7.0488202729314136</c:v>
                </c:pt>
                <c:pt idx="23">
                  <c:v>6.9951653307793746</c:v>
                </c:pt>
                <c:pt idx="24">
                  <c:v>6.938878960186571</c:v>
                </c:pt>
                <c:pt idx="25">
                  <c:v>6.8825913304905386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79.177829814927705</c:v>
                </c:pt>
                <c:pt idx="1">
                  <c:v>81.374351942831936</c:v>
                </c:pt>
                <c:pt idx="2">
                  <c:v>85.030681455404206</c:v>
                </c:pt>
                <c:pt idx="3">
                  <c:v>80.198380952268707</c:v>
                </c:pt>
                <c:pt idx="4">
                  <c:v>83.671809535250617</c:v>
                </c:pt>
                <c:pt idx="5">
                  <c:v>84.475560766463431</c:v>
                </c:pt>
                <c:pt idx="6">
                  <c:v>85.22094842833009</c:v>
                </c:pt>
                <c:pt idx="7">
                  <c:v>84.030916579673914</c:v>
                </c:pt>
                <c:pt idx="8">
                  <c:v>82.698632579754801</c:v>
                </c:pt>
                <c:pt idx="9">
                  <c:v>86.366274550942236</c:v>
                </c:pt>
                <c:pt idx="10">
                  <c:v>78.915254702608976</c:v>
                </c:pt>
                <c:pt idx="11">
                  <c:v>81.138573711168661</c:v>
                </c:pt>
                <c:pt idx="12">
                  <c:v>81.047730021521645</c:v>
                </c:pt>
                <c:pt idx="13">
                  <c:v>80.991209404795939</c:v>
                </c:pt>
                <c:pt idx="14">
                  <c:v>81.023192819475739</c:v>
                </c:pt>
                <c:pt idx="15">
                  <c:v>80.877868477111022</c:v>
                </c:pt>
                <c:pt idx="16">
                  <c:v>80.657849567537838</c:v>
                </c:pt>
                <c:pt idx="17">
                  <c:v>80.398299251379811</c:v>
                </c:pt>
                <c:pt idx="18">
                  <c:v>80.109604239786478</c:v>
                </c:pt>
                <c:pt idx="19">
                  <c:v>79.827289036839176</c:v>
                </c:pt>
                <c:pt idx="20">
                  <c:v>79.551515128785212</c:v>
                </c:pt>
                <c:pt idx="21">
                  <c:v>79.279358112093078</c:v>
                </c:pt>
                <c:pt idx="22">
                  <c:v>78.99361128875654</c:v>
                </c:pt>
                <c:pt idx="23">
                  <c:v>78.753252431482579</c:v>
                </c:pt>
                <c:pt idx="24">
                  <c:v>78.470196366571543</c:v>
                </c:pt>
                <c:pt idx="25">
                  <c:v>78.129578324052019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73.418156439781825</c:v>
                </c:pt>
                <c:pt idx="1">
                  <c:v>80.34120273326387</c:v>
                </c:pt>
                <c:pt idx="2">
                  <c:v>85.542791492491276</c:v>
                </c:pt>
                <c:pt idx="3">
                  <c:v>87.108434479264773</c:v>
                </c:pt>
                <c:pt idx="4">
                  <c:v>88.775953715414104</c:v>
                </c:pt>
                <c:pt idx="5">
                  <c:v>90.385345216584142</c:v>
                </c:pt>
                <c:pt idx="6">
                  <c:v>95.843552719311603</c:v>
                </c:pt>
                <c:pt idx="7">
                  <c:v>95.50014289726424</c:v>
                </c:pt>
                <c:pt idx="8">
                  <c:v>96.508893284840781</c:v>
                </c:pt>
                <c:pt idx="9">
                  <c:v>103.35190492838944</c:v>
                </c:pt>
                <c:pt idx="10">
                  <c:v>103.16856453036598</c:v>
                </c:pt>
                <c:pt idx="11">
                  <c:v>100.61894983478732</c:v>
                </c:pt>
                <c:pt idx="12">
                  <c:v>101.71244694235497</c:v>
                </c:pt>
                <c:pt idx="13">
                  <c:v>103.03292274034467</c:v>
                </c:pt>
                <c:pt idx="14">
                  <c:v>104.46243094269074</c:v>
                </c:pt>
                <c:pt idx="15">
                  <c:v>105.6544964313963</c:v>
                </c:pt>
                <c:pt idx="16">
                  <c:v>106.77885449827983</c:v>
                </c:pt>
                <c:pt idx="17">
                  <c:v>107.87859367508496</c:v>
                </c:pt>
                <c:pt idx="18">
                  <c:v>108.94293232919691</c:v>
                </c:pt>
                <c:pt idx="19">
                  <c:v>109.99073314308521</c:v>
                </c:pt>
                <c:pt idx="20">
                  <c:v>111.07988720426627</c:v>
                </c:pt>
                <c:pt idx="21">
                  <c:v>112.14658671108305</c:v>
                </c:pt>
                <c:pt idx="22">
                  <c:v>113.25083524559992</c:v>
                </c:pt>
                <c:pt idx="23">
                  <c:v>114.327459659586</c:v>
                </c:pt>
                <c:pt idx="24">
                  <c:v>115.4998511876213</c:v>
                </c:pt>
                <c:pt idx="25">
                  <c:v>116.63356443036797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160.29348460016072</c:v>
                </c:pt>
                <c:pt idx="1">
                  <c:v>153.91490267113466</c:v>
                </c:pt>
                <c:pt idx="2">
                  <c:v>159.69685127807983</c:v>
                </c:pt>
                <c:pt idx="3">
                  <c:v>161.86331369555501</c:v>
                </c:pt>
                <c:pt idx="4">
                  <c:v>162.91274191599857</c:v>
                </c:pt>
                <c:pt idx="5">
                  <c:v>164.87037425102451</c:v>
                </c:pt>
                <c:pt idx="6">
                  <c:v>177.56740126341634</c:v>
                </c:pt>
                <c:pt idx="7">
                  <c:v>168.55518991575994</c:v>
                </c:pt>
                <c:pt idx="8">
                  <c:v>175.06113039201935</c:v>
                </c:pt>
                <c:pt idx="9">
                  <c:v>190.32991915818843</c:v>
                </c:pt>
                <c:pt idx="10">
                  <c:v>195.6114327171324</c:v>
                </c:pt>
                <c:pt idx="11">
                  <c:v>201.00078305562442</c:v>
                </c:pt>
                <c:pt idx="12">
                  <c:v>202.41781224099083</c:v>
                </c:pt>
                <c:pt idx="13">
                  <c:v>204.44788087435001</c:v>
                </c:pt>
                <c:pt idx="14">
                  <c:v>206.74003944969928</c:v>
                </c:pt>
                <c:pt idx="15">
                  <c:v>208.64281615439407</c:v>
                </c:pt>
                <c:pt idx="16">
                  <c:v>210.4513945800777</c:v>
                </c:pt>
                <c:pt idx="17">
                  <c:v>212.18692450927375</c:v>
                </c:pt>
                <c:pt idx="18">
                  <c:v>213.89327996638184</c:v>
                </c:pt>
                <c:pt idx="19">
                  <c:v>215.58742461878415</c:v>
                </c:pt>
                <c:pt idx="20">
                  <c:v>217.3584849062305</c:v>
                </c:pt>
                <c:pt idx="21">
                  <c:v>219.05812724958432</c:v>
                </c:pt>
                <c:pt idx="22">
                  <c:v>220.76719973591315</c:v>
                </c:pt>
                <c:pt idx="23">
                  <c:v>222.52490634049781</c:v>
                </c:pt>
                <c:pt idx="24">
                  <c:v>224.34073239204551</c:v>
                </c:pt>
                <c:pt idx="25">
                  <c:v>226.07797809614766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99.468622073875807</c:v>
                </c:pt>
                <c:pt idx="1">
                  <c:v>100.14030755056666</c:v>
                </c:pt>
                <c:pt idx="2">
                  <c:v>106.46258783389095</c:v>
                </c:pt>
                <c:pt idx="3">
                  <c:v>103.86562829469575</c:v>
                </c:pt>
                <c:pt idx="4">
                  <c:v>106.3159136383928</c:v>
                </c:pt>
                <c:pt idx="5">
                  <c:v>109.43547353662171</c:v>
                </c:pt>
                <c:pt idx="6">
                  <c:v>113.18239751417244</c:v>
                </c:pt>
                <c:pt idx="7">
                  <c:v>113.3417989713233</c:v>
                </c:pt>
                <c:pt idx="8">
                  <c:v>113.25020357655205</c:v>
                </c:pt>
                <c:pt idx="9">
                  <c:v>116.75603943534159</c:v>
                </c:pt>
                <c:pt idx="10">
                  <c:v>120.75716303477768</c:v>
                </c:pt>
                <c:pt idx="11">
                  <c:v>114.66429524626597</c:v>
                </c:pt>
                <c:pt idx="12">
                  <c:v>115.34923172390086</c:v>
                </c:pt>
                <c:pt idx="13">
                  <c:v>116.2486933691639</c:v>
                </c:pt>
                <c:pt idx="14">
                  <c:v>117.32373305689731</c:v>
                </c:pt>
                <c:pt idx="15">
                  <c:v>118.12450407383479</c:v>
                </c:pt>
                <c:pt idx="16">
                  <c:v>118.84764236027036</c:v>
                </c:pt>
                <c:pt idx="17">
                  <c:v>119.49086074978055</c:v>
                </c:pt>
                <c:pt idx="18">
                  <c:v>120.14562362363586</c:v>
                </c:pt>
                <c:pt idx="19">
                  <c:v>120.82296163416051</c:v>
                </c:pt>
                <c:pt idx="20">
                  <c:v>121.5346973289553</c:v>
                </c:pt>
                <c:pt idx="21">
                  <c:v>122.19612781413591</c:v>
                </c:pt>
                <c:pt idx="22">
                  <c:v>122.88468369137611</c:v>
                </c:pt>
                <c:pt idx="23">
                  <c:v>123.57469505526601</c:v>
                </c:pt>
                <c:pt idx="24">
                  <c:v>124.28980404400016</c:v>
                </c:pt>
                <c:pt idx="25">
                  <c:v>124.94741091209625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94.798318270150546</c:v>
                </c:pt>
                <c:pt idx="1">
                  <c:v>90.11330991669638</c:v>
                </c:pt>
                <c:pt idx="2">
                  <c:v>92.835515608231702</c:v>
                </c:pt>
                <c:pt idx="3">
                  <c:v>89.869504290178384</c:v>
                </c:pt>
                <c:pt idx="4">
                  <c:v>90.715483642485438</c:v>
                </c:pt>
                <c:pt idx="5">
                  <c:v>90.678646623967666</c:v>
                </c:pt>
                <c:pt idx="6">
                  <c:v>89.58832420401896</c:v>
                </c:pt>
                <c:pt idx="7">
                  <c:v>89.558860334192744</c:v>
                </c:pt>
                <c:pt idx="8">
                  <c:v>88.990718952725885</c:v>
                </c:pt>
                <c:pt idx="9">
                  <c:v>87.897030033752088</c:v>
                </c:pt>
                <c:pt idx="10">
                  <c:v>88.723160518405152</c:v>
                </c:pt>
                <c:pt idx="11">
                  <c:v>85.505060968679004</c:v>
                </c:pt>
                <c:pt idx="12">
                  <c:v>84.472219248460803</c:v>
                </c:pt>
                <c:pt idx="13">
                  <c:v>83.587889522876083</c:v>
                </c:pt>
                <c:pt idx="14">
                  <c:v>82.796333515747818</c:v>
                </c:pt>
                <c:pt idx="15">
                  <c:v>81.855654954275991</c:v>
                </c:pt>
                <c:pt idx="16">
                  <c:v>80.861314379633782</c:v>
                </c:pt>
                <c:pt idx="17">
                  <c:v>79.834487669775427</c:v>
                </c:pt>
                <c:pt idx="18">
                  <c:v>78.828523926372696</c:v>
                </c:pt>
                <c:pt idx="19">
                  <c:v>77.800953726372214</c:v>
                </c:pt>
                <c:pt idx="20">
                  <c:v>76.837508823297838</c:v>
                </c:pt>
                <c:pt idx="21">
                  <c:v>75.946680076011674</c:v>
                </c:pt>
                <c:pt idx="22">
                  <c:v>74.996679650817271</c:v>
                </c:pt>
                <c:pt idx="23">
                  <c:v>73.997490325538365</c:v>
                </c:pt>
                <c:pt idx="24">
                  <c:v>72.776237892145019</c:v>
                </c:pt>
                <c:pt idx="25">
                  <c:v>71.795227350823893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70.94089893609781</c:v>
                </c:pt>
                <c:pt idx="1">
                  <c:v>70.602492554064909</c:v>
                </c:pt>
                <c:pt idx="2">
                  <c:v>69.948282091936903</c:v>
                </c:pt>
                <c:pt idx="3">
                  <c:v>71.106950278365801</c:v>
                </c:pt>
                <c:pt idx="4">
                  <c:v>76.372170031779831</c:v>
                </c:pt>
                <c:pt idx="5">
                  <c:v>75.268682461280363</c:v>
                </c:pt>
                <c:pt idx="6">
                  <c:v>78.974887642915206</c:v>
                </c:pt>
                <c:pt idx="7">
                  <c:v>76.666508147025084</c:v>
                </c:pt>
                <c:pt idx="8">
                  <c:v>69.932723518875434</c:v>
                </c:pt>
                <c:pt idx="9">
                  <c:v>75.650661857335365</c:v>
                </c:pt>
                <c:pt idx="10">
                  <c:v>66.238706523742565</c:v>
                </c:pt>
                <c:pt idx="11">
                  <c:v>67.985975784527639</c:v>
                </c:pt>
                <c:pt idx="12">
                  <c:v>67.953633305999062</c:v>
                </c:pt>
                <c:pt idx="13">
                  <c:v>68.117955678766378</c:v>
                </c:pt>
                <c:pt idx="14">
                  <c:v>68.305583212732245</c:v>
                </c:pt>
                <c:pt idx="15">
                  <c:v>68.286167176171134</c:v>
                </c:pt>
                <c:pt idx="16">
                  <c:v>68.185640533042502</c:v>
                </c:pt>
                <c:pt idx="17">
                  <c:v>68.037213425019985</c:v>
                </c:pt>
                <c:pt idx="18">
                  <c:v>67.92303216598917</c:v>
                </c:pt>
                <c:pt idx="19">
                  <c:v>67.810562423325663</c:v>
                </c:pt>
                <c:pt idx="20">
                  <c:v>67.717663936444239</c:v>
                </c:pt>
                <c:pt idx="21">
                  <c:v>67.607922508520218</c:v>
                </c:pt>
                <c:pt idx="22">
                  <c:v>67.477202773006368</c:v>
                </c:pt>
                <c:pt idx="23">
                  <c:v>67.336327566659207</c:v>
                </c:pt>
                <c:pt idx="24">
                  <c:v>67.250540859615086</c:v>
                </c:pt>
                <c:pt idx="25">
                  <c:v>67.141212527672849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74.371396467555044</c:v>
                </c:pt>
                <c:pt idx="1">
                  <c:v>73.251712650730241</c:v>
                </c:pt>
                <c:pt idx="2">
                  <c:v>75.600931567919687</c:v>
                </c:pt>
                <c:pt idx="3">
                  <c:v>75.224930640813895</c:v>
                </c:pt>
                <c:pt idx="4">
                  <c:v>76.993724155946111</c:v>
                </c:pt>
                <c:pt idx="5">
                  <c:v>82.579884646800664</c:v>
                </c:pt>
                <c:pt idx="6">
                  <c:v>82.874538015819823</c:v>
                </c:pt>
                <c:pt idx="7">
                  <c:v>84.003890593662007</c:v>
                </c:pt>
                <c:pt idx="8">
                  <c:v>80.845424401719555</c:v>
                </c:pt>
                <c:pt idx="9">
                  <c:v>88.323056000645096</c:v>
                </c:pt>
                <c:pt idx="10">
                  <c:v>84.106759190542036</c:v>
                </c:pt>
                <c:pt idx="11">
                  <c:v>86.257976278356665</c:v>
                </c:pt>
                <c:pt idx="12">
                  <c:v>86.574101802830526</c:v>
                </c:pt>
                <c:pt idx="13">
                  <c:v>87.157286173180538</c:v>
                </c:pt>
                <c:pt idx="14">
                  <c:v>87.882905782287082</c:v>
                </c:pt>
                <c:pt idx="15">
                  <c:v>88.488541860073454</c:v>
                </c:pt>
                <c:pt idx="16">
                  <c:v>89.039392293664477</c:v>
                </c:pt>
                <c:pt idx="17">
                  <c:v>89.57000010137817</c:v>
                </c:pt>
                <c:pt idx="18">
                  <c:v>90.077072742949454</c:v>
                </c:pt>
                <c:pt idx="19">
                  <c:v>90.588538716894462</c:v>
                </c:pt>
                <c:pt idx="20">
                  <c:v>91.12432399858254</c:v>
                </c:pt>
                <c:pt idx="21">
                  <c:v>91.635219707521458</c:v>
                </c:pt>
                <c:pt idx="22">
                  <c:v>92.158793163346431</c:v>
                </c:pt>
                <c:pt idx="23">
                  <c:v>92.686433821040382</c:v>
                </c:pt>
                <c:pt idx="24">
                  <c:v>93.193226902332569</c:v>
                </c:pt>
                <c:pt idx="25">
                  <c:v>93.688952349289323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55.824539033593823</c:v>
                </c:pt>
                <c:pt idx="1">
                  <c:v>59.617055076088747</c:v>
                </c:pt>
                <c:pt idx="2">
                  <c:v>64.439968379649798</c:v>
                </c:pt>
                <c:pt idx="3">
                  <c:v>63.987215082862363</c:v>
                </c:pt>
                <c:pt idx="4">
                  <c:v>62.718634498643127</c:v>
                </c:pt>
                <c:pt idx="5">
                  <c:v>62.541417404560079</c:v>
                </c:pt>
                <c:pt idx="6">
                  <c:v>64.21350071923375</c:v>
                </c:pt>
                <c:pt idx="7">
                  <c:v>61.118447366841508</c:v>
                </c:pt>
                <c:pt idx="8">
                  <c:v>60.875636114890078</c:v>
                </c:pt>
                <c:pt idx="9">
                  <c:v>61.294599016954045</c:v>
                </c:pt>
                <c:pt idx="10">
                  <c:v>61.156411977405625</c:v>
                </c:pt>
                <c:pt idx="11">
                  <c:v>60.789084836155197</c:v>
                </c:pt>
                <c:pt idx="12">
                  <c:v>60.733677142540557</c:v>
                </c:pt>
                <c:pt idx="13">
                  <c:v>60.873502077494109</c:v>
                </c:pt>
                <c:pt idx="14">
                  <c:v>61.084552234678689</c:v>
                </c:pt>
                <c:pt idx="15">
                  <c:v>61.170485303275342</c:v>
                </c:pt>
                <c:pt idx="16">
                  <c:v>61.198243204155069</c:v>
                </c:pt>
                <c:pt idx="17">
                  <c:v>61.198444134804525</c:v>
                </c:pt>
                <c:pt idx="18">
                  <c:v>61.202835478357571</c:v>
                </c:pt>
                <c:pt idx="19">
                  <c:v>61.200205540067877</c:v>
                </c:pt>
                <c:pt idx="20">
                  <c:v>61.177411185842516</c:v>
                </c:pt>
                <c:pt idx="21">
                  <c:v>61.179348154876322</c:v>
                </c:pt>
                <c:pt idx="22">
                  <c:v>61.144076665750433</c:v>
                </c:pt>
                <c:pt idx="23">
                  <c:v>61.109354730380559</c:v>
                </c:pt>
                <c:pt idx="24">
                  <c:v>61.06790996476721</c:v>
                </c:pt>
                <c:pt idx="25">
                  <c:v>61.048505381829692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37.314313992722369</c:v>
                </c:pt>
                <c:pt idx="1">
                  <c:v>37.992238536427053</c:v>
                </c:pt>
                <c:pt idx="2">
                  <c:v>39.357507560237963</c:v>
                </c:pt>
                <c:pt idx="3">
                  <c:v>37.651014659686531</c:v>
                </c:pt>
                <c:pt idx="4">
                  <c:v>39.747381238459219</c:v>
                </c:pt>
                <c:pt idx="5">
                  <c:v>39.354939895378919</c:v>
                </c:pt>
                <c:pt idx="6">
                  <c:v>42.77377323131698</c:v>
                </c:pt>
                <c:pt idx="7">
                  <c:v>41.486499958015223</c:v>
                </c:pt>
                <c:pt idx="8">
                  <c:v>42.722771254098461</c:v>
                </c:pt>
                <c:pt idx="9">
                  <c:v>43.646490692368133</c:v>
                </c:pt>
                <c:pt idx="10">
                  <c:v>36.374029619580462</c:v>
                </c:pt>
                <c:pt idx="11">
                  <c:v>40.398826220592042</c:v>
                </c:pt>
                <c:pt idx="12">
                  <c:v>39.92300117431747</c:v>
                </c:pt>
                <c:pt idx="13">
                  <c:v>39.847543525842383</c:v>
                </c:pt>
                <c:pt idx="14">
                  <c:v>39.825440475700546</c:v>
                </c:pt>
                <c:pt idx="15">
                  <c:v>39.731988926386521</c:v>
                </c:pt>
                <c:pt idx="16">
                  <c:v>39.621061292075993</c:v>
                </c:pt>
                <c:pt idx="17">
                  <c:v>39.532713146584825</c:v>
                </c:pt>
                <c:pt idx="18">
                  <c:v>39.443748014591158</c:v>
                </c:pt>
                <c:pt idx="19">
                  <c:v>39.355596283802697</c:v>
                </c:pt>
                <c:pt idx="20">
                  <c:v>39.270551441169275</c:v>
                </c:pt>
                <c:pt idx="21">
                  <c:v>39.181770668530625</c:v>
                </c:pt>
                <c:pt idx="22">
                  <c:v>39.124097512502217</c:v>
                </c:pt>
                <c:pt idx="23">
                  <c:v>39.097914738769731</c:v>
                </c:pt>
                <c:pt idx="24">
                  <c:v>39.117621430714948</c:v>
                </c:pt>
                <c:pt idx="25">
                  <c:v>39.139979297229914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89.398270186061922</c:v>
                </c:pt>
                <c:pt idx="1">
                  <c:v>91.795778311027959</c:v>
                </c:pt>
                <c:pt idx="2">
                  <c:v>95.424564187562311</c:v>
                </c:pt>
                <c:pt idx="3">
                  <c:v>90.293008578576959</c:v>
                </c:pt>
                <c:pt idx="4">
                  <c:v>94.987997162880475</c:v>
                </c:pt>
                <c:pt idx="5">
                  <c:v>95.647235963782094</c:v>
                </c:pt>
                <c:pt idx="6">
                  <c:v>96.906624689794711</c:v>
                </c:pt>
                <c:pt idx="7">
                  <c:v>94.701661815916168</c:v>
                </c:pt>
                <c:pt idx="8">
                  <c:v>92.737498504278449</c:v>
                </c:pt>
                <c:pt idx="9">
                  <c:v>96.459298877025802</c:v>
                </c:pt>
                <c:pt idx="10">
                  <c:v>87.89277188804769</c:v>
                </c:pt>
                <c:pt idx="11">
                  <c:v>88.793047775011502</c:v>
                </c:pt>
                <c:pt idx="12">
                  <c:v>88.612876418604543</c:v>
                </c:pt>
                <c:pt idx="13">
                  <c:v>88.512326037981836</c:v>
                </c:pt>
                <c:pt idx="14">
                  <c:v>88.505981329566808</c:v>
                </c:pt>
                <c:pt idx="15">
                  <c:v>88.300345120192503</c:v>
                </c:pt>
                <c:pt idx="16">
                  <c:v>88.023456858800628</c:v>
                </c:pt>
                <c:pt idx="17">
                  <c:v>87.709762588298034</c:v>
                </c:pt>
                <c:pt idx="18">
                  <c:v>87.371951752525419</c:v>
                </c:pt>
                <c:pt idx="19">
                  <c:v>87.040023913507582</c:v>
                </c:pt>
                <c:pt idx="20">
                  <c:v>86.709471175211107</c:v>
                </c:pt>
                <c:pt idx="21">
                  <c:v>86.382217109736459</c:v>
                </c:pt>
                <c:pt idx="22">
                  <c:v>86.042431561687948</c:v>
                </c:pt>
                <c:pt idx="23">
                  <c:v>85.748417762261951</c:v>
                </c:pt>
                <c:pt idx="24">
                  <c:v>85.409075326758114</c:v>
                </c:pt>
                <c:pt idx="25">
                  <c:v>85.012169654542561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73.418156439781825</c:v>
                </c:pt>
                <c:pt idx="1">
                  <c:v>80.34120273326387</c:v>
                </c:pt>
                <c:pt idx="2">
                  <c:v>85.542791492491276</c:v>
                </c:pt>
                <c:pt idx="3">
                  <c:v>87.108434479264773</c:v>
                </c:pt>
                <c:pt idx="4">
                  <c:v>88.775953715414104</c:v>
                </c:pt>
                <c:pt idx="5">
                  <c:v>90.385345216584142</c:v>
                </c:pt>
                <c:pt idx="6">
                  <c:v>95.843552719311603</c:v>
                </c:pt>
                <c:pt idx="7">
                  <c:v>95.50014289726424</c:v>
                </c:pt>
                <c:pt idx="8">
                  <c:v>96.508893284840781</c:v>
                </c:pt>
                <c:pt idx="9">
                  <c:v>103.35190492838944</c:v>
                </c:pt>
                <c:pt idx="10">
                  <c:v>103.16856453036598</c:v>
                </c:pt>
                <c:pt idx="11">
                  <c:v>100.61894983478732</c:v>
                </c:pt>
                <c:pt idx="12">
                  <c:v>101.71244694235497</c:v>
                </c:pt>
                <c:pt idx="13">
                  <c:v>103.03292274034467</c:v>
                </c:pt>
                <c:pt idx="14">
                  <c:v>104.46243094269074</c:v>
                </c:pt>
                <c:pt idx="15">
                  <c:v>105.6544964313963</c:v>
                </c:pt>
                <c:pt idx="16">
                  <c:v>106.77885449827983</c:v>
                </c:pt>
                <c:pt idx="17">
                  <c:v>107.87859367508496</c:v>
                </c:pt>
                <c:pt idx="18">
                  <c:v>108.94293232919691</c:v>
                </c:pt>
                <c:pt idx="19">
                  <c:v>109.99073314308521</c:v>
                </c:pt>
                <c:pt idx="20">
                  <c:v>111.07988720426627</c:v>
                </c:pt>
                <c:pt idx="21">
                  <c:v>112.14658671108305</c:v>
                </c:pt>
                <c:pt idx="22">
                  <c:v>113.25083524559992</c:v>
                </c:pt>
                <c:pt idx="23">
                  <c:v>114.327459659586</c:v>
                </c:pt>
                <c:pt idx="24">
                  <c:v>115.4998511876213</c:v>
                </c:pt>
                <c:pt idx="25">
                  <c:v>116.63356443036797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160.29348460016072</c:v>
                </c:pt>
                <c:pt idx="1">
                  <c:v>153.91490267113466</c:v>
                </c:pt>
                <c:pt idx="2">
                  <c:v>159.69685127807983</c:v>
                </c:pt>
                <c:pt idx="3">
                  <c:v>161.86331369555501</c:v>
                </c:pt>
                <c:pt idx="4">
                  <c:v>162.91274191599857</c:v>
                </c:pt>
                <c:pt idx="5">
                  <c:v>164.87037425102451</c:v>
                </c:pt>
                <c:pt idx="6">
                  <c:v>177.56740126341634</c:v>
                </c:pt>
                <c:pt idx="7">
                  <c:v>168.55518991575994</c:v>
                </c:pt>
                <c:pt idx="8">
                  <c:v>175.06113039201935</c:v>
                </c:pt>
                <c:pt idx="9">
                  <c:v>190.32991915818843</c:v>
                </c:pt>
                <c:pt idx="10">
                  <c:v>195.6114327171324</c:v>
                </c:pt>
                <c:pt idx="11">
                  <c:v>201.00078305562442</c:v>
                </c:pt>
                <c:pt idx="12">
                  <c:v>202.41781224099083</c:v>
                </c:pt>
                <c:pt idx="13">
                  <c:v>204.44788087435001</c:v>
                </c:pt>
                <c:pt idx="14">
                  <c:v>206.74003944969928</c:v>
                </c:pt>
                <c:pt idx="15">
                  <c:v>208.64281615439407</c:v>
                </c:pt>
                <c:pt idx="16">
                  <c:v>210.4513945800777</c:v>
                </c:pt>
                <c:pt idx="17">
                  <c:v>212.18692450927375</c:v>
                </c:pt>
                <c:pt idx="18">
                  <c:v>213.89327996638184</c:v>
                </c:pt>
                <c:pt idx="19">
                  <c:v>215.58742461878415</c:v>
                </c:pt>
                <c:pt idx="20">
                  <c:v>217.3584849062305</c:v>
                </c:pt>
                <c:pt idx="21">
                  <c:v>219.05812724958432</c:v>
                </c:pt>
                <c:pt idx="22">
                  <c:v>220.76719973591315</c:v>
                </c:pt>
                <c:pt idx="23">
                  <c:v>222.52490634049781</c:v>
                </c:pt>
                <c:pt idx="24">
                  <c:v>224.34073239204551</c:v>
                </c:pt>
                <c:pt idx="25">
                  <c:v>226.07797809614766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99.468622073875807</c:v>
                </c:pt>
                <c:pt idx="1">
                  <c:v>100.14030755056666</c:v>
                </c:pt>
                <c:pt idx="2">
                  <c:v>106.46258783389095</c:v>
                </c:pt>
                <c:pt idx="3">
                  <c:v>103.86562829469575</c:v>
                </c:pt>
                <c:pt idx="4">
                  <c:v>106.3159136383928</c:v>
                </c:pt>
                <c:pt idx="5">
                  <c:v>109.43547353662171</c:v>
                </c:pt>
                <c:pt idx="6">
                  <c:v>113.18239751417244</c:v>
                </c:pt>
                <c:pt idx="7">
                  <c:v>113.3417989713233</c:v>
                </c:pt>
                <c:pt idx="8">
                  <c:v>113.25020357655205</c:v>
                </c:pt>
                <c:pt idx="9">
                  <c:v>116.75603943534159</c:v>
                </c:pt>
                <c:pt idx="10">
                  <c:v>120.75716303477768</c:v>
                </c:pt>
                <c:pt idx="11">
                  <c:v>114.66429524626597</c:v>
                </c:pt>
                <c:pt idx="12">
                  <c:v>115.34923172390086</c:v>
                </c:pt>
                <c:pt idx="13">
                  <c:v>116.2486933691639</c:v>
                </c:pt>
                <c:pt idx="14">
                  <c:v>117.32373305689731</c:v>
                </c:pt>
                <c:pt idx="15">
                  <c:v>118.12450407383479</c:v>
                </c:pt>
                <c:pt idx="16">
                  <c:v>118.84764236027036</c:v>
                </c:pt>
                <c:pt idx="17">
                  <c:v>119.49086074978055</c:v>
                </c:pt>
                <c:pt idx="18">
                  <c:v>120.14562362363586</c:v>
                </c:pt>
                <c:pt idx="19">
                  <c:v>120.82296163416051</c:v>
                </c:pt>
                <c:pt idx="20">
                  <c:v>121.5346973289553</c:v>
                </c:pt>
                <c:pt idx="21">
                  <c:v>122.19612781413591</c:v>
                </c:pt>
                <c:pt idx="22">
                  <c:v>122.88468369137611</c:v>
                </c:pt>
                <c:pt idx="23">
                  <c:v>123.57469505526601</c:v>
                </c:pt>
                <c:pt idx="24">
                  <c:v>124.28980404400016</c:v>
                </c:pt>
                <c:pt idx="25">
                  <c:v>124.94741091209625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94.798318270150546</c:v>
                </c:pt>
                <c:pt idx="1">
                  <c:v>90.11330991669638</c:v>
                </c:pt>
                <c:pt idx="2">
                  <c:v>92.835515608231702</c:v>
                </c:pt>
                <c:pt idx="3">
                  <c:v>89.869504290178384</c:v>
                </c:pt>
                <c:pt idx="4">
                  <c:v>90.715483642485438</c:v>
                </c:pt>
                <c:pt idx="5">
                  <c:v>90.678646623967666</c:v>
                </c:pt>
                <c:pt idx="6">
                  <c:v>89.58832420401896</c:v>
                </c:pt>
                <c:pt idx="7">
                  <c:v>89.558860334192744</c:v>
                </c:pt>
                <c:pt idx="8">
                  <c:v>88.990718952725885</c:v>
                </c:pt>
                <c:pt idx="9">
                  <c:v>87.897030033752088</c:v>
                </c:pt>
                <c:pt idx="10">
                  <c:v>88.723160518405152</c:v>
                </c:pt>
                <c:pt idx="11">
                  <c:v>85.505060968679004</c:v>
                </c:pt>
                <c:pt idx="12">
                  <c:v>84.472219248460803</c:v>
                </c:pt>
                <c:pt idx="13">
                  <c:v>83.587889522876083</c:v>
                </c:pt>
                <c:pt idx="14">
                  <c:v>82.796333515747818</c:v>
                </c:pt>
                <c:pt idx="15">
                  <c:v>81.855654954275991</c:v>
                </c:pt>
                <c:pt idx="16">
                  <c:v>80.861314379633782</c:v>
                </c:pt>
                <c:pt idx="17">
                  <c:v>79.834487669775427</c:v>
                </c:pt>
                <c:pt idx="18">
                  <c:v>78.828523926372696</c:v>
                </c:pt>
                <c:pt idx="19">
                  <c:v>77.800953726372214</c:v>
                </c:pt>
                <c:pt idx="20">
                  <c:v>76.837508823297838</c:v>
                </c:pt>
                <c:pt idx="21">
                  <c:v>75.946680076011674</c:v>
                </c:pt>
                <c:pt idx="22">
                  <c:v>74.996679650817271</c:v>
                </c:pt>
                <c:pt idx="23">
                  <c:v>73.997490325538365</c:v>
                </c:pt>
                <c:pt idx="24">
                  <c:v>72.776237892145019</c:v>
                </c:pt>
                <c:pt idx="25">
                  <c:v>71.795227350823893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70.94089893609781</c:v>
                </c:pt>
                <c:pt idx="1">
                  <c:v>70.602492554064909</c:v>
                </c:pt>
                <c:pt idx="2">
                  <c:v>69.948282091936903</c:v>
                </c:pt>
                <c:pt idx="3">
                  <c:v>71.106950278365801</c:v>
                </c:pt>
                <c:pt idx="4">
                  <c:v>76.372170031779831</c:v>
                </c:pt>
                <c:pt idx="5">
                  <c:v>75.268682461280363</c:v>
                </c:pt>
                <c:pt idx="6">
                  <c:v>78.974887642915206</c:v>
                </c:pt>
                <c:pt idx="7">
                  <c:v>76.666508147025084</c:v>
                </c:pt>
                <c:pt idx="8">
                  <c:v>69.932723518875434</c:v>
                </c:pt>
                <c:pt idx="9">
                  <c:v>75.650661857335365</c:v>
                </c:pt>
                <c:pt idx="10">
                  <c:v>66.238706523742565</c:v>
                </c:pt>
                <c:pt idx="11">
                  <c:v>67.985975784527639</c:v>
                </c:pt>
                <c:pt idx="12">
                  <c:v>67.953633305999062</c:v>
                </c:pt>
                <c:pt idx="13">
                  <c:v>68.117955678766378</c:v>
                </c:pt>
                <c:pt idx="14">
                  <c:v>68.305583212732245</c:v>
                </c:pt>
                <c:pt idx="15">
                  <c:v>68.286167176171134</c:v>
                </c:pt>
                <c:pt idx="16">
                  <c:v>68.185640533042502</c:v>
                </c:pt>
                <c:pt idx="17">
                  <c:v>68.037213425019985</c:v>
                </c:pt>
                <c:pt idx="18">
                  <c:v>67.92303216598917</c:v>
                </c:pt>
                <c:pt idx="19">
                  <c:v>67.810562423325663</c:v>
                </c:pt>
                <c:pt idx="20">
                  <c:v>67.717663936444239</c:v>
                </c:pt>
                <c:pt idx="21">
                  <c:v>67.607922508520218</c:v>
                </c:pt>
                <c:pt idx="22">
                  <c:v>67.477202773006368</c:v>
                </c:pt>
                <c:pt idx="23">
                  <c:v>67.336327566659207</c:v>
                </c:pt>
                <c:pt idx="24">
                  <c:v>67.250540859615086</c:v>
                </c:pt>
                <c:pt idx="25">
                  <c:v>67.141212527672849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74.371396467555044</c:v>
                </c:pt>
                <c:pt idx="1">
                  <c:v>73.251712650730241</c:v>
                </c:pt>
                <c:pt idx="2">
                  <c:v>75.600931567919687</c:v>
                </c:pt>
                <c:pt idx="3">
                  <c:v>75.224930640813895</c:v>
                </c:pt>
                <c:pt idx="4">
                  <c:v>76.993724155946111</c:v>
                </c:pt>
                <c:pt idx="5">
                  <c:v>82.579884646800664</c:v>
                </c:pt>
                <c:pt idx="6">
                  <c:v>82.874538015819823</c:v>
                </c:pt>
                <c:pt idx="7">
                  <c:v>84.003890593662007</c:v>
                </c:pt>
                <c:pt idx="8">
                  <c:v>80.845424401719555</c:v>
                </c:pt>
                <c:pt idx="9">
                  <c:v>88.323056000645096</c:v>
                </c:pt>
                <c:pt idx="10">
                  <c:v>84.106759190542036</c:v>
                </c:pt>
                <c:pt idx="11">
                  <c:v>86.257976278356665</c:v>
                </c:pt>
                <c:pt idx="12">
                  <c:v>86.574101802830526</c:v>
                </c:pt>
                <c:pt idx="13">
                  <c:v>87.157286173180538</c:v>
                </c:pt>
                <c:pt idx="14">
                  <c:v>87.882905782287082</c:v>
                </c:pt>
                <c:pt idx="15">
                  <c:v>88.488541860073454</c:v>
                </c:pt>
                <c:pt idx="16">
                  <c:v>89.039392293664477</c:v>
                </c:pt>
                <c:pt idx="17">
                  <c:v>89.57000010137817</c:v>
                </c:pt>
                <c:pt idx="18">
                  <c:v>90.077072742949454</c:v>
                </c:pt>
                <c:pt idx="19">
                  <c:v>90.588538716894462</c:v>
                </c:pt>
                <c:pt idx="20">
                  <c:v>91.12432399858254</c:v>
                </c:pt>
                <c:pt idx="21">
                  <c:v>91.635219707521458</c:v>
                </c:pt>
                <c:pt idx="22">
                  <c:v>92.158793163346431</c:v>
                </c:pt>
                <c:pt idx="23">
                  <c:v>92.686433821040382</c:v>
                </c:pt>
                <c:pt idx="24">
                  <c:v>93.193226902332569</c:v>
                </c:pt>
                <c:pt idx="25">
                  <c:v>93.688952349289323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55.824539033593823</c:v>
                </c:pt>
                <c:pt idx="1">
                  <c:v>59.617055076088747</c:v>
                </c:pt>
                <c:pt idx="2">
                  <c:v>64.439968379649798</c:v>
                </c:pt>
                <c:pt idx="3">
                  <c:v>63.987215082862363</c:v>
                </c:pt>
                <c:pt idx="4">
                  <c:v>62.718634498643127</c:v>
                </c:pt>
                <c:pt idx="5">
                  <c:v>62.541417404560079</c:v>
                </c:pt>
                <c:pt idx="6">
                  <c:v>64.21350071923375</c:v>
                </c:pt>
                <c:pt idx="7">
                  <c:v>61.118447366841508</c:v>
                </c:pt>
                <c:pt idx="8">
                  <c:v>60.875636114890078</c:v>
                </c:pt>
                <c:pt idx="9">
                  <c:v>61.294599016954045</c:v>
                </c:pt>
                <c:pt idx="10">
                  <c:v>61.156411977405625</c:v>
                </c:pt>
                <c:pt idx="11">
                  <c:v>60.789084836155197</c:v>
                </c:pt>
                <c:pt idx="12">
                  <c:v>60.733677142540557</c:v>
                </c:pt>
                <c:pt idx="13">
                  <c:v>60.873502077494109</c:v>
                </c:pt>
                <c:pt idx="14">
                  <c:v>61.084552234678689</c:v>
                </c:pt>
                <c:pt idx="15">
                  <c:v>61.170485303275342</c:v>
                </c:pt>
                <c:pt idx="16">
                  <c:v>61.198243204155069</c:v>
                </c:pt>
                <c:pt idx="17">
                  <c:v>61.198444134804525</c:v>
                </c:pt>
                <c:pt idx="18">
                  <c:v>61.202835478357571</c:v>
                </c:pt>
                <c:pt idx="19">
                  <c:v>61.200205540067877</c:v>
                </c:pt>
                <c:pt idx="20">
                  <c:v>61.177411185842516</c:v>
                </c:pt>
                <c:pt idx="21">
                  <c:v>61.179348154876322</c:v>
                </c:pt>
                <c:pt idx="22">
                  <c:v>61.144076665750433</c:v>
                </c:pt>
                <c:pt idx="23">
                  <c:v>61.109354730380559</c:v>
                </c:pt>
                <c:pt idx="24">
                  <c:v>61.06790996476721</c:v>
                </c:pt>
                <c:pt idx="25">
                  <c:v>61.048505381829692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37.314313992722369</c:v>
                </c:pt>
                <c:pt idx="1">
                  <c:v>37.992238536427053</c:v>
                </c:pt>
                <c:pt idx="2">
                  <c:v>39.357507560237963</c:v>
                </c:pt>
                <c:pt idx="3">
                  <c:v>37.651014659686531</c:v>
                </c:pt>
                <c:pt idx="4">
                  <c:v>39.747381238459219</c:v>
                </c:pt>
                <c:pt idx="5">
                  <c:v>39.354939895378919</c:v>
                </c:pt>
                <c:pt idx="6">
                  <c:v>42.77377323131698</c:v>
                </c:pt>
                <c:pt idx="7">
                  <c:v>41.486499958015223</c:v>
                </c:pt>
                <c:pt idx="8">
                  <c:v>42.722771254098461</c:v>
                </c:pt>
                <c:pt idx="9">
                  <c:v>43.646490692368133</c:v>
                </c:pt>
                <c:pt idx="10">
                  <c:v>36.374029619580462</c:v>
                </c:pt>
                <c:pt idx="11">
                  <c:v>40.398826220592042</c:v>
                </c:pt>
                <c:pt idx="12">
                  <c:v>39.92300117431747</c:v>
                </c:pt>
                <c:pt idx="13">
                  <c:v>39.847543525842383</c:v>
                </c:pt>
                <c:pt idx="14">
                  <c:v>39.825440475700546</c:v>
                </c:pt>
                <c:pt idx="15">
                  <c:v>39.731988926386521</c:v>
                </c:pt>
                <c:pt idx="16">
                  <c:v>39.621061292075993</c:v>
                </c:pt>
                <c:pt idx="17">
                  <c:v>39.532713146584825</c:v>
                </c:pt>
                <c:pt idx="18">
                  <c:v>39.443748014591158</c:v>
                </c:pt>
                <c:pt idx="19">
                  <c:v>39.355596283802697</c:v>
                </c:pt>
                <c:pt idx="20">
                  <c:v>39.270551441169275</c:v>
                </c:pt>
                <c:pt idx="21">
                  <c:v>39.181770668530625</c:v>
                </c:pt>
                <c:pt idx="22">
                  <c:v>39.124097512502217</c:v>
                </c:pt>
                <c:pt idx="23">
                  <c:v>39.097914738769731</c:v>
                </c:pt>
                <c:pt idx="24">
                  <c:v>39.117621430714948</c:v>
                </c:pt>
                <c:pt idx="25">
                  <c:v>39.139979297229914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89.398270186061922</c:v>
                </c:pt>
                <c:pt idx="1">
                  <c:v>91.795778311027959</c:v>
                </c:pt>
                <c:pt idx="2">
                  <c:v>95.424564187562311</c:v>
                </c:pt>
                <c:pt idx="3">
                  <c:v>90.293008578576959</c:v>
                </c:pt>
                <c:pt idx="4">
                  <c:v>94.987997162880475</c:v>
                </c:pt>
                <c:pt idx="5">
                  <c:v>95.647235963782094</c:v>
                </c:pt>
                <c:pt idx="6">
                  <c:v>96.906624689794711</c:v>
                </c:pt>
                <c:pt idx="7">
                  <c:v>94.701661815916168</c:v>
                </c:pt>
                <c:pt idx="8">
                  <c:v>92.737498504278449</c:v>
                </c:pt>
                <c:pt idx="9">
                  <c:v>96.459298877025802</c:v>
                </c:pt>
                <c:pt idx="10">
                  <c:v>87.89277188804769</c:v>
                </c:pt>
                <c:pt idx="11">
                  <c:v>88.793047775011502</c:v>
                </c:pt>
                <c:pt idx="12">
                  <c:v>88.612876418604543</c:v>
                </c:pt>
                <c:pt idx="13">
                  <c:v>88.512326037981836</c:v>
                </c:pt>
                <c:pt idx="14">
                  <c:v>88.505981329566808</c:v>
                </c:pt>
                <c:pt idx="15">
                  <c:v>88.300345120192503</c:v>
                </c:pt>
                <c:pt idx="16">
                  <c:v>88.023456858800628</c:v>
                </c:pt>
                <c:pt idx="17">
                  <c:v>87.709762588298034</c:v>
                </c:pt>
                <c:pt idx="18">
                  <c:v>87.371951752525419</c:v>
                </c:pt>
                <c:pt idx="19">
                  <c:v>87.040023913507582</c:v>
                </c:pt>
                <c:pt idx="20">
                  <c:v>86.709471175211107</c:v>
                </c:pt>
                <c:pt idx="21">
                  <c:v>86.382217109736459</c:v>
                </c:pt>
                <c:pt idx="22">
                  <c:v>86.042431561687948</c:v>
                </c:pt>
                <c:pt idx="23">
                  <c:v>85.748417762261951</c:v>
                </c:pt>
                <c:pt idx="24">
                  <c:v>85.409075326758114</c:v>
                </c:pt>
                <c:pt idx="25">
                  <c:v>85.012169654542561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116.63356443036797</c:v>
                </c:pt>
                <c:pt idx="1">
                  <c:v>226.07797809614766</c:v>
                </c:pt>
                <c:pt idx="2">
                  <c:v>124.94741091209625</c:v>
                </c:pt>
                <c:pt idx="3">
                  <c:v>71.795227350823893</c:v>
                </c:pt>
                <c:pt idx="4">
                  <c:v>67.141212527672849</c:v>
                </c:pt>
                <c:pt idx="5">
                  <c:v>93.688952349289323</c:v>
                </c:pt>
                <c:pt idx="6">
                  <c:v>61.048505381829692</c:v>
                </c:pt>
                <c:pt idx="7">
                  <c:v>39.139979297229914</c:v>
                </c:pt>
                <c:pt idx="8">
                  <c:v>85.012169654542561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103.16856453036598</c:v>
                </c:pt>
                <c:pt idx="1">
                  <c:v>195.6114327171324</c:v>
                </c:pt>
                <c:pt idx="2">
                  <c:v>120.75716303477768</c:v>
                </c:pt>
                <c:pt idx="3">
                  <c:v>88.723160518405152</c:v>
                </c:pt>
                <c:pt idx="4">
                  <c:v>66.238706523742565</c:v>
                </c:pt>
                <c:pt idx="5">
                  <c:v>84.106759190542036</c:v>
                </c:pt>
                <c:pt idx="6">
                  <c:v>61.156411977405625</c:v>
                </c:pt>
                <c:pt idx="7">
                  <c:v>36.374029619580462</c:v>
                </c:pt>
                <c:pt idx="8">
                  <c:v>87.89277188804769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13.171715436214951</c:v>
                </c:pt>
                <c:pt idx="1">
                  <c:v>25.531542385940771</c:v>
                </c:pt>
                <c:pt idx="2">
                  <c:v>14.110618577626525</c:v>
                </c:pt>
                <c:pt idx="3">
                  <c:v>8.1080116942493543</c:v>
                </c:pt>
                <c:pt idx="4">
                  <c:v>7.5824223479418444</c:v>
                </c:pt>
                <c:pt idx="5">
                  <c:v>10.580523933131483</c:v>
                </c:pt>
                <c:pt idx="6">
                  <c:v>6.8943579373823036</c:v>
                </c:pt>
                <c:pt idx="7">
                  <c:v>4.4201741754213684</c:v>
                </c:pt>
                <c:pt idx="8">
                  <c:v>9.6006335120914006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12.223343573546172</c:v>
                </c:pt>
                <c:pt idx="1">
                  <c:v>23.175913708786368</c:v>
                </c:pt>
                <c:pt idx="2">
                  <c:v>14.307229139612232</c:v>
                </c:pt>
                <c:pt idx="3">
                  <c:v>10.511861620679525</c:v>
                </c:pt>
                <c:pt idx="4">
                  <c:v>7.8479183207854932</c:v>
                </c:pt>
                <c:pt idx="5">
                  <c:v>9.9649134319486734</c:v>
                </c:pt>
                <c:pt idx="6">
                  <c:v>7.2457714103905975</c:v>
                </c:pt>
                <c:pt idx="7">
                  <c:v>4.3095710715603941</c:v>
                </c:pt>
                <c:pt idx="8">
                  <c:v>10.413477722690539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11.148197031506671</c:v>
                </c:pt>
                <c:pt idx="1">
                  <c:v>20.335237005560753</c:v>
                </c:pt>
                <c:pt idx="2">
                  <c:v>13.497854307012622</c:v>
                </c:pt>
                <c:pt idx="3">
                  <c:v>11.184373049546924</c:v>
                </c:pt>
                <c:pt idx="4">
                  <c:v>9.2836963820801088</c:v>
                </c:pt>
                <c:pt idx="5">
                  <c:v>10.185465604801488</c:v>
                </c:pt>
                <c:pt idx="6">
                  <c:v>7.7139058570283332</c:v>
                </c:pt>
                <c:pt idx="7">
                  <c:v>4.8540681353318123</c:v>
                </c:pt>
                <c:pt idx="8">
                  <c:v>11.797202627131274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9.7136063283950622E-2</c:v>
                </c:pt>
                <c:pt idx="1">
                  <c:v>0.10602334317353154</c:v>
                </c:pt>
                <c:pt idx="2">
                  <c:v>0.10837680995971315</c:v>
                </c:pt>
                <c:pt idx="3">
                  <c:v>0.1115387716292109</c:v>
                </c:pt>
                <c:pt idx="4">
                  <c:v>0.11103378657154633</c:v>
                </c:pt>
                <c:pt idx="5">
                  <c:v>0.11148197031506671</c:v>
                </c:pt>
                <c:pt idx="6">
                  <c:v>0.11383858742680361</c:v>
                </c:pt>
                <c:pt idx="7">
                  <c:v>0.11576715066225284</c:v>
                </c:pt>
                <c:pt idx="8">
                  <c:v>0.11756115757814753</c:v>
                </c:pt>
                <c:pt idx="9">
                  <c:v>0.11966056267607426</c:v>
                </c:pt>
                <c:pt idx="10">
                  <c:v>0.12223343573546172</c:v>
                </c:pt>
                <c:pt idx="11">
                  <c:v>0.11893296072498488</c:v>
                </c:pt>
                <c:pt idx="12">
                  <c:v>0.11997943606227199</c:v>
                </c:pt>
                <c:pt idx="13">
                  <c:v>0.12095536264488839</c:v>
                </c:pt>
                <c:pt idx="14">
                  <c:v>0.12190353547348921</c:v>
                </c:pt>
                <c:pt idx="15">
                  <c:v>0.12281764875693403</c:v>
                </c:pt>
                <c:pt idx="16">
                  <c:v>0.12372883939328393</c:v>
                </c:pt>
                <c:pt idx="17">
                  <c:v>0.12465187456895857</c:v>
                </c:pt>
                <c:pt idx="18">
                  <c:v>0.12553502167961303</c:v>
                </c:pt>
                <c:pt idx="19">
                  <c:v>0.12639750900438082</c:v>
                </c:pt>
                <c:pt idx="20">
                  <c:v>0.12726697357301855</c:v>
                </c:pt>
                <c:pt idx="21">
                  <c:v>0.12811862296115886</c:v>
                </c:pt>
                <c:pt idx="22">
                  <c:v>0.12900991204106407</c:v>
                </c:pt>
                <c:pt idx="23">
                  <c:v>0.12985809868842563</c:v>
                </c:pt>
                <c:pt idx="24">
                  <c:v>0.13081205645608879</c:v>
                </c:pt>
                <c:pt idx="25">
                  <c:v>0.13171715436214951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0.21207666903073283</c:v>
                </c:pt>
                <c:pt idx="1">
                  <c:v>0.20311586073214208</c:v>
                </c:pt>
                <c:pt idx="2">
                  <c:v>0.20232488325621492</c:v>
                </c:pt>
                <c:pt idx="3">
                  <c:v>0.20725932327177116</c:v>
                </c:pt>
                <c:pt idx="4">
                  <c:v>0.20375808829576841</c:v>
                </c:pt>
                <c:pt idx="5">
                  <c:v>0.20335237005560752</c:v>
                </c:pt>
                <c:pt idx="6">
                  <c:v>0.21090643615929733</c:v>
                </c:pt>
                <c:pt idx="7">
                  <c:v>0.20432591485097565</c:v>
                </c:pt>
                <c:pt idx="8">
                  <c:v>0.21324862854952562</c:v>
                </c:pt>
                <c:pt idx="9">
                  <c:v>0.22036347792854816</c:v>
                </c:pt>
                <c:pt idx="10">
                  <c:v>0.23175913708786366</c:v>
                </c:pt>
                <c:pt idx="11">
                  <c:v>0.23758564640257077</c:v>
                </c:pt>
                <c:pt idx="12">
                  <c:v>0.23877092422520216</c:v>
                </c:pt>
                <c:pt idx="13">
                  <c:v>0.24001131789162347</c:v>
                </c:pt>
                <c:pt idx="14">
                  <c:v>0.24125746936401721</c:v>
                </c:pt>
                <c:pt idx="15">
                  <c:v>0.24253601101347164</c:v>
                </c:pt>
                <c:pt idx="16">
                  <c:v>0.24385827065142879</c:v>
                </c:pt>
                <c:pt idx="17">
                  <c:v>0.24517837133440221</c:v>
                </c:pt>
                <c:pt idx="18">
                  <c:v>0.24646938505901719</c:v>
                </c:pt>
                <c:pt idx="19">
                  <c:v>0.24774553879039352</c:v>
                </c:pt>
                <c:pt idx="20">
                  <c:v>0.24903299103611393</c:v>
                </c:pt>
                <c:pt idx="21">
                  <c:v>0.25025661890156703</c:v>
                </c:pt>
                <c:pt idx="22">
                  <c:v>0.25148739042601226</c:v>
                </c:pt>
                <c:pt idx="23">
                  <c:v>0.25275346215369304</c:v>
                </c:pt>
                <c:pt idx="24">
                  <c:v>0.25408234079364572</c:v>
                </c:pt>
                <c:pt idx="25">
                  <c:v>0.2553154238594077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0.13160219266007056</c:v>
                </c:pt>
                <c:pt idx="1">
                  <c:v>0.13215149676295362</c:v>
                </c:pt>
                <c:pt idx="2">
                  <c:v>0.13488074738016531</c:v>
                </c:pt>
                <c:pt idx="3">
                  <c:v>0.13299566986529038</c:v>
                </c:pt>
                <c:pt idx="4">
                  <c:v>0.13297135057457146</c:v>
                </c:pt>
                <c:pt idx="5">
                  <c:v>0.13497854307012622</c:v>
                </c:pt>
                <c:pt idx="6">
                  <c:v>0.13443287408518867</c:v>
                </c:pt>
                <c:pt idx="7">
                  <c:v>0.13739515690525567</c:v>
                </c:pt>
                <c:pt idx="8">
                  <c:v>0.13795438508578983</c:v>
                </c:pt>
                <c:pt idx="9">
                  <c:v>0.13517983422118049</c:v>
                </c:pt>
                <c:pt idx="10">
                  <c:v>0.14307229139612232</c:v>
                </c:pt>
                <c:pt idx="11">
                  <c:v>0.13553474912503341</c:v>
                </c:pt>
                <c:pt idx="12">
                  <c:v>0.13606531145881728</c:v>
                </c:pt>
                <c:pt idx="13">
                  <c:v>0.13646999900116213</c:v>
                </c:pt>
                <c:pt idx="14">
                  <c:v>0.13691216761392422</c:v>
                </c:pt>
                <c:pt idx="15">
                  <c:v>0.13731335949670129</c:v>
                </c:pt>
                <c:pt idx="16">
                  <c:v>0.13771341641524379</c:v>
                </c:pt>
                <c:pt idx="17">
                  <c:v>0.13806965106700822</c:v>
                </c:pt>
                <c:pt idx="18">
                  <c:v>0.13844389116247077</c:v>
                </c:pt>
                <c:pt idx="19">
                  <c:v>0.13884552766116232</c:v>
                </c:pt>
                <c:pt idx="20">
                  <c:v>0.13924530806126803</c:v>
                </c:pt>
                <c:pt idx="21">
                  <c:v>0.13959943040500641</c:v>
                </c:pt>
                <c:pt idx="22">
                  <c:v>0.13998432947393522</c:v>
                </c:pt>
                <c:pt idx="23">
                  <c:v>0.14036151064372338</c:v>
                </c:pt>
                <c:pt idx="24">
                  <c:v>0.14076732304277184</c:v>
                </c:pt>
                <c:pt idx="25">
                  <c:v>0.14110618577626524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0.12542313630898902</c:v>
                </c:pt>
                <c:pt idx="1">
                  <c:v>0.11891923517153159</c:v>
                </c:pt>
                <c:pt idx="2">
                  <c:v>0.11761618784054363</c:v>
                </c:pt>
                <c:pt idx="3">
                  <c:v>0.115074208087607</c:v>
                </c:pt>
                <c:pt idx="4">
                  <c:v>0.1134595938195531</c:v>
                </c:pt>
                <c:pt idx="5">
                  <c:v>0.11184373049546924</c:v>
                </c:pt>
                <c:pt idx="6">
                  <c:v>0.10640891315024377</c:v>
                </c:pt>
                <c:pt idx="7">
                  <c:v>0.10856501113932007</c:v>
                </c:pt>
                <c:pt idx="8">
                  <c:v>0.10840298316256158</c:v>
                </c:pt>
                <c:pt idx="9">
                  <c:v>0.1017669493240803</c:v>
                </c:pt>
                <c:pt idx="10">
                  <c:v>0.10511861620679525</c:v>
                </c:pt>
                <c:pt idx="11">
                  <c:v>0.10106813949731215</c:v>
                </c:pt>
                <c:pt idx="12">
                  <c:v>9.9642959470858508E-2</c:v>
                </c:pt>
                <c:pt idx="13">
                  <c:v>9.8127891755917407E-2</c:v>
                </c:pt>
                <c:pt idx="14">
                  <c:v>9.662005458545217E-2</c:v>
                </c:pt>
                <c:pt idx="15">
                  <c:v>9.5152780227114028E-2</c:v>
                </c:pt>
                <c:pt idx="16">
                  <c:v>9.3697170914759376E-2</c:v>
                </c:pt>
                <c:pt idx="17">
                  <c:v>9.2247388515857745E-2</c:v>
                </c:pt>
                <c:pt idx="18">
                  <c:v>9.0834166553978593E-2</c:v>
                </c:pt>
                <c:pt idx="19">
                  <c:v>8.9406138755215414E-2</c:v>
                </c:pt>
                <c:pt idx="20">
                  <c:v>8.8034633910356055E-2</c:v>
                </c:pt>
                <c:pt idx="21">
                  <c:v>8.6763087091340743E-2</c:v>
                </c:pt>
                <c:pt idx="22">
                  <c:v>8.5432615345763699E-2</c:v>
                </c:pt>
                <c:pt idx="23">
                  <c:v>8.4049566307177928E-2</c:v>
                </c:pt>
                <c:pt idx="24">
                  <c:v>8.2424429485579542E-2</c:v>
                </c:pt>
                <c:pt idx="25">
                  <c:v>8.1080116942493535E-2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9.3858521960152055E-2</c:v>
                </c:pt>
                <c:pt idx="1">
                  <c:v>9.3171523979029058E-2</c:v>
                </c:pt>
                <c:pt idx="2">
                  <c:v>8.8619643374061197E-2</c:v>
                </c:pt>
                <c:pt idx="3">
                  <c:v>9.1049528507325311E-2</c:v>
                </c:pt>
                <c:pt idx="4">
                  <c:v>9.5520136618280363E-2</c:v>
                </c:pt>
                <c:pt idx="5">
                  <c:v>9.2836963820801088E-2</c:v>
                </c:pt>
                <c:pt idx="6">
                  <c:v>9.3802758729002261E-2</c:v>
                </c:pt>
                <c:pt idx="7">
                  <c:v>9.2936648366625005E-2</c:v>
                </c:pt>
                <c:pt idx="8">
                  <c:v>8.5187713273289792E-2</c:v>
                </c:pt>
                <c:pt idx="9">
                  <c:v>8.7588136579953832E-2</c:v>
                </c:pt>
                <c:pt idx="10">
                  <c:v>7.8479183207854936E-2</c:v>
                </c:pt>
                <c:pt idx="11">
                  <c:v>8.036034366396734E-2</c:v>
                </c:pt>
                <c:pt idx="12">
                  <c:v>8.015772747121977E-2</c:v>
                </c:pt>
                <c:pt idx="13">
                  <c:v>7.9966983490485616E-2</c:v>
                </c:pt>
                <c:pt idx="14">
                  <c:v>7.9709920696549655E-2</c:v>
                </c:pt>
                <c:pt idx="15">
                  <c:v>7.9378983180767471E-2</c:v>
                </c:pt>
                <c:pt idx="16">
                  <c:v>7.9009371341185491E-2</c:v>
                </c:pt>
                <c:pt idx="17">
                  <c:v>7.861583938904991E-2</c:v>
                </c:pt>
                <c:pt idx="18">
                  <c:v>7.8267760314519527E-2</c:v>
                </c:pt>
                <c:pt idx="19">
                  <c:v>7.7925529993008058E-2</c:v>
                </c:pt>
                <c:pt idx="20">
                  <c:v>7.7585802106351062E-2</c:v>
                </c:pt>
                <c:pt idx="21">
                  <c:v>7.7236714795175562E-2</c:v>
                </c:pt>
                <c:pt idx="22">
                  <c:v>7.6866788449234127E-2</c:v>
                </c:pt>
                <c:pt idx="23">
                  <c:v>7.6483528073688078E-2</c:v>
                </c:pt>
                <c:pt idx="24">
                  <c:v>7.6166172139391572E-2</c:v>
                </c:pt>
                <c:pt idx="25">
                  <c:v>7.5824223479418446E-2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9.8397249728185573E-2</c:v>
                </c:pt>
                <c:pt idx="1">
                  <c:v>9.6667602726860286E-2</c:v>
                </c:pt>
                <c:pt idx="2">
                  <c:v>9.5781159935994203E-2</c:v>
                </c:pt>
                <c:pt idx="3">
                  <c:v>9.6322433180293668E-2</c:v>
                </c:pt>
                <c:pt idx="4">
                  <c:v>9.6297526272539402E-2</c:v>
                </c:pt>
                <c:pt idx="5">
                  <c:v>0.10185465604801487</c:v>
                </c:pt>
                <c:pt idx="6">
                  <c:v>9.8434585047147721E-2</c:v>
                </c:pt>
                <c:pt idx="7">
                  <c:v>0.10183116761441473</c:v>
                </c:pt>
                <c:pt idx="8">
                  <c:v>9.8480889730145307E-2</c:v>
                </c:pt>
                <c:pt idx="9">
                  <c:v>0.1022602010638364</c:v>
                </c:pt>
                <c:pt idx="10">
                  <c:v>9.9649134319486729E-2</c:v>
                </c:pt>
                <c:pt idx="11">
                  <c:v>0.10195809558512826</c:v>
                </c:pt>
                <c:pt idx="12">
                  <c:v>0.10212232842837982</c:v>
                </c:pt>
                <c:pt idx="13">
                  <c:v>0.1023181802072026</c:v>
                </c:pt>
                <c:pt idx="14">
                  <c:v>0.10255588373605573</c:v>
                </c:pt>
                <c:pt idx="15">
                  <c:v>0.10286315320465844</c:v>
                </c:pt>
                <c:pt idx="16">
                  <c:v>0.10317342998801218</c:v>
                </c:pt>
                <c:pt idx="17">
                  <c:v>0.10349660704148779</c:v>
                </c:pt>
                <c:pt idx="18">
                  <c:v>0.10379587769358876</c:v>
                </c:pt>
                <c:pt idx="19">
                  <c:v>0.1041011848086059</c:v>
                </c:pt>
                <c:pt idx="20">
                  <c:v>0.10440339134357143</c:v>
                </c:pt>
                <c:pt idx="21">
                  <c:v>0.10468600523631144</c:v>
                </c:pt>
                <c:pt idx="22">
                  <c:v>0.10498287075790792</c:v>
                </c:pt>
                <c:pt idx="23">
                  <c:v>0.10527728076919363</c:v>
                </c:pt>
                <c:pt idx="24">
                  <c:v>0.10554816766880448</c:v>
                </c:pt>
                <c:pt idx="25">
                  <c:v>0.10580523933131483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7.3858786699611323E-2</c:v>
                </c:pt>
                <c:pt idx="1">
                  <c:v>7.8674444423153633E-2</c:v>
                </c:pt>
                <c:pt idx="2">
                  <c:v>8.1640990258124213E-2</c:v>
                </c:pt>
                <c:pt idx="3">
                  <c:v>8.193300009329732E-2</c:v>
                </c:pt>
                <c:pt idx="4">
                  <c:v>7.8443398077198342E-2</c:v>
                </c:pt>
                <c:pt idx="5">
                  <c:v>7.7139058570283331E-2</c:v>
                </c:pt>
                <c:pt idx="6">
                  <c:v>7.6269858620701098E-2</c:v>
                </c:pt>
                <c:pt idx="7">
                  <c:v>7.4088983428765118E-2</c:v>
                </c:pt>
                <c:pt idx="8">
                  <c:v>7.4154930249279855E-2</c:v>
                </c:pt>
                <c:pt idx="9">
                  <c:v>7.0966724923503213E-2</c:v>
                </c:pt>
                <c:pt idx="10">
                  <c:v>7.2457714103905974E-2</c:v>
                </c:pt>
                <c:pt idx="11">
                  <c:v>7.1853521142859603E-2</c:v>
                </c:pt>
                <c:pt idx="12">
                  <c:v>7.1641107382657582E-2</c:v>
                </c:pt>
                <c:pt idx="13">
                  <c:v>7.1462366818451334E-2</c:v>
                </c:pt>
                <c:pt idx="14">
                  <c:v>7.1283262442050091E-2</c:v>
                </c:pt>
                <c:pt idx="15">
                  <c:v>7.1107387115768389E-2</c:v>
                </c:pt>
                <c:pt idx="16">
                  <c:v>7.0912800480361152E-2</c:v>
                </c:pt>
                <c:pt idx="17">
                  <c:v>7.0713758144484495E-2</c:v>
                </c:pt>
                <c:pt idx="18">
                  <c:v>7.0524072689847381E-2</c:v>
                </c:pt>
                <c:pt idx="19">
                  <c:v>7.032913873532988E-2</c:v>
                </c:pt>
                <c:pt idx="20">
                  <c:v>7.0092472801460276E-2</c:v>
                </c:pt>
                <c:pt idx="21">
                  <c:v>6.9892576039404741E-2</c:v>
                </c:pt>
                <c:pt idx="22">
                  <c:v>6.9652395369746448E-2</c:v>
                </c:pt>
                <c:pt idx="23">
                  <c:v>6.9410661629254508E-2</c:v>
                </c:pt>
                <c:pt idx="24">
                  <c:v>6.9163888990556852E-2</c:v>
                </c:pt>
                <c:pt idx="25">
                  <c:v>6.8943579373823033E-2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4.9368790244238597E-2</c:v>
                </c:pt>
                <c:pt idx="1">
                  <c:v>5.0136965930814049E-2</c:v>
                </c:pt>
                <c:pt idx="2">
                  <c:v>4.9863244382412894E-2</c:v>
                </c:pt>
                <c:pt idx="3">
                  <c:v>4.821057743535162E-2</c:v>
                </c:pt>
                <c:pt idx="4">
                  <c:v>4.9712811414637473E-2</c:v>
                </c:pt>
                <c:pt idx="5">
                  <c:v>4.854068135331812E-2</c:v>
                </c:pt>
                <c:pt idx="6">
                  <c:v>5.0804731099940013E-2</c:v>
                </c:pt>
                <c:pt idx="7">
                  <c:v>5.0290750834328622E-2</c:v>
                </c:pt>
                <c:pt idx="8">
                  <c:v>5.2042234374758294E-2</c:v>
                </c:pt>
                <c:pt idx="9">
                  <c:v>5.0533791696471986E-2</c:v>
                </c:pt>
                <c:pt idx="10">
                  <c:v>4.309571071560394E-2</c:v>
                </c:pt>
                <c:pt idx="11">
                  <c:v>4.7751959448179414E-2</c:v>
                </c:pt>
                <c:pt idx="12">
                  <c:v>4.7092949887664257E-2</c:v>
                </c:pt>
                <c:pt idx="13">
                  <c:v>4.6778970735622524E-2</c:v>
                </c:pt>
                <c:pt idx="14">
                  <c:v>4.647471777140938E-2</c:v>
                </c:pt>
                <c:pt idx="15">
                  <c:v>4.6186292350973275E-2</c:v>
                </c:pt>
                <c:pt idx="16">
                  <c:v>4.5910474992759007E-2</c:v>
                </c:pt>
                <c:pt idx="17">
                  <c:v>4.5679375607737598E-2</c:v>
                </c:pt>
                <c:pt idx="18">
                  <c:v>4.5451060075880331E-2</c:v>
                </c:pt>
                <c:pt idx="19">
                  <c:v>4.522607672033193E-2</c:v>
                </c:pt>
                <c:pt idx="20">
                  <c:v>4.4993241875287054E-2</c:v>
                </c:pt>
                <c:pt idx="21">
                  <c:v>4.4762080152868068E-2</c:v>
                </c:pt>
                <c:pt idx="22">
                  <c:v>4.456829274440189E-2</c:v>
                </c:pt>
                <c:pt idx="23">
                  <c:v>4.4409111212444452E-2</c:v>
                </c:pt>
                <c:pt idx="24">
                  <c:v>4.4303576588252895E-2</c:v>
                </c:pt>
                <c:pt idx="25">
                  <c:v>4.4201741754213687E-2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0.1182785900840693</c:v>
                </c:pt>
                <c:pt idx="1">
                  <c:v>0.12113952709998417</c:v>
                </c:pt>
                <c:pt idx="2">
                  <c:v>0.12089633361277048</c:v>
                </c:pt>
                <c:pt idx="3">
                  <c:v>0.11561648792985264</c:v>
                </c:pt>
                <c:pt idx="4">
                  <c:v>0.11880330835590532</c:v>
                </c:pt>
                <c:pt idx="5">
                  <c:v>0.11797202627131274</c:v>
                </c:pt>
                <c:pt idx="6">
                  <c:v>0.11510125568167562</c:v>
                </c:pt>
                <c:pt idx="7">
                  <c:v>0.11479921619806231</c:v>
                </c:pt>
                <c:pt idx="8">
                  <c:v>0.11296707799650203</c:v>
                </c:pt>
                <c:pt idx="9">
                  <c:v>0.11168032158635118</c:v>
                </c:pt>
                <c:pt idx="10">
                  <c:v>0.10413477722690538</c:v>
                </c:pt>
                <c:pt idx="11">
                  <c:v>0.1049545844099643</c:v>
                </c:pt>
                <c:pt idx="12">
                  <c:v>0.10452725561292857</c:v>
                </c:pt>
                <c:pt idx="13">
                  <c:v>0.10390892745464668</c:v>
                </c:pt>
                <c:pt idx="14">
                  <c:v>0.10328298831705239</c:v>
                </c:pt>
                <c:pt idx="15">
                  <c:v>0.10264438465361142</c:v>
                </c:pt>
                <c:pt idx="16">
                  <c:v>0.10199622582296619</c:v>
                </c:pt>
                <c:pt idx="17">
                  <c:v>0.10134713433101353</c:v>
                </c:pt>
                <c:pt idx="18">
                  <c:v>0.10067876477108441</c:v>
                </c:pt>
                <c:pt idx="19">
                  <c:v>0.10002335553157221</c:v>
                </c:pt>
                <c:pt idx="20">
                  <c:v>9.9345185292573579E-2</c:v>
                </c:pt>
                <c:pt idx="21">
                  <c:v>9.8684864417166979E-2</c:v>
                </c:pt>
                <c:pt idx="22">
                  <c:v>9.8015405391934304E-2</c:v>
                </c:pt>
                <c:pt idx="23">
                  <c:v>9.7396780522399348E-2</c:v>
                </c:pt>
                <c:pt idx="24">
                  <c:v>9.6732044834908312E-2</c:v>
                </c:pt>
                <c:pt idx="25">
                  <c:v>9.6006335120914013E-2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12.966559711805303</c:v>
                </c:pt>
                <c:pt idx="1">
                  <c:v>25.459544907163917</c:v>
                </c:pt>
                <c:pt idx="2">
                  <c:v>7.3205658987198774</c:v>
                </c:pt>
                <c:pt idx="3">
                  <c:v>-2.7816165902155774</c:v>
                </c:pt>
                <c:pt idx="4">
                  <c:v>0.38197939605500153</c:v>
                </c:pt>
                <c:pt idx="5">
                  <c:v>5.7431713538444313</c:v>
                </c:pt>
                <c:pt idx="6">
                  <c:v>-1.2468183876060337</c:v>
                </c:pt>
                <c:pt idx="7">
                  <c:v>4.2915507969892133</c:v>
                </c:pt>
                <c:pt idx="8">
                  <c:v>0.81206291324370738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-0.18334039802346069</c:v>
                </c:pt>
                <c:pt idx="1">
                  <c:v>5.2815135589439706</c:v>
                </c:pt>
                <c:pt idx="2">
                  <c:v>4.0011235994360845</c:v>
                </c:pt>
                <c:pt idx="3">
                  <c:v>0.82613048465306349</c:v>
                </c:pt>
                <c:pt idx="4">
                  <c:v>-9.4119553335928003</c:v>
                </c:pt>
                <c:pt idx="5">
                  <c:v>-4.21629681010306</c:v>
                </c:pt>
                <c:pt idx="6">
                  <c:v>-0.13818703954841993</c:v>
                </c:pt>
                <c:pt idx="7">
                  <c:v>-7.2724610727876708</c:v>
                </c:pt>
                <c:pt idx="8">
                  <c:v>-8.5665269889781115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2.4859319010303125</c:v>
                </c:pt>
                <c:pt idx="1">
                  <c:v>13.031383437261667</c:v>
                </c:pt>
                <c:pt idx="2">
                  <c:v>-2.6326589609428908</c:v>
                </c:pt>
                <c:pt idx="3">
                  <c:v>-6.8675055641291607</c:v>
                </c:pt>
                <c:pt idx="4">
                  <c:v>2.047460652428569</c:v>
                </c:pt>
                <c:pt idx="5">
                  <c:v>4.3817826695314182</c:v>
                </c:pt>
                <c:pt idx="6">
                  <c:v>1.4073325869716768E-2</c:v>
                </c:pt>
                <c:pt idx="7">
                  <c:v>3.3579593068060589</c:v>
                </c:pt>
                <c:pt idx="8">
                  <c:v>0.40757323214481289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10.979067998971672</c:v>
                </c:pt>
                <c:pt idx="1">
                  <c:v>17.435161941753591</c:v>
                </c:pt>
                <c:pt idx="2">
                  <c:v>6.8229068382614599</c:v>
                </c:pt>
                <c:pt idx="3">
                  <c:v>-10.060427603452098</c:v>
                </c:pt>
                <c:pt idx="4">
                  <c:v>-1.1449546484982847</c:v>
                </c:pt>
                <c:pt idx="5">
                  <c:v>5.2004104892158693</c:v>
                </c:pt>
                <c:pt idx="6">
                  <c:v>-0.12197992144565006</c:v>
                </c:pt>
                <c:pt idx="7">
                  <c:v>-0.59200962915660682</c:v>
                </c:pt>
                <c:pt idx="8">
                  <c:v>-3.2881754656499425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13.464999900001985</c:v>
                </c:pt>
                <c:pt idx="1">
                  <c:v>30.466545379015258</c:v>
                </c:pt>
                <c:pt idx="2">
                  <c:v>4.1902478773185692</c:v>
                </c:pt>
                <c:pt idx="3">
                  <c:v>-16.927933167581259</c:v>
                </c:pt>
                <c:pt idx="4">
                  <c:v>0.90250600393028435</c:v>
                </c:pt>
                <c:pt idx="5">
                  <c:v>9.5821931587472875</c:v>
                </c:pt>
                <c:pt idx="6">
                  <c:v>-0.1079065955759333</c:v>
                </c:pt>
                <c:pt idx="7">
                  <c:v>2.7659496776494521</c:v>
                </c:pt>
                <c:pt idx="8">
                  <c:v>-2.8806022335051296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9.3872001114647503</c:v>
                </c:pt>
                <c:pt idx="1">
                  <c:v>17.172096848595046</c:v>
                </c:pt>
                <c:pt idx="2">
                  <c:v>6.0374436115235071</c:v>
                </c:pt>
                <c:pt idx="3">
                  <c:v>-16.589363550329935</c:v>
                </c:pt>
                <c:pt idx="4">
                  <c:v>2.9839656260547258</c:v>
                </c:pt>
                <c:pt idx="5">
                  <c:v>3.9392888944532274</c:v>
                </c:pt>
                <c:pt idx="6">
                  <c:v>-1.6650702130345891</c:v>
                </c:pt>
                <c:pt idx="7">
                  <c:v>1.799247127203186</c:v>
                </c:pt>
                <c:pt idx="8">
                  <c:v>-1.1793844331049499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4.0777997885371207</c:v>
                </c:pt>
                <c:pt idx="1">
                  <c:v>13.294448530420311</c:v>
                </c:pt>
                <c:pt idx="2">
                  <c:v>-1.8471957342049237</c:v>
                </c:pt>
                <c:pt idx="3">
                  <c:v>-0.33856961725144075</c:v>
                </c:pt>
                <c:pt idx="4">
                  <c:v>-2.0814596221244983</c:v>
                </c:pt>
                <c:pt idx="5">
                  <c:v>5.6429042642940281</c:v>
                </c:pt>
                <c:pt idx="6">
                  <c:v>1.5571636174585599</c:v>
                </c:pt>
                <c:pt idx="7">
                  <c:v>0.9667025504462643</c:v>
                </c:pt>
                <c:pt idx="8">
                  <c:v>-1.7012178004001228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2.2496950740344452</c:v>
                </c:pt>
                <c:pt idx="1">
                  <c:v>-0.17281378717637352</c:v>
                </c:pt>
                <c:pt idx="2">
                  <c:v>0.87847285798614294</c:v>
                </c:pt>
                <c:pt idx="3">
                  <c:v>0.32203145686196244</c:v>
                </c:pt>
                <c:pt idx="4">
                  <c:v>2.9179341206916156</c:v>
                </c:pt>
                <c:pt idx="5">
                  <c:v>1.5083829712626891</c:v>
                </c:pt>
                <c:pt idx="6">
                  <c:v>-0.29493757345291094</c:v>
                </c:pt>
                <c:pt idx="7">
                  <c:v>1.312029944567807</c:v>
                </c:pt>
                <c:pt idx="8">
                  <c:v>1.2611381807307795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3.7465701003816569</c:v>
                </c:pt>
                <c:pt idx="1">
                  <c:v>7.1215542525107978</c:v>
                </c:pt>
                <c:pt idx="2">
                  <c:v>0.54594568598915671</c:v>
                </c:pt>
                <c:pt idx="3">
                  <c:v>-7.4574149861709316</c:v>
                </c:pt>
                <c:pt idx="4">
                  <c:v>1.5086784478771236</c:v>
                </c:pt>
                <c:pt idx="5">
                  <c:v>1.485996444760616</c:v>
                </c:pt>
                <c:pt idx="6">
                  <c:v>-0.19609070429500974</c:v>
                </c:pt>
                <c:pt idx="7">
                  <c:v>2.4142721166423531</c:v>
                </c:pt>
                <c:pt idx="8">
                  <c:v>-2.3614298724743605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7.4687347255856054</c:v>
                </c:pt>
                <c:pt idx="1">
                  <c:v>23.517804913680948</c:v>
                </c:pt>
                <c:pt idx="2">
                  <c:v>2.7658293333432482</c:v>
                </c:pt>
                <c:pt idx="3">
                  <c:v>-9.7925496382723338</c:v>
                </c:pt>
                <c:pt idx="4">
                  <c:v>-3.5241065646384939</c:v>
                </c:pt>
                <c:pt idx="5">
                  <c:v>6.5878137427239878</c:v>
                </c:pt>
                <c:pt idx="6">
                  <c:v>0.38312168217182574</c:v>
                </c:pt>
                <c:pt idx="7">
                  <c:v>-0.96035238356072128</c:v>
                </c:pt>
                <c:pt idx="8">
                  <c:v>-1.7803105417615015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0.67473522464617997</c:v>
                </c:pt>
                <c:pt idx="1">
                  <c:v>0.52067628050189008</c:v>
                </c:pt>
                <c:pt idx="2">
                  <c:v>0.84998870337065924</c:v>
                </c:pt>
                <c:pt idx="3">
                  <c:v>-0.12407962305846043</c:v>
                </c:pt>
                <c:pt idx="4">
                  <c:v>1.0728329569779804</c:v>
                </c:pt>
                <c:pt idx="5">
                  <c:v>0.92740279453607855</c:v>
                </c:pt>
                <c:pt idx="6">
                  <c:v>-0.13715217866319218</c:v>
                </c:pt>
                <c:pt idx="7">
                  <c:v>0.24139634033038959</c:v>
                </c:pt>
                <c:pt idx="8">
                  <c:v>0.24998479086724523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2.3589245020588088</c:v>
                </c:pt>
                <c:pt idx="1">
                  <c:v>3.9320800387436954</c:v>
                </c:pt>
                <c:pt idx="2">
                  <c:v>1.0736775698885452</c:v>
                </c:pt>
                <c:pt idx="3">
                  <c:v>-6.8072925235195108</c:v>
                </c:pt>
                <c:pt idx="4">
                  <c:v>0.63083211257695693</c:v>
                </c:pt>
                <c:pt idx="5">
                  <c:v>4.6761681171183511E-2</c:v>
                </c:pt>
                <c:pt idx="6">
                  <c:v>-0.88119171808919106</c:v>
                </c:pt>
                <c:pt idx="7">
                  <c:v>1.311521168207058</c:v>
                </c:pt>
                <c:pt idx="8">
                  <c:v>-2.2392368590622844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6.35354038475975</c:v>
                </c:pt>
                <c:pt idx="1">
                  <c:v>12.719340529349523</c:v>
                </c:pt>
                <c:pt idx="2">
                  <c:v>4.1137773382642422</c:v>
                </c:pt>
                <c:pt idx="3">
                  <c:v>-9.6579914037519288</c:v>
                </c:pt>
                <c:pt idx="4">
                  <c:v>1.2803005564997858</c:v>
                </c:pt>
                <c:pt idx="5">
                  <c:v>2.9651244187459831</c:v>
                </c:pt>
                <c:pt idx="6">
                  <c:v>-0.64672631628219612</c:v>
                </c:pt>
                <c:pt idx="7">
                  <c:v>0.24632961866574177</c:v>
                </c:pt>
                <c:pt idx="8">
                  <c:v>0.80986763509008419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1.5749598493882573</c:v>
                </c:pt>
                <c:pt idx="1">
                  <c:v>-0.69349006767825294</c:v>
                </c:pt>
                <c:pt idx="2">
                  <c:v>2.8484154615487256E-2</c:v>
                </c:pt>
                <c:pt idx="3">
                  <c:v>0.44611107992042442</c:v>
                </c:pt>
                <c:pt idx="4">
                  <c:v>1.845101163713629</c:v>
                </c:pt>
                <c:pt idx="5">
                  <c:v>0.58098017672661162</c:v>
                </c:pt>
                <c:pt idx="6">
                  <c:v>-0.1577853947897192</c:v>
                </c:pt>
                <c:pt idx="7">
                  <c:v>1.0706336042374245</c:v>
                </c:pt>
                <c:pt idx="8">
                  <c:v>1.0111533898635359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1.3876455983228615</c:v>
                </c:pt>
                <c:pt idx="1">
                  <c:v>3.1894742137671077</c:v>
                </c:pt>
                <c:pt idx="2">
                  <c:v>-0.52773188389938941</c:v>
                </c:pt>
                <c:pt idx="3">
                  <c:v>-0.65012246265142792</c:v>
                </c:pt>
                <c:pt idx="4">
                  <c:v>0.87784633530016531</c:v>
                </c:pt>
                <c:pt idx="5">
                  <c:v>1.4392347635894351</c:v>
                </c:pt>
                <c:pt idx="6">
                  <c:v>0.68510101379422039</c:v>
                </c:pt>
                <c:pt idx="7">
                  <c:v>1.1027509484352906</c:v>
                </c:pt>
                <c:pt idx="8">
                  <c:v>-0.12219301341211875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1.1151943408259442</c:v>
                </c:pt>
                <c:pt idx="1">
                  <c:v>10.798464384331425</c:v>
                </c:pt>
                <c:pt idx="2">
                  <c:v>-1.3479480049210437</c:v>
                </c:pt>
                <c:pt idx="3">
                  <c:v>-0.13455823452041749</c:v>
                </c:pt>
                <c:pt idx="4">
                  <c:v>-4.8044071211382793</c:v>
                </c:pt>
                <c:pt idx="5">
                  <c:v>3.6226893239779816</c:v>
                </c:pt>
                <c:pt idx="6">
                  <c:v>1.029847998454013</c:v>
                </c:pt>
                <c:pt idx="7">
                  <c:v>-1.2066820022264579</c:v>
                </c:pt>
                <c:pt idx="8">
                  <c:v>-2.5901781768515875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40.914195670000915</c:v>
                </c:pt>
                <c:pt idx="1">
                  <c:v>37.959828725015242</c:v>
                </c:pt>
                <c:pt idx="2">
                  <c:v>31.445077193485851</c:v>
                </c:pt>
                <c:pt idx="3">
                  <c:v>33.670096044225353</c:v>
                </c:pt>
                <c:pt idx="4">
                  <c:v>25.195354291619754</c:v>
                </c:pt>
                <c:pt idx="5">
                  <c:v>30.589686914595376</c:v>
                </c:pt>
                <c:pt idx="6">
                  <c:v>28.846423842331568</c:v>
                </c:pt>
                <c:pt idx="7">
                  <c:v>29.470851006747665</c:v>
                </c:pt>
                <c:pt idx="8">
                  <c:v>28.024790615875446</c:v>
                </c:pt>
                <c:pt idx="9">
                  <c:v>31.592954801966954</c:v>
                </c:pt>
                <c:pt idx="10">
                  <c:v>27.330185370637466</c:v>
                </c:pt>
                <c:pt idx="11">
                  <c:v>30.664951893130041</c:v>
                </c:pt>
                <c:pt idx="12">
                  <c:v>27.431778891099469</c:v>
                </c:pt>
                <c:pt idx="13">
                  <c:v>26.68982172713735</c:v>
                </c:pt>
                <c:pt idx="14">
                  <c:v>25.907935682831692</c:v>
                </c:pt>
                <c:pt idx="15">
                  <c:v>25.730816684692734</c:v>
                </c:pt>
                <c:pt idx="16">
                  <c:v>25.553623289490456</c:v>
                </c:pt>
                <c:pt idx="17">
                  <c:v>25.385445621623795</c:v>
                </c:pt>
                <c:pt idx="18">
                  <c:v>25.240383633871492</c:v>
                </c:pt>
                <c:pt idx="19">
                  <c:v>25.067283247769247</c:v>
                </c:pt>
                <c:pt idx="20">
                  <c:v>24.864675777632581</c:v>
                </c:pt>
                <c:pt idx="21">
                  <c:v>24.627778827348706</c:v>
                </c:pt>
                <c:pt idx="22">
                  <c:v>24.35508220469611</c:v>
                </c:pt>
                <c:pt idx="23">
                  <c:v>24.049610239193562</c:v>
                </c:pt>
                <c:pt idx="24">
                  <c:v>23.767680718337001</c:v>
                </c:pt>
                <c:pt idx="25">
                  <c:v>24.318136507772159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115.79416225865664</c:v>
                </c:pt>
                <c:pt idx="1">
                  <c:v>113.21412068622473</c:v>
                </c:pt>
                <c:pt idx="2">
                  <c:v>111.14394585190351</c:v>
                </c:pt>
                <c:pt idx="3">
                  <c:v>106.48892731634402</c:v>
                </c:pt>
                <c:pt idx="4">
                  <c:v>105.87332956771897</c:v>
                </c:pt>
                <c:pt idx="5">
                  <c:v>108.7618908584835</c:v>
                </c:pt>
                <c:pt idx="6">
                  <c:v>110.44770017363658</c:v>
                </c:pt>
                <c:pt idx="7">
                  <c:v>101.47202562903365</c:v>
                </c:pt>
                <c:pt idx="8">
                  <c:v>99.280995366783088</c:v>
                </c:pt>
                <c:pt idx="9">
                  <c:v>100.54815340518488</c:v>
                </c:pt>
                <c:pt idx="10">
                  <c:v>86.839045510668626</c:v>
                </c:pt>
                <c:pt idx="11">
                  <c:v>94.553382463155302</c:v>
                </c:pt>
                <c:pt idx="12">
                  <c:v>88.606898439705503</c:v>
                </c:pt>
                <c:pt idx="13">
                  <c:v>86.114831225214047</c:v>
                </c:pt>
                <c:pt idx="14">
                  <c:v>83.713654895654983</c:v>
                </c:pt>
                <c:pt idx="15">
                  <c:v>81.090760949143956</c:v>
                </c:pt>
                <c:pt idx="16">
                  <c:v>78.423549170930954</c:v>
                </c:pt>
                <c:pt idx="17">
                  <c:v>75.765662913269608</c:v>
                </c:pt>
                <c:pt idx="18">
                  <c:v>73.120656628050284</c:v>
                </c:pt>
                <c:pt idx="19">
                  <c:v>70.486721122789504</c:v>
                </c:pt>
                <c:pt idx="20">
                  <c:v>67.879898603933583</c:v>
                </c:pt>
                <c:pt idx="21">
                  <c:v>65.252693292986933</c:v>
                </c:pt>
                <c:pt idx="22">
                  <c:v>62.629683358039728</c:v>
                </c:pt>
                <c:pt idx="23">
                  <c:v>60.001568129591682</c:v>
                </c:pt>
                <c:pt idx="24">
                  <c:v>57.346112178258288</c:v>
                </c:pt>
                <c:pt idx="25">
                  <c:v>54.607328568073335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155.6999290400791</c:v>
                </c:pt>
                <c:pt idx="1">
                  <c:v>158.64150577603584</c:v>
                </c:pt>
                <c:pt idx="2">
                  <c:v>160.78876602456856</c:v>
                </c:pt>
                <c:pt idx="3">
                  <c:v>162.55973354131123</c:v>
                </c:pt>
                <c:pt idx="4">
                  <c:v>160.23135027366897</c:v>
                </c:pt>
                <c:pt idx="5">
                  <c:v>160.43545527244584</c:v>
                </c:pt>
                <c:pt idx="6">
                  <c:v>165.93286866736364</c:v>
                </c:pt>
                <c:pt idx="7">
                  <c:v>158.47247260750217</c:v>
                </c:pt>
                <c:pt idx="8">
                  <c:v>152.67852455688922</c:v>
                </c:pt>
                <c:pt idx="9">
                  <c:v>161.33545489776955</c:v>
                </c:pt>
                <c:pt idx="10">
                  <c:v>147.07365468429239</c:v>
                </c:pt>
                <c:pt idx="11">
                  <c:v>154.2040096288672</c:v>
                </c:pt>
                <c:pt idx="12">
                  <c:v>148.39530080791764</c:v>
                </c:pt>
                <c:pt idx="13">
                  <c:v>146.5498349360989</c:v>
                </c:pt>
                <c:pt idx="14">
                  <c:v>144.85003010832884</c:v>
                </c:pt>
                <c:pt idx="15">
                  <c:v>142.74671666923302</c:v>
                </c:pt>
                <c:pt idx="16">
                  <c:v>140.5345146965075</c:v>
                </c:pt>
                <c:pt idx="17">
                  <c:v>138.24846124056174</c:v>
                </c:pt>
                <c:pt idx="18">
                  <c:v>135.95871268534626</c:v>
                </c:pt>
                <c:pt idx="19">
                  <c:v>133.65848167543501</c:v>
                </c:pt>
                <c:pt idx="20">
                  <c:v>131.39771192520939</c:v>
                </c:pt>
                <c:pt idx="21">
                  <c:v>129.11627440950787</c:v>
                </c:pt>
                <c:pt idx="22">
                  <c:v>126.83297043315609</c:v>
                </c:pt>
                <c:pt idx="23">
                  <c:v>124.55477027980879</c:v>
                </c:pt>
                <c:pt idx="24">
                  <c:v>122.26088886034682</c:v>
                </c:pt>
                <c:pt idx="25">
                  <c:v>119.8168350087039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156.81105447982688</c:v>
                </c:pt>
                <c:pt idx="1">
                  <c:v>153.79408817259991</c:v>
                </c:pt>
                <c:pt idx="2">
                  <c:v>165.27997614709693</c:v>
                </c:pt>
                <c:pt idx="3">
                  <c:v>154.93729447674227</c:v>
                </c:pt>
                <c:pt idx="4">
                  <c:v>160.71875670890267</c:v>
                </c:pt>
                <c:pt idx="5">
                  <c:v>165.42901015142286</c:v>
                </c:pt>
                <c:pt idx="6">
                  <c:v>173.32322349868301</c:v>
                </c:pt>
                <c:pt idx="7">
                  <c:v>167.1280138375771</c:v>
                </c:pt>
                <c:pt idx="8">
                  <c:v>167.46497566597719</c:v>
                </c:pt>
                <c:pt idx="9">
                  <c:v>163.68788908435178</c:v>
                </c:pt>
                <c:pt idx="10">
                  <c:v>169.97416725071497</c:v>
                </c:pt>
                <c:pt idx="11">
                  <c:v>163.32627044635865</c:v>
                </c:pt>
                <c:pt idx="12">
                  <c:v>165.39741469445207</c:v>
                </c:pt>
                <c:pt idx="13">
                  <c:v>165.50949375154337</c:v>
                </c:pt>
                <c:pt idx="14">
                  <c:v>165.85659392721499</c:v>
                </c:pt>
                <c:pt idx="15">
                  <c:v>165.77905974505106</c:v>
                </c:pt>
                <c:pt idx="16">
                  <c:v>165.57662388226507</c:v>
                </c:pt>
                <c:pt idx="17">
                  <c:v>165.30694960291629</c:v>
                </c:pt>
                <c:pt idx="18">
                  <c:v>165.04646029486346</c:v>
                </c:pt>
                <c:pt idx="19">
                  <c:v>164.80824163150922</c:v>
                </c:pt>
                <c:pt idx="20">
                  <c:v>164.64617848882804</c:v>
                </c:pt>
                <c:pt idx="21">
                  <c:v>164.49779051772896</c:v>
                </c:pt>
                <c:pt idx="22">
                  <c:v>164.36926634247192</c:v>
                </c:pt>
                <c:pt idx="23">
                  <c:v>164.2793216049935</c:v>
                </c:pt>
                <c:pt idx="24">
                  <c:v>164.2171139905698</c:v>
                </c:pt>
                <c:pt idx="25">
                  <c:v>164.02509748853831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39.901934440780664</c:v>
                </c:pt>
                <c:pt idx="1">
                  <c:v>41.6784049726338</c:v>
                </c:pt>
                <c:pt idx="2">
                  <c:v>44.902794601909591</c:v>
                </c:pt>
                <c:pt idx="3">
                  <c:v>45.047988710556545</c:v>
                </c:pt>
                <c:pt idx="4">
                  <c:v>47.936463119394986</c:v>
                </c:pt>
                <c:pt idx="5">
                  <c:v>45.454306292723047</c:v>
                </c:pt>
                <c:pt idx="6">
                  <c:v>46.263061158602291</c:v>
                </c:pt>
                <c:pt idx="7">
                  <c:v>47.542021177811485</c:v>
                </c:pt>
                <c:pt idx="8">
                  <c:v>47.360014511858374</c:v>
                </c:pt>
                <c:pt idx="9">
                  <c:v>51.989612241138843</c:v>
                </c:pt>
                <c:pt idx="10">
                  <c:v>51.882689444628149</c:v>
                </c:pt>
                <c:pt idx="11">
                  <c:v>50.378817776525345</c:v>
                </c:pt>
                <c:pt idx="12">
                  <c:v>51.085937162059295</c:v>
                </c:pt>
                <c:pt idx="13">
                  <c:v>51.75575713446645</c:v>
                </c:pt>
                <c:pt idx="14">
                  <c:v>52.513154808016999</c:v>
                </c:pt>
                <c:pt idx="15">
                  <c:v>53.129025274799794</c:v>
                </c:pt>
                <c:pt idx="16">
                  <c:v>53.755706291294779</c:v>
                </c:pt>
                <c:pt idx="17">
                  <c:v>54.377688613813845</c:v>
                </c:pt>
                <c:pt idx="18" formatCode="General">
                  <c:v>55.011197841161028</c:v>
                </c:pt>
                <c:pt idx="19" formatCode="General">
                  <c:v>55.668351146211904</c:v>
                </c:pt>
                <c:pt idx="20" formatCode="General">
                  <c:v>56.36870286251537</c:v>
                </c:pt>
                <c:pt idx="21" formatCode="General">
                  <c:v>57.085407061725888</c:v>
                </c:pt>
                <c:pt idx="22">
                  <c:v>57.813169184244416</c:v>
                </c:pt>
                <c:pt idx="23">
                  <c:v>58.57982421127199</c:v>
                </c:pt>
                <c:pt idx="24">
                  <c:v>59.385343703190237</c:v>
                </c:pt>
                <c:pt idx="25">
                  <c:v>60.135850421943609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47.721247321430361</c:v>
                </c:pt>
                <c:pt idx="1">
                  <c:v>47.17549227925668</c:v>
                </c:pt>
                <c:pt idx="2">
                  <c:v>49.998990157906327</c:v>
                </c:pt>
                <c:pt idx="3">
                  <c:v>49.405018893130951</c:v>
                </c:pt>
                <c:pt idx="4">
                  <c:v>50.508562353220384</c:v>
                </c:pt>
                <c:pt idx="5">
                  <c:v>48.249024917499995</c:v>
                </c:pt>
                <c:pt idx="6">
                  <c:v>48.054407798240334</c:v>
                </c:pt>
                <c:pt idx="7">
                  <c:v>49.076916152509639</c:v>
                </c:pt>
                <c:pt idx="8">
                  <c:v>48.575459294982238</c:v>
                </c:pt>
                <c:pt idx="9">
                  <c:v>52.395281593322991</c:v>
                </c:pt>
                <c:pt idx="10">
                  <c:v>51.787870570680504</c:v>
                </c:pt>
                <c:pt idx="11">
                  <c:v>49.955648821795783</c:v>
                </c:pt>
                <c:pt idx="12">
                  <c:v>50.320227085818004</c:v>
                </c:pt>
                <c:pt idx="13">
                  <c:v>50.661821393821455</c:v>
                </c:pt>
                <c:pt idx="14">
                  <c:v>51.138337686088768</c:v>
                </c:pt>
                <c:pt idx="15">
                  <c:v>51.492378177671661</c:v>
                </c:pt>
                <c:pt idx="16">
                  <c:v>51.885583512357371</c:v>
                </c:pt>
                <c:pt idx="17">
                  <c:v>52.264125465771059</c:v>
                </c:pt>
                <c:pt idx="18" formatCode="General">
                  <c:v>52.648029582202867</c:v>
                </c:pt>
                <c:pt idx="19" formatCode="General">
                  <c:v>53.115323744267009</c:v>
                </c:pt>
                <c:pt idx="20" formatCode="General">
                  <c:v>53.624110443889762</c:v>
                </c:pt>
                <c:pt idx="21" formatCode="General">
                  <c:v>54.164363223459652</c:v>
                </c:pt>
                <c:pt idx="22">
                  <c:v>54.761201038415692</c:v>
                </c:pt>
                <c:pt idx="23">
                  <c:v>55.403683719316241</c:v>
                </c:pt>
                <c:pt idx="24">
                  <c:v>56.065345014450457</c:v>
                </c:pt>
                <c:pt idx="25">
                  <c:v>56.679699012617263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130.68659596598803</c:v>
                </c:pt>
                <c:pt idx="1">
                  <c:v>137.77449220399856</c:v>
                </c:pt>
                <c:pt idx="2">
                  <c:v>151.53893498795341</c:v>
                </c:pt>
                <c:pt idx="3">
                  <c:v>157.37133881783586</c:v>
                </c:pt>
                <c:pt idx="4">
                  <c:v>167.08093965506438</c:v>
                </c:pt>
                <c:pt idx="5">
                  <c:v>164.78563275719821</c:v>
                </c:pt>
                <c:pt idx="6">
                  <c:v>165.36319903755543</c:v>
                </c:pt>
                <c:pt idx="7">
                  <c:v>168.11348054186246</c:v>
                </c:pt>
                <c:pt idx="8">
                  <c:v>173.22172561453058</c:v>
                </c:pt>
                <c:pt idx="9">
                  <c:v>189.84563532728714</c:v>
                </c:pt>
                <c:pt idx="10">
                  <c:v>188.40951345868746</c:v>
                </c:pt>
                <c:pt idx="11">
                  <c:v>188.6208622458843</c:v>
                </c:pt>
                <c:pt idx="12">
                  <c:v>191.10865915699594</c:v>
                </c:pt>
                <c:pt idx="13">
                  <c:v>194.40825364189124</c:v>
                </c:pt>
                <c:pt idx="14">
                  <c:v>197.97166456238551</c:v>
                </c:pt>
                <c:pt idx="15">
                  <c:v>200.97212534514708</c:v>
                </c:pt>
                <c:pt idx="16">
                  <c:v>203.79805742723255</c:v>
                </c:pt>
                <c:pt idx="17">
                  <c:v>206.59151470115268</c:v>
                </c:pt>
                <c:pt idx="18" formatCode="General">
                  <c:v>209.41040505696725</c:v>
                </c:pt>
                <c:pt idx="19" formatCode="General">
                  <c:v>212.20084129541391</c:v>
                </c:pt>
                <c:pt idx="20" formatCode="General">
                  <c:v>215.08364842401963</c:v>
                </c:pt>
                <c:pt idx="21" formatCode="General">
                  <c:v>217.99215859951713</c:v>
                </c:pt>
                <c:pt idx="22" formatCode="General">
                  <c:v>220.92596266429268</c:v>
                </c:pt>
                <c:pt idx="23" formatCode="General">
                  <c:v>223.89698719091726</c:v>
                </c:pt>
                <c:pt idx="24" formatCode="General">
                  <c:v>226.88978003943637</c:v>
                </c:pt>
                <c:pt idx="25" formatCode="General">
                  <c:v>229.77528949196994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59.859909548105691</c:v>
                </c:pt>
                <c:pt idx="1">
                  <c:v>59.394585207165747</c:v>
                </c:pt>
                <c:pt idx="2">
                  <c:v>65.166201179809775</c:v>
                </c:pt>
                <c:pt idx="3">
                  <c:v>62.648709374202262</c:v>
                </c:pt>
                <c:pt idx="4">
                  <c:v>72.099254036046517</c:v>
                </c:pt>
                <c:pt idx="5">
                  <c:v>76.459290658031904</c:v>
                </c:pt>
                <c:pt idx="6">
                  <c:v>91.034930752029155</c:v>
                </c:pt>
                <c:pt idx="7">
                  <c:v>91.108992164483041</c:v>
                </c:pt>
                <c:pt idx="8">
                  <c:v>91.678033491697462</c:v>
                </c:pt>
                <c:pt idx="9">
                  <c:v>98.632512502542994</c:v>
                </c:pt>
                <c:pt idx="10">
                  <c:v>105.97204184312928</c:v>
                </c:pt>
                <c:pt idx="11">
                  <c:v>100.29321341672475</c:v>
                </c:pt>
                <c:pt idx="12">
                  <c:v>110.07729750251735</c:v>
                </c:pt>
                <c:pt idx="13">
                  <c:v>114.23419656715879</c:v>
                </c:pt>
                <c:pt idx="14">
                  <c:v>118.48563093210096</c:v>
                </c:pt>
                <c:pt idx="15">
                  <c:v>122.2936557458639</c:v>
                </c:pt>
                <c:pt idx="16">
                  <c:v>125.94834924844631</c:v>
                </c:pt>
                <c:pt idx="17">
                  <c:v>129.47409063380763</c:v>
                </c:pt>
                <c:pt idx="18" formatCode="General">
                  <c:v>132.88904530894936</c:v>
                </c:pt>
                <c:pt idx="19" formatCode="General">
                  <c:v>136.22417046846135</c:v>
                </c:pt>
                <c:pt idx="20" formatCode="General">
                  <c:v>139.51865749265741</c:v>
                </c:pt>
                <c:pt idx="21" formatCode="General">
                  <c:v>142.72523823928702</c:v>
                </c:pt>
                <c:pt idx="22" formatCode="General">
                  <c:v>145.85027253191825</c:v>
                </c:pt>
                <c:pt idx="23" formatCode="General">
                  <c:v>148.90436502814626</c:v>
                </c:pt>
                <c:pt idx="24" formatCode="General">
                  <c:v>151.86286871464873</c:v>
                </c:pt>
                <c:pt idx="25" formatCode="General">
                  <c:v>154.58802827567234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8.4389712751316956</c:v>
                </c:pt>
                <c:pt idx="1">
                  <c:v>8.1364819770697938</c:v>
                </c:pt>
                <c:pt idx="2">
                  <c:v>9.0443138553667097</c:v>
                </c:pt>
                <c:pt idx="3">
                  <c:v>8.8408928256505774</c:v>
                </c:pt>
                <c:pt idx="4">
                  <c:v>9.8959899943628571</c:v>
                </c:pt>
                <c:pt idx="5">
                  <c:v>10.597702177599508</c:v>
                </c:pt>
                <c:pt idx="6">
                  <c:v>12.6591850715575</c:v>
                </c:pt>
                <c:pt idx="7">
                  <c:v>12.548226882472479</c:v>
                </c:pt>
                <c:pt idx="8">
                  <c:v>12.640480881406738</c:v>
                </c:pt>
                <c:pt idx="9">
                  <c:v>13.681506146435181</c:v>
                </c:pt>
                <c:pt idx="10">
                  <c:v>14.759831866561068</c:v>
                </c:pt>
                <c:pt idx="11">
                  <c:v>14.016843307558286</c:v>
                </c:pt>
                <c:pt idx="12">
                  <c:v>15.325486259434529</c:v>
                </c:pt>
                <c:pt idx="13">
                  <c:v>15.901989622669065</c:v>
                </c:pt>
                <c:pt idx="14">
                  <c:v>16.489997397376978</c:v>
                </c:pt>
                <c:pt idx="15">
                  <c:v>17.020461408397313</c:v>
                </c:pt>
                <c:pt idx="16">
                  <c:v>17.530992481475163</c:v>
                </c:pt>
                <c:pt idx="17">
                  <c:v>18.025061207083617</c:v>
                </c:pt>
                <c:pt idx="18" formatCode="General">
                  <c:v>18.504108968588024</c:v>
                </c:pt>
                <c:pt idx="19" formatCode="General">
                  <c:v>18.967585668142906</c:v>
                </c:pt>
                <c:pt idx="20" formatCode="General">
                  <c:v>19.426415981314324</c:v>
                </c:pt>
                <c:pt idx="21" formatCode="General">
                  <c:v>19.872295828437249</c:v>
                </c:pt>
                <c:pt idx="22" formatCode="General">
                  <c:v>20.308392242764263</c:v>
                </c:pt>
                <c:pt idx="23" formatCode="General">
                  <c:v>20.732869596760366</c:v>
                </c:pt>
                <c:pt idx="24" formatCode="General">
                  <c:v>21.149866780761229</c:v>
                </c:pt>
                <c:pt idx="25" formatCode="General">
                  <c:v>21.538735224708521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40.914195670000915</c:v>
                </c:pt>
                <c:pt idx="1">
                  <c:v>37.959828725015242</c:v>
                </c:pt>
                <c:pt idx="2">
                  <c:v>31.445077193485851</c:v>
                </c:pt>
                <c:pt idx="3">
                  <c:v>33.670096044225353</c:v>
                </c:pt>
                <c:pt idx="4">
                  <c:v>25.195354291619754</c:v>
                </c:pt>
                <c:pt idx="5">
                  <c:v>30.589686914595376</c:v>
                </c:pt>
                <c:pt idx="6">
                  <c:v>28.846423842331568</c:v>
                </c:pt>
                <c:pt idx="7">
                  <c:v>29.470851006747665</c:v>
                </c:pt>
                <c:pt idx="8">
                  <c:v>28.024790615875446</c:v>
                </c:pt>
                <c:pt idx="9">
                  <c:v>31.592954801966954</c:v>
                </c:pt>
                <c:pt idx="10">
                  <c:v>27.330185370637466</c:v>
                </c:pt>
                <c:pt idx="11">
                  <c:v>30.664951893130041</c:v>
                </c:pt>
                <c:pt idx="12">
                  <c:v>27.431778891099469</c:v>
                </c:pt>
                <c:pt idx="13">
                  <c:v>26.68982172713735</c:v>
                </c:pt>
                <c:pt idx="14">
                  <c:v>25.907935682831692</c:v>
                </c:pt>
                <c:pt idx="15">
                  <c:v>25.730816684692734</c:v>
                </c:pt>
                <c:pt idx="16">
                  <c:v>25.553623289490456</c:v>
                </c:pt>
                <c:pt idx="17">
                  <c:v>25.385445621623795</c:v>
                </c:pt>
                <c:pt idx="18">
                  <c:v>25.240383633871492</c:v>
                </c:pt>
                <c:pt idx="19">
                  <c:v>25.067283247769247</c:v>
                </c:pt>
                <c:pt idx="20">
                  <c:v>24.864675777632581</c:v>
                </c:pt>
                <c:pt idx="21">
                  <c:v>24.627778827348706</c:v>
                </c:pt>
                <c:pt idx="22">
                  <c:v>24.35508220469611</c:v>
                </c:pt>
                <c:pt idx="23">
                  <c:v>24.049610239193562</c:v>
                </c:pt>
                <c:pt idx="24">
                  <c:v>23.767680718337001</c:v>
                </c:pt>
                <c:pt idx="25">
                  <c:v>24.318136507772159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115.79416225865664</c:v>
                </c:pt>
                <c:pt idx="1">
                  <c:v>113.21412068622473</c:v>
                </c:pt>
                <c:pt idx="2">
                  <c:v>111.14394585190351</c:v>
                </c:pt>
                <c:pt idx="3">
                  <c:v>106.48892731634402</c:v>
                </c:pt>
                <c:pt idx="4">
                  <c:v>105.87332956771897</c:v>
                </c:pt>
                <c:pt idx="5">
                  <c:v>108.7618908584835</c:v>
                </c:pt>
                <c:pt idx="6">
                  <c:v>110.44770017363658</c:v>
                </c:pt>
                <c:pt idx="7">
                  <c:v>101.47202562903365</c:v>
                </c:pt>
                <c:pt idx="8">
                  <c:v>99.280995366783088</c:v>
                </c:pt>
                <c:pt idx="9">
                  <c:v>100.54815340518488</c:v>
                </c:pt>
                <c:pt idx="10">
                  <c:v>86.839045510668626</c:v>
                </c:pt>
                <c:pt idx="11">
                  <c:v>94.553382463155302</c:v>
                </c:pt>
                <c:pt idx="12">
                  <c:v>88.606898439705503</c:v>
                </c:pt>
                <c:pt idx="13">
                  <c:v>86.114831225214047</c:v>
                </c:pt>
                <c:pt idx="14">
                  <c:v>83.713654895654983</c:v>
                </c:pt>
                <c:pt idx="15">
                  <c:v>81.090760949143956</c:v>
                </c:pt>
                <c:pt idx="16">
                  <c:v>78.423549170930954</c:v>
                </c:pt>
                <c:pt idx="17">
                  <c:v>75.765662913269608</c:v>
                </c:pt>
                <c:pt idx="18">
                  <c:v>73.120656628050284</c:v>
                </c:pt>
                <c:pt idx="19">
                  <c:v>70.486721122789504</c:v>
                </c:pt>
                <c:pt idx="20">
                  <c:v>67.879898603933583</c:v>
                </c:pt>
                <c:pt idx="21">
                  <c:v>65.252693292986933</c:v>
                </c:pt>
                <c:pt idx="22">
                  <c:v>62.629683358039728</c:v>
                </c:pt>
                <c:pt idx="23">
                  <c:v>60.001568129591682</c:v>
                </c:pt>
                <c:pt idx="24">
                  <c:v>57.346112178258288</c:v>
                </c:pt>
                <c:pt idx="25">
                  <c:v>54.607328568073335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155.6999290400791</c:v>
                </c:pt>
                <c:pt idx="1">
                  <c:v>158.64150577603584</c:v>
                </c:pt>
                <c:pt idx="2">
                  <c:v>160.78876602456856</c:v>
                </c:pt>
                <c:pt idx="3">
                  <c:v>162.55973354131123</c:v>
                </c:pt>
                <c:pt idx="4">
                  <c:v>160.23135027366897</c:v>
                </c:pt>
                <c:pt idx="5">
                  <c:v>160.43545527244584</c:v>
                </c:pt>
                <c:pt idx="6">
                  <c:v>165.93286866736364</c:v>
                </c:pt>
                <c:pt idx="7">
                  <c:v>158.47247260750217</c:v>
                </c:pt>
                <c:pt idx="8">
                  <c:v>152.67852455688922</c:v>
                </c:pt>
                <c:pt idx="9">
                  <c:v>161.33545489776955</c:v>
                </c:pt>
                <c:pt idx="10">
                  <c:v>147.07365468429239</c:v>
                </c:pt>
                <c:pt idx="11">
                  <c:v>154.2040096288672</c:v>
                </c:pt>
                <c:pt idx="12">
                  <c:v>148.39530080791764</c:v>
                </c:pt>
                <c:pt idx="13">
                  <c:v>146.5498349360989</c:v>
                </c:pt>
                <c:pt idx="14">
                  <c:v>144.85003010832884</c:v>
                </c:pt>
                <c:pt idx="15">
                  <c:v>142.74671666923302</c:v>
                </c:pt>
                <c:pt idx="16">
                  <c:v>140.5345146965075</c:v>
                </c:pt>
                <c:pt idx="17">
                  <c:v>138.24846124056174</c:v>
                </c:pt>
                <c:pt idx="18">
                  <c:v>135.95871268534626</c:v>
                </c:pt>
                <c:pt idx="19">
                  <c:v>133.65848167543501</c:v>
                </c:pt>
                <c:pt idx="20">
                  <c:v>131.39771192520939</c:v>
                </c:pt>
                <c:pt idx="21">
                  <c:v>129.11627440950787</c:v>
                </c:pt>
                <c:pt idx="22">
                  <c:v>126.83297043315609</c:v>
                </c:pt>
                <c:pt idx="23">
                  <c:v>124.55477027980879</c:v>
                </c:pt>
                <c:pt idx="24">
                  <c:v>122.26088886034682</c:v>
                </c:pt>
                <c:pt idx="25">
                  <c:v>119.8168350087039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156.81105447982688</c:v>
                </c:pt>
                <c:pt idx="1">
                  <c:v>153.79408817259991</c:v>
                </c:pt>
                <c:pt idx="2">
                  <c:v>165.27997614709693</c:v>
                </c:pt>
                <c:pt idx="3">
                  <c:v>154.93729447674227</c:v>
                </c:pt>
                <c:pt idx="4">
                  <c:v>160.71875670890267</c:v>
                </c:pt>
                <c:pt idx="5">
                  <c:v>165.42901015142286</c:v>
                </c:pt>
                <c:pt idx="6">
                  <c:v>173.32322349868301</c:v>
                </c:pt>
                <c:pt idx="7">
                  <c:v>167.1280138375771</c:v>
                </c:pt>
                <c:pt idx="8">
                  <c:v>167.46497566597719</c:v>
                </c:pt>
                <c:pt idx="9">
                  <c:v>163.68788908435178</c:v>
                </c:pt>
                <c:pt idx="10">
                  <c:v>169.97416725071497</c:v>
                </c:pt>
                <c:pt idx="11">
                  <c:v>163.32627044635865</c:v>
                </c:pt>
                <c:pt idx="12">
                  <c:v>165.39741469445207</c:v>
                </c:pt>
                <c:pt idx="13">
                  <c:v>165.50949375154337</c:v>
                </c:pt>
                <c:pt idx="14">
                  <c:v>165.85659392721499</c:v>
                </c:pt>
                <c:pt idx="15">
                  <c:v>165.77905974505106</c:v>
                </c:pt>
                <c:pt idx="16">
                  <c:v>165.57662388226507</c:v>
                </c:pt>
                <c:pt idx="17">
                  <c:v>165.30694960291629</c:v>
                </c:pt>
                <c:pt idx="18">
                  <c:v>165.04646029486346</c:v>
                </c:pt>
                <c:pt idx="19">
                  <c:v>164.80824163150922</c:v>
                </c:pt>
                <c:pt idx="20">
                  <c:v>164.64617848882804</c:v>
                </c:pt>
                <c:pt idx="21">
                  <c:v>164.49779051772896</c:v>
                </c:pt>
                <c:pt idx="22">
                  <c:v>164.36926634247192</c:v>
                </c:pt>
                <c:pt idx="23">
                  <c:v>164.2793216049935</c:v>
                </c:pt>
                <c:pt idx="24">
                  <c:v>164.2171139905698</c:v>
                </c:pt>
                <c:pt idx="25">
                  <c:v>164.02509748853831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39.901934440780664</c:v>
                </c:pt>
                <c:pt idx="1">
                  <c:v>41.6784049726338</c:v>
                </c:pt>
                <c:pt idx="2">
                  <c:v>44.902794601909591</c:v>
                </c:pt>
                <c:pt idx="3">
                  <c:v>45.047988710556545</c:v>
                </c:pt>
                <c:pt idx="4">
                  <c:v>47.936463119394986</c:v>
                </c:pt>
                <c:pt idx="5">
                  <c:v>45.454306292723047</c:v>
                </c:pt>
                <c:pt idx="6">
                  <c:v>46.263061158602291</c:v>
                </c:pt>
                <c:pt idx="7">
                  <c:v>47.542021177811485</c:v>
                </c:pt>
                <c:pt idx="8">
                  <c:v>47.360014511858374</c:v>
                </c:pt>
                <c:pt idx="9">
                  <c:v>51.989612241138843</c:v>
                </c:pt>
                <c:pt idx="10">
                  <c:v>51.882689444628149</c:v>
                </c:pt>
                <c:pt idx="11">
                  <c:v>50.378817776525345</c:v>
                </c:pt>
                <c:pt idx="12">
                  <c:v>51.085937162059295</c:v>
                </c:pt>
                <c:pt idx="13">
                  <c:v>51.75575713446645</c:v>
                </c:pt>
                <c:pt idx="14">
                  <c:v>52.513154808016999</c:v>
                </c:pt>
                <c:pt idx="15">
                  <c:v>53.129025274799794</c:v>
                </c:pt>
                <c:pt idx="16">
                  <c:v>53.755706291294779</c:v>
                </c:pt>
                <c:pt idx="17">
                  <c:v>54.377688613813845</c:v>
                </c:pt>
                <c:pt idx="18" formatCode="General">
                  <c:v>55.011197841161028</c:v>
                </c:pt>
                <c:pt idx="19" formatCode="General">
                  <c:v>55.668351146211904</c:v>
                </c:pt>
                <c:pt idx="20" formatCode="General">
                  <c:v>56.36870286251537</c:v>
                </c:pt>
                <c:pt idx="21" formatCode="General">
                  <c:v>57.085407061725888</c:v>
                </c:pt>
                <c:pt idx="22">
                  <c:v>57.813169184244416</c:v>
                </c:pt>
                <c:pt idx="23">
                  <c:v>58.57982421127199</c:v>
                </c:pt>
                <c:pt idx="24">
                  <c:v>59.385343703190237</c:v>
                </c:pt>
                <c:pt idx="25">
                  <c:v>60.135850421943609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47.721247321430361</c:v>
                </c:pt>
                <c:pt idx="1">
                  <c:v>47.17549227925668</c:v>
                </c:pt>
                <c:pt idx="2">
                  <c:v>49.998990157906327</c:v>
                </c:pt>
                <c:pt idx="3">
                  <c:v>49.405018893130951</c:v>
                </c:pt>
                <c:pt idx="4">
                  <c:v>50.508562353220384</c:v>
                </c:pt>
                <c:pt idx="5">
                  <c:v>48.249024917499995</c:v>
                </c:pt>
                <c:pt idx="6">
                  <c:v>48.054407798240334</c:v>
                </c:pt>
                <c:pt idx="7">
                  <c:v>49.076916152509639</c:v>
                </c:pt>
                <c:pt idx="8">
                  <c:v>48.575459294982238</c:v>
                </c:pt>
                <c:pt idx="9">
                  <c:v>52.395281593322991</c:v>
                </c:pt>
                <c:pt idx="10">
                  <c:v>51.787870570680504</c:v>
                </c:pt>
                <c:pt idx="11">
                  <c:v>49.955648821795783</c:v>
                </c:pt>
                <c:pt idx="12">
                  <c:v>50.320227085818004</c:v>
                </c:pt>
                <c:pt idx="13">
                  <c:v>50.661821393821455</c:v>
                </c:pt>
                <c:pt idx="14">
                  <c:v>51.138337686088768</c:v>
                </c:pt>
                <c:pt idx="15">
                  <c:v>51.492378177671661</c:v>
                </c:pt>
                <c:pt idx="16">
                  <c:v>51.885583512357371</c:v>
                </c:pt>
                <c:pt idx="17">
                  <c:v>52.264125465771059</c:v>
                </c:pt>
                <c:pt idx="18" formatCode="General">
                  <c:v>52.648029582202867</c:v>
                </c:pt>
                <c:pt idx="19" formatCode="General">
                  <c:v>53.115323744267009</c:v>
                </c:pt>
                <c:pt idx="20" formatCode="General">
                  <c:v>53.624110443889762</c:v>
                </c:pt>
                <c:pt idx="21" formatCode="General">
                  <c:v>54.164363223459652</c:v>
                </c:pt>
                <c:pt idx="22">
                  <c:v>54.761201038415692</c:v>
                </c:pt>
                <c:pt idx="23">
                  <c:v>55.403683719316241</c:v>
                </c:pt>
                <c:pt idx="24">
                  <c:v>56.065345014450457</c:v>
                </c:pt>
                <c:pt idx="25">
                  <c:v>56.679699012617263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130.68659596598803</c:v>
                </c:pt>
                <c:pt idx="1">
                  <c:v>137.77449220399856</c:v>
                </c:pt>
                <c:pt idx="2">
                  <c:v>151.53893498795341</c:v>
                </c:pt>
                <c:pt idx="3">
                  <c:v>157.37133881783586</c:v>
                </c:pt>
                <c:pt idx="4">
                  <c:v>167.08093965506438</c:v>
                </c:pt>
                <c:pt idx="5">
                  <c:v>164.78563275719821</c:v>
                </c:pt>
                <c:pt idx="6">
                  <c:v>165.36319903755543</c:v>
                </c:pt>
                <c:pt idx="7">
                  <c:v>168.11348054186246</c:v>
                </c:pt>
                <c:pt idx="8">
                  <c:v>173.22172561453058</c:v>
                </c:pt>
                <c:pt idx="9">
                  <c:v>189.84563532728714</c:v>
                </c:pt>
                <c:pt idx="10">
                  <c:v>188.40951345868746</c:v>
                </c:pt>
                <c:pt idx="11">
                  <c:v>188.6208622458843</c:v>
                </c:pt>
                <c:pt idx="12">
                  <c:v>191.10865915699594</c:v>
                </c:pt>
                <c:pt idx="13">
                  <c:v>194.40825364189124</c:v>
                </c:pt>
                <c:pt idx="14">
                  <c:v>197.97166456238551</c:v>
                </c:pt>
                <c:pt idx="15">
                  <c:v>200.97212534514708</c:v>
                </c:pt>
                <c:pt idx="16">
                  <c:v>203.79805742723255</c:v>
                </c:pt>
                <c:pt idx="17">
                  <c:v>206.59151470115268</c:v>
                </c:pt>
                <c:pt idx="18" formatCode="General">
                  <c:v>209.41040505696725</c:v>
                </c:pt>
                <c:pt idx="19" formatCode="General">
                  <c:v>212.20084129541391</c:v>
                </c:pt>
                <c:pt idx="20" formatCode="General">
                  <c:v>215.08364842401963</c:v>
                </c:pt>
                <c:pt idx="21" formatCode="General">
                  <c:v>217.99215859951713</c:v>
                </c:pt>
                <c:pt idx="22" formatCode="General">
                  <c:v>220.92596266429268</c:v>
                </c:pt>
                <c:pt idx="23" formatCode="General">
                  <c:v>223.89698719091726</c:v>
                </c:pt>
                <c:pt idx="24" formatCode="General">
                  <c:v>226.88978003943637</c:v>
                </c:pt>
                <c:pt idx="25" formatCode="General">
                  <c:v>229.77528949196994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59.859909548105691</c:v>
                </c:pt>
                <c:pt idx="1">
                  <c:v>59.394585207165747</c:v>
                </c:pt>
                <c:pt idx="2">
                  <c:v>65.166201179809775</c:v>
                </c:pt>
                <c:pt idx="3">
                  <c:v>62.648709374202262</c:v>
                </c:pt>
                <c:pt idx="4">
                  <c:v>72.099254036046517</c:v>
                </c:pt>
                <c:pt idx="5">
                  <c:v>76.459290658031904</c:v>
                </c:pt>
                <c:pt idx="6">
                  <c:v>91.034930752029155</c:v>
                </c:pt>
                <c:pt idx="7">
                  <c:v>91.108992164483041</c:v>
                </c:pt>
                <c:pt idx="8">
                  <c:v>91.678033491697462</c:v>
                </c:pt>
                <c:pt idx="9">
                  <c:v>98.632512502542994</c:v>
                </c:pt>
                <c:pt idx="10">
                  <c:v>105.97204184312928</c:v>
                </c:pt>
                <c:pt idx="11">
                  <c:v>100.29321341672475</c:v>
                </c:pt>
                <c:pt idx="12">
                  <c:v>110.07729750251735</c:v>
                </c:pt>
                <c:pt idx="13">
                  <c:v>114.23419656715879</c:v>
                </c:pt>
                <c:pt idx="14">
                  <c:v>118.48563093210096</c:v>
                </c:pt>
                <c:pt idx="15">
                  <c:v>122.2936557458639</c:v>
                </c:pt>
                <c:pt idx="16">
                  <c:v>125.94834924844631</c:v>
                </c:pt>
                <c:pt idx="17">
                  <c:v>129.47409063380763</c:v>
                </c:pt>
                <c:pt idx="18" formatCode="General">
                  <c:v>132.88904530894936</c:v>
                </c:pt>
                <c:pt idx="19" formatCode="General">
                  <c:v>136.22417046846135</c:v>
                </c:pt>
                <c:pt idx="20" formatCode="General">
                  <c:v>139.51865749265741</c:v>
                </c:pt>
                <c:pt idx="21" formatCode="General">
                  <c:v>142.72523823928702</c:v>
                </c:pt>
                <c:pt idx="22" formatCode="General">
                  <c:v>145.85027253191825</c:v>
                </c:pt>
                <c:pt idx="23" formatCode="General">
                  <c:v>148.90436502814626</c:v>
                </c:pt>
                <c:pt idx="24" formatCode="General">
                  <c:v>151.86286871464873</c:v>
                </c:pt>
                <c:pt idx="25" formatCode="General">
                  <c:v>154.58802827567234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8.4389712751316956</c:v>
                </c:pt>
                <c:pt idx="1">
                  <c:v>8.1364819770697938</c:v>
                </c:pt>
                <c:pt idx="2">
                  <c:v>9.0443138553667097</c:v>
                </c:pt>
                <c:pt idx="3">
                  <c:v>8.8408928256505774</c:v>
                </c:pt>
                <c:pt idx="4">
                  <c:v>9.8959899943628571</c:v>
                </c:pt>
                <c:pt idx="5">
                  <c:v>10.597702177599508</c:v>
                </c:pt>
                <c:pt idx="6">
                  <c:v>12.6591850715575</c:v>
                </c:pt>
                <c:pt idx="7">
                  <c:v>12.548226882472479</c:v>
                </c:pt>
                <c:pt idx="8">
                  <c:v>12.640480881406738</c:v>
                </c:pt>
                <c:pt idx="9">
                  <c:v>13.681506146435181</c:v>
                </c:pt>
                <c:pt idx="10">
                  <c:v>14.759831866561068</c:v>
                </c:pt>
                <c:pt idx="11">
                  <c:v>14.016843307558286</c:v>
                </c:pt>
                <c:pt idx="12">
                  <c:v>15.325486259434529</c:v>
                </c:pt>
                <c:pt idx="13">
                  <c:v>15.901989622669065</c:v>
                </c:pt>
                <c:pt idx="14">
                  <c:v>16.489997397376978</c:v>
                </c:pt>
                <c:pt idx="15">
                  <c:v>17.020461408397313</c:v>
                </c:pt>
                <c:pt idx="16">
                  <c:v>17.530992481475163</c:v>
                </c:pt>
                <c:pt idx="17">
                  <c:v>18.025061207083617</c:v>
                </c:pt>
                <c:pt idx="18" formatCode="General">
                  <c:v>18.504108968588024</c:v>
                </c:pt>
                <c:pt idx="19" formatCode="General">
                  <c:v>18.967585668142906</c:v>
                </c:pt>
                <c:pt idx="20" formatCode="General">
                  <c:v>19.426415981314324</c:v>
                </c:pt>
                <c:pt idx="21" formatCode="General">
                  <c:v>19.872295828437249</c:v>
                </c:pt>
                <c:pt idx="22" formatCode="General">
                  <c:v>20.308392242764263</c:v>
                </c:pt>
                <c:pt idx="23" formatCode="General">
                  <c:v>20.732869596760366</c:v>
                </c:pt>
                <c:pt idx="24" formatCode="General">
                  <c:v>21.149866780761229</c:v>
                </c:pt>
                <c:pt idx="25" formatCode="General">
                  <c:v>21.538735224708521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61.59510657005633</c:v>
                </c:pt>
                <c:pt idx="1">
                  <c:v>28.790238646527818</c:v>
                </c:pt>
                <c:pt idx="2">
                  <c:v>49.139695400891306</c:v>
                </c:pt>
                <c:pt idx="3">
                  <c:v>29.910446080913246</c:v>
                </c:pt>
                <c:pt idx="4">
                  <c:v>35.396638863748365</c:v>
                </c:pt>
                <c:pt idx="5">
                  <c:v>50.423593905471591</c:v>
                </c:pt>
                <c:pt idx="6">
                  <c:v>12.60238064857591</c:v>
                </c:pt>
                <c:pt idx="7">
                  <c:v>13.448981244325156</c:v>
                </c:pt>
                <c:pt idx="8">
                  <c:v>10.155262053087885</c:v>
                </c:pt>
                <c:pt idx="9">
                  <c:v>19.445543314841693</c:v>
                </c:pt>
                <c:pt idx="10">
                  <c:v>53.783306275791062</c:v>
                </c:pt>
                <c:pt idx="11">
                  <c:v>70.148045636564206</c:v>
                </c:pt>
                <c:pt idx="12">
                  <c:v>20.530600987403457</c:v>
                </c:pt>
                <c:pt idx="13">
                  <c:v>8.3412407981771839</c:v>
                </c:pt>
                <c:pt idx="14">
                  <c:v>24.992127990711928</c:v>
                </c:pt>
                <c:pt idx="15">
                  <c:v>22.992439420060865</c:v>
                </c:pt>
                <c:pt idx="16">
                  <c:v>18.94287425233038</c:v>
                </c:pt>
                <c:pt idx="17">
                  <c:v>60.359909143969169</c:v>
                </c:pt>
                <c:pt idx="18">
                  <c:v>21.298453523845314</c:v>
                </c:pt>
                <c:pt idx="19">
                  <c:v>0.92152197898617294</c:v>
                </c:pt>
                <c:pt idx="20">
                  <c:v>50.12186191816896</c:v>
                </c:pt>
                <c:pt idx="21">
                  <c:v>12.419555486391117</c:v>
                </c:pt>
                <c:pt idx="22">
                  <c:v>11.738311185066136</c:v>
                </c:pt>
                <c:pt idx="23">
                  <c:v>27.616628710312785</c:v>
                </c:pt>
                <c:pt idx="24">
                  <c:v>11.171675197318669</c:v>
                </c:pt>
                <c:pt idx="25">
                  <c:v>84.475560766463431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73.312883325506348</c:v>
                </c:pt>
                <c:pt idx="1">
                  <c:v>29.855681204859639</c:v>
                </c:pt>
                <c:pt idx="2">
                  <c:v>57.347674024514461</c:v>
                </c:pt>
                <c:pt idx="3">
                  <c:v>36.371530629323928</c:v>
                </c:pt>
                <c:pt idx="4">
                  <c:v>39.609049159230729</c:v>
                </c:pt>
                <c:pt idx="5">
                  <c:v>62.28317890406327</c:v>
                </c:pt>
                <c:pt idx="6">
                  <c:v>16.111839287438315</c:v>
                </c:pt>
                <c:pt idx="7">
                  <c:v>16.108111057487204</c:v>
                </c:pt>
                <c:pt idx="8">
                  <c:v>10.663831083391859</c:v>
                </c:pt>
                <c:pt idx="9">
                  <c:v>19.063155174955007</c:v>
                </c:pt>
                <c:pt idx="10">
                  <c:v>58.810226431505292</c:v>
                </c:pt>
                <c:pt idx="11">
                  <c:v>70.42407496856508</c:v>
                </c:pt>
                <c:pt idx="12">
                  <c:v>18.299085549840068</c:v>
                </c:pt>
                <c:pt idx="13">
                  <c:v>7.2546873773128455</c:v>
                </c:pt>
                <c:pt idx="14">
                  <c:v>23.111853050295856</c:v>
                </c:pt>
                <c:pt idx="15">
                  <c:v>19.811743050444228</c:v>
                </c:pt>
                <c:pt idx="16">
                  <c:v>16.060423045689635</c:v>
                </c:pt>
                <c:pt idx="17">
                  <c:v>62.109746010917213</c:v>
                </c:pt>
                <c:pt idx="18">
                  <c:v>21.00931922294674</c:v>
                </c:pt>
                <c:pt idx="19">
                  <c:v>0.9876939566780859</c:v>
                </c:pt>
                <c:pt idx="20">
                  <c:v>47.563952159539802</c:v>
                </c:pt>
                <c:pt idx="21">
                  <c:v>13.592459817865823</c:v>
                </c:pt>
                <c:pt idx="22">
                  <c:v>10.689802177065785</c:v>
                </c:pt>
                <c:pt idx="23">
                  <c:v>25.684227442514675</c:v>
                </c:pt>
                <c:pt idx="24">
                  <c:v>8.9775171854387175</c:v>
                </c:pt>
                <c:pt idx="25">
                  <c:v>78.915254702608976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73.609992847556228</c:v>
                </c:pt>
                <c:pt idx="1">
                  <c:v>43.023571582811741</c:v>
                </c:pt>
                <c:pt idx="2">
                  <c:v>65.919012387286159</c:v>
                </c:pt>
                <c:pt idx="3">
                  <c:v>39.884849465969573</c:v>
                </c:pt>
                <c:pt idx="4">
                  <c:v>44.006599767760022</c:v>
                </c:pt>
                <c:pt idx="5">
                  <c:v>76.267516475131899</c:v>
                </c:pt>
                <c:pt idx="6">
                  <c:v>15.028286069601366</c:v>
                </c:pt>
                <c:pt idx="7">
                  <c:v>16.939407906819763</c:v>
                </c:pt>
                <c:pt idx="8">
                  <c:v>14.369698074850845</c:v>
                </c:pt>
                <c:pt idx="9">
                  <c:v>20.468744905682847</c:v>
                </c:pt>
                <c:pt idx="10">
                  <c:v>58.141273955141422</c:v>
                </c:pt>
                <c:pt idx="11">
                  <c:v>57.307471738131966</c:v>
                </c:pt>
                <c:pt idx="12">
                  <c:v>14.487755612691924</c:v>
                </c:pt>
                <c:pt idx="13">
                  <c:v>8.7869434005790978</c:v>
                </c:pt>
                <c:pt idx="14">
                  <c:v>22.613080472844711</c:v>
                </c:pt>
                <c:pt idx="15">
                  <c:v>18.750848024536577</c:v>
                </c:pt>
                <c:pt idx="16">
                  <c:v>16.99034062971246</c:v>
                </c:pt>
                <c:pt idx="17">
                  <c:v>71.125952140696768</c:v>
                </c:pt>
                <c:pt idx="18">
                  <c:v>21.730014217361649</c:v>
                </c:pt>
                <c:pt idx="19">
                  <c:v>0.83298599123089934</c:v>
                </c:pt>
                <c:pt idx="20">
                  <c:v>41.838343258147852</c:v>
                </c:pt>
                <c:pt idx="21">
                  <c:v>19.21016212368184</c:v>
                </c:pt>
                <c:pt idx="22">
                  <c:v>12.957116224660357</c:v>
                </c:pt>
                <c:pt idx="23">
                  <c:v>26.182863072569553</c:v>
                </c:pt>
                <c:pt idx="24">
                  <c:v>6.8825913304905386</c:v>
                </c:pt>
                <c:pt idx="25">
                  <c:v>78.129578324052019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11.717776755450018</c:v>
                </c:pt>
                <c:pt idx="1">
                  <c:v>1.0654425583318208</c:v>
                </c:pt>
                <c:pt idx="2">
                  <c:v>8.2079786236231556</c:v>
                </c:pt>
                <c:pt idx="3">
                  <c:v>6.4610845484106818</c:v>
                </c:pt>
                <c:pt idx="4">
                  <c:v>4.2124102954823641</c:v>
                </c:pt>
                <c:pt idx="5">
                  <c:v>11.859584998591679</c:v>
                </c:pt>
                <c:pt idx="6">
                  <c:v>3.5094586388624052</c:v>
                </c:pt>
                <c:pt idx="7">
                  <c:v>2.659129813162048</c:v>
                </c:pt>
                <c:pt idx="8">
                  <c:v>0.50856903030397405</c:v>
                </c:pt>
                <c:pt idx="9">
                  <c:v>-0.38238813988668596</c:v>
                </c:pt>
                <c:pt idx="10">
                  <c:v>5.0269201557142296</c:v>
                </c:pt>
                <c:pt idx="11">
                  <c:v>0.27602933200087421</c:v>
                </c:pt>
                <c:pt idx="12">
                  <c:v>-2.2315154375633881</c:v>
                </c:pt>
                <c:pt idx="13">
                  <c:v>-1.0865534208643384</c:v>
                </c:pt>
                <c:pt idx="14">
                  <c:v>-1.8802749404160721</c:v>
                </c:pt>
                <c:pt idx="15">
                  <c:v>-3.180696369616637</c:v>
                </c:pt>
                <c:pt idx="16">
                  <c:v>-2.8824512066407451</c:v>
                </c:pt>
                <c:pt idx="17">
                  <c:v>1.7498368669480442</c:v>
                </c:pt>
                <c:pt idx="18">
                  <c:v>-0.28913430089857428</c:v>
                </c:pt>
                <c:pt idx="19">
                  <c:v>6.6171977691912964E-2</c:v>
                </c:pt>
                <c:pt idx="20">
                  <c:v>-2.5579097586291581</c:v>
                </c:pt>
                <c:pt idx="21">
                  <c:v>1.1729043314747063</c:v>
                </c:pt>
                <c:pt idx="22">
                  <c:v>-1.0485090080003516</c:v>
                </c:pt>
                <c:pt idx="23">
                  <c:v>-1.9324012677981095</c:v>
                </c:pt>
                <c:pt idx="24">
                  <c:v>-2.1941580118799511</c:v>
                </c:pt>
                <c:pt idx="25">
                  <c:v>-5.5603060638544548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0.29710952204987962</c:v>
                </c:pt>
                <c:pt idx="1">
                  <c:v>13.167890377952101</c:v>
                </c:pt>
                <c:pt idx="2">
                  <c:v>8.5713383627716979</c:v>
                </c:pt>
                <c:pt idx="3">
                  <c:v>3.5133188366456451</c:v>
                </c:pt>
                <c:pt idx="4">
                  <c:v>4.3975506085292935</c:v>
                </c:pt>
                <c:pt idx="5">
                  <c:v>13.984337571068629</c:v>
                </c:pt>
                <c:pt idx="6">
                  <c:v>-1.0835532178369487</c:v>
                </c:pt>
                <c:pt idx="7">
                  <c:v>0.83129684933255987</c:v>
                </c:pt>
                <c:pt idx="8">
                  <c:v>3.7058669914589863</c:v>
                </c:pt>
                <c:pt idx="9">
                  <c:v>1.40558973072784</c:v>
                </c:pt>
                <c:pt idx="10">
                  <c:v>-0.66895247636387012</c:v>
                </c:pt>
                <c:pt idx="11">
                  <c:v>-13.116603230433114</c:v>
                </c:pt>
                <c:pt idx="12">
                  <c:v>-3.8113299371481446</c:v>
                </c:pt>
                <c:pt idx="13">
                  <c:v>1.5322560232662523</c:v>
                </c:pt>
                <c:pt idx="14">
                  <c:v>-0.49877257745114534</c:v>
                </c:pt>
                <c:pt idx="15">
                  <c:v>-1.0608950259076515</c:v>
                </c:pt>
                <c:pt idx="16">
                  <c:v>0.92991758402282443</c:v>
                </c:pt>
                <c:pt idx="17">
                  <c:v>9.0162061297795546</c:v>
                </c:pt>
                <c:pt idx="18">
                  <c:v>0.72069499441490947</c:v>
                </c:pt>
                <c:pt idx="19">
                  <c:v>-0.15470796544718657</c:v>
                </c:pt>
                <c:pt idx="20">
                  <c:v>-5.7256089013919507</c:v>
                </c:pt>
                <c:pt idx="21">
                  <c:v>5.6177023058160174</c:v>
                </c:pt>
                <c:pt idx="22">
                  <c:v>2.2673140475945726</c:v>
                </c:pt>
                <c:pt idx="23">
                  <c:v>0.49863563005487777</c:v>
                </c:pt>
                <c:pt idx="24">
                  <c:v>-2.0949258549481788</c:v>
                </c:pt>
                <c:pt idx="25">
                  <c:v>-0.78567637855695693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7.5971871609740376</c:v>
                </c:pt>
                <c:pt idx="1">
                  <c:v>8.6860621288494109</c:v>
                </c:pt>
                <c:pt idx="2">
                  <c:v>8.3129576274647494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3.5510098705326372</c:v>
                </c:pt>
                <c:pt idx="1">
                  <c:v>3.5372814446967653</c:v>
                </c:pt>
                <c:pt idx="2">
                  <c:v>4.8587578087502044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1.5543871874330457</c:v>
                </c:pt>
                <c:pt idx="1">
                  <c:v>1.9089201067070356</c:v>
                </c:pt>
                <c:pt idx="2">
                  <c:v>1.6971813265725979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1.6588075470144328</c:v>
                </c:pt>
                <c:pt idx="1">
                  <c:v>1.9084783884780279</c:v>
                </c:pt>
                <c:pt idx="2">
                  <c:v>1.9130090184271631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1.2525577238558152</c:v>
                </c:pt>
                <c:pt idx="1">
                  <c:v>1.2634436830241456</c:v>
                </c:pt>
                <c:pt idx="2">
                  <c:v>1.6228053637103785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2.3984280608664061</c:v>
                </c:pt>
                <c:pt idx="1">
                  <c:v>2.2585900691747582</c:v>
                </c:pt>
                <c:pt idx="2">
                  <c:v>2.3115857304960388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6.6336737878429251</c:v>
                </c:pt>
                <c:pt idx="1">
                  <c:v>6.9677968922282689</c:v>
                </c:pt>
                <c:pt idx="2">
                  <c:v>6.5660371384203495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8.6521131523880239</c:v>
                </c:pt>
                <c:pt idx="1">
                  <c:v>8.3437980174336577</c:v>
                </c:pt>
                <c:pt idx="2">
                  <c:v>6.4718738022814577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2.5322598971589021</c:v>
                </c:pt>
                <c:pt idx="1">
                  <c:v>2.1680636032458693</c:v>
                </c:pt>
                <c:pt idx="2">
                  <c:v>1.6361378919678962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7.444836973608675</c:v>
                </c:pt>
                <c:pt idx="1">
                  <c:v>7.3587217987672524</c:v>
                </c:pt>
                <c:pt idx="2">
                  <c:v>8.0324287978561788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2.6269674113790868</c:v>
                </c:pt>
                <c:pt idx="1">
                  <c:v>2.4891703037391788</c:v>
                </c:pt>
                <c:pt idx="2">
                  <c:v>2.4540239775221093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0.11366121981372743</c:v>
                </c:pt>
                <c:pt idx="1">
                  <c:v>0.11702132944224507</c:v>
                </c:pt>
                <c:pt idx="2">
                  <c:v>9.4071157753197326E-2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6.1820684637623566</c:v>
                </c:pt>
                <c:pt idx="1">
                  <c:v>5.6353457238483315</c:v>
                </c:pt>
                <c:pt idx="2">
                  <c:v>4.724907057504967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1.531837393265979</c:v>
                </c:pt>
                <c:pt idx="1">
                  <c:v>1.6104256865422673</c:v>
                </c:pt>
                <c:pt idx="2">
                  <c:v>2.1694508798773375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1.4478122044528647</c:v>
                </c:pt>
                <c:pt idx="1">
                  <c:v>1.2665207210967624</c:v>
                </c:pt>
                <c:pt idx="2">
                  <c:v>1.4632790193690868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3.4062559308789488</c:v>
                </c:pt>
                <c:pt idx="1">
                  <c:v>3.0430503504636328</c:v>
                </c:pt>
                <c:pt idx="2">
                  <c:v>2.9568951560522829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6.0609273006000901</c:v>
                </c:pt>
                <c:pt idx="1">
                  <c:v>6.7945146463586559</c:v>
                </c:pt>
                <c:pt idx="2">
                  <c:v>7.4443962785689388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3.6891771051076945</c:v>
                </c:pt>
                <c:pt idx="1">
                  <c:v>4.309274992840761</c:v>
                </c:pt>
                <c:pt idx="2">
                  <c:v>4.5042941965103394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4.3658482839289903</c:v>
                </c:pt>
                <c:pt idx="1">
                  <c:v>4.6928540558713925</c:v>
                </c:pt>
                <c:pt idx="2">
                  <c:v>4.9697736006550111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6.2192843159239812</c:v>
                </c:pt>
                <c:pt idx="1">
                  <c:v>7.3792700137155611</c:v>
                </c:pt>
                <c:pt idx="2">
                  <c:v>8.6130783102064861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1.0288149664361654</c:v>
                </c:pt>
                <c:pt idx="1">
                  <c:v>0.85953058216161426</c:v>
                </c:pt>
                <c:pt idx="2">
                  <c:v>0.9923311406267864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3.0825480215787033</c:v>
                </c:pt>
                <c:pt idx="1">
                  <c:v>2.7382771267688519</c:v>
                </c:pt>
                <c:pt idx="2">
                  <c:v>2.5537508227519061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2.83590491661682</c:v>
                </c:pt>
                <c:pt idx="1">
                  <c:v>2.3472822676050518</c:v>
                </c:pt>
                <c:pt idx="2">
                  <c:v>2.1175794084074351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2.3364284774484227</c:v>
                </c:pt>
                <c:pt idx="1">
                  <c:v>1.902828344249978</c:v>
                </c:pt>
                <c:pt idx="2">
                  <c:v>1.9187609761557183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1.3779228919607316</c:v>
                </c:pt>
                <c:pt idx="1">
                  <c:v>1.0636503230859038</c:v>
                </c:pt>
                <c:pt idx="2">
                  <c:v>0.77726797523284297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10.419279735170546</c:v>
                </c:pt>
                <c:pt idx="1">
                  <c:v>9.3498273996046386</c:v>
                </c:pt>
                <c:pt idx="2">
                  <c:v>8.823365536858562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-2.8806022335051296</c:v>
                </c:pt>
                <c:pt idx="1">
                  <c:v>2.7659496776494521</c:v>
                </c:pt>
                <c:pt idx="2">
                  <c:v>-0.1079065955759333</c:v>
                </c:pt>
                <c:pt idx="3">
                  <c:v>9.5821931587472875</c:v>
                </c:pt>
                <c:pt idx="4">
                  <c:v>0.90250600393028435</c:v>
                </c:pt>
                <c:pt idx="5">
                  <c:v>-16.927933167581259</c:v>
                </c:pt>
                <c:pt idx="6">
                  <c:v>4.1902478773185692</c:v>
                </c:pt>
                <c:pt idx="7">
                  <c:v>30.466545379015258</c:v>
                </c:pt>
                <c:pt idx="8">
                  <c:v>13.464999900001985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38.527259858784397</c:v>
                </c:pt>
                <c:pt idx="1">
                  <c:v>21.502033928532242</c:v>
                </c:pt>
                <c:pt idx="2">
                  <c:v>27.056639119845237</c:v>
                </c:pt>
                <c:pt idx="3">
                  <c:v>58.035462314012108</c:v>
                </c:pt>
                <c:pt idx="4">
                  <c:v>29.881031315457946</c:v>
                </c:pt>
                <c:pt idx="5">
                  <c:v>23.271830370592809</c:v>
                </c:pt>
                <c:pt idx="6">
                  <c:v>59.441796135999255</c:v>
                </c:pt>
                <c:pt idx="7">
                  <c:v>129.70241766887381</c:v>
                </c:pt>
                <c:pt idx="8">
                  <c:v>71.505457387433424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0.29710952204987962</c:v>
                </c:pt>
                <c:pt idx="1">
                  <c:v>13.167890377952101</c:v>
                </c:pt>
                <c:pt idx="2">
                  <c:v>8.5713383627716979</c:v>
                </c:pt>
                <c:pt idx="3">
                  <c:v>3.5133188366456451</c:v>
                </c:pt>
                <c:pt idx="4">
                  <c:v>4.3975506085292935</c:v>
                </c:pt>
                <c:pt idx="5">
                  <c:v>13.984337571068629</c:v>
                </c:pt>
                <c:pt idx="6">
                  <c:v>-1.0835532178369487</c:v>
                </c:pt>
                <c:pt idx="7">
                  <c:v>0.83129684933255987</c:v>
                </c:pt>
                <c:pt idx="8">
                  <c:v>3.7058669914589863</c:v>
                </c:pt>
                <c:pt idx="9">
                  <c:v>1.40558973072784</c:v>
                </c:pt>
                <c:pt idx="10">
                  <c:v>-0.66895247636387012</c:v>
                </c:pt>
                <c:pt idx="11">
                  <c:v>-13.116603230433114</c:v>
                </c:pt>
                <c:pt idx="12">
                  <c:v>-3.8113299371481446</c:v>
                </c:pt>
                <c:pt idx="13">
                  <c:v>1.5322560232662523</c:v>
                </c:pt>
                <c:pt idx="14">
                  <c:v>-0.49877257745114534</c:v>
                </c:pt>
                <c:pt idx="15">
                  <c:v>-1.0608950259076515</c:v>
                </c:pt>
                <c:pt idx="16">
                  <c:v>0.92991758402282443</c:v>
                </c:pt>
                <c:pt idx="17">
                  <c:v>9.0162061297795546</c:v>
                </c:pt>
                <c:pt idx="18">
                  <c:v>0.72069499441490947</c:v>
                </c:pt>
                <c:pt idx="19">
                  <c:v>-0.15470796544718657</c:v>
                </c:pt>
                <c:pt idx="20">
                  <c:v>-5.7256089013919507</c:v>
                </c:pt>
                <c:pt idx="21">
                  <c:v>5.6177023058160174</c:v>
                </c:pt>
                <c:pt idx="22">
                  <c:v>2.2673140475945726</c:v>
                </c:pt>
                <c:pt idx="23">
                  <c:v>0.49863563005487777</c:v>
                </c:pt>
                <c:pt idx="24">
                  <c:v>-2.0949258549481788</c:v>
                </c:pt>
                <c:pt idx="25">
                  <c:v>-0.78567637855695693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36.395198421351338</c:v>
                </c:pt>
                <c:pt idx="1">
                  <c:v>35.110258966082085</c:v>
                </c:pt>
                <c:pt idx="2">
                  <c:v>31.892075260403772</c:v>
                </c:pt>
                <c:pt idx="3">
                  <c:v>24.222932561457736</c:v>
                </c:pt>
                <c:pt idx="4">
                  <c:v>25.905674246500581</c:v>
                </c:pt>
                <c:pt idx="5">
                  <c:v>47.681735600511729</c:v>
                </c:pt>
                <c:pt idx="6">
                  <c:v>4.9693092043284866</c:v>
                </c:pt>
                <c:pt idx="7">
                  <c:v>10.169023616161905</c:v>
                </c:pt>
                <c:pt idx="8">
                  <c:v>8.2681534087369712</c:v>
                </c:pt>
                <c:pt idx="9">
                  <c:v>10.40575276538987</c:v>
                </c:pt>
                <c:pt idx="10">
                  <c:v>25.629557141382016</c:v>
                </c:pt>
                <c:pt idx="11">
                  <c:v>17.965768632086224</c:v>
                </c:pt>
                <c:pt idx="12">
                  <c:v>5.3060617385065871</c:v>
                </c:pt>
                <c:pt idx="13">
                  <c:v>6.0316823335003251</c:v>
                </c:pt>
                <c:pt idx="14">
                  <c:v>8.438528173882105</c:v>
                </c:pt>
                <c:pt idx="15">
                  <c:v>7.3365690826737637</c:v>
                </c:pt>
                <c:pt idx="16">
                  <c:v>8.0742517254017478</c:v>
                </c:pt>
                <c:pt idx="17">
                  <c:v>46.271338089501022</c:v>
                </c:pt>
                <c:pt idx="18">
                  <c:v>11.517658293387349</c:v>
                </c:pt>
                <c:pt idx="19">
                  <c:v>0.24646593112372173</c:v>
                </c:pt>
                <c:pt idx="20">
                  <c:v>13.452158066295365</c:v>
                </c:pt>
                <c:pt idx="21">
                  <c:v>13.60448105354987</c:v>
                </c:pt>
                <c:pt idx="22">
                  <c:v>7.1131762344262466</c:v>
                </c:pt>
                <c:pt idx="23">
                  <c:v>14.388857694105994</c:v>
                </c:pt>
                <c:pt idx="24">
                  <c:v>0.62626875806841298</c:v>
                </c:pt>
                <c:pt idx="25">
                  <c:v>37.900991100715977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automation/Data/Results/Workbooks/LEPs/CC_LEP/CC_LEP_Database.Main.xlsx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Coast to Capital</v>
      </c>
      <c r="L1" s="19" t="str">
        <f>CONCATENATE("Industry Table 1.1  Employment by Industry Sector (SIC 2007), ",B$5,"-",F$5,", ",Info!B5)</f>
        <v>Industry Table 1.1  Employment by Industry Sector (SIC 2007), 2015-2035, Coast to Capital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14.821999999999981</v>
      </c>
      <c r="N5" s="11">
        <f t="shared" si="1"/>
        <v>19.709000000000007</v>
      </c>
      <c r="O5" s="11">
        <f t="shared" si="1"/>
        <v>18.056000000000026</v>
      </c>
      <c r="P5" s="11">
        <f t="shared" si="1"/>
        <v>18.466999999999985</v>
      </c>
      <c r="Q5" s="11">
        <f t="shared" si="1"/>
        <v>19.207000000000004</v>
      </c>
      <c r="R5" s="40">
        <f t="shared" ref="R5:R10" si="2">IF(D$5-B$5 &lt;&gt; 0,(EXP(LN(D7/B7)/(D$5-B$5))-1)*100,0)</f>
        <v>4.0262510450758571</v>
      </c>
      <c r="S5" s="40">
        <f t="shared" si="0"/>
        <v>0.41282817355474677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38.232999999999976</v>
      </c>
      <c r="N6" s="11">
        <f t="shared" si="1"/>
        <v>45.194000000000059</v>
      </c>
      <c r="O6" s="11">
        <f t="shared" si="1"/>
        <v>45.07000000000005</v>
      </c>
      <c r="P6" s="11">
        <f t="shared" si="1"/>
        <v>42.636999999999986</v>
      </c>
      <c r="Q6" s="11">
        <f t="shared" si="1"/>
        <v>37.176000000000037</v>
      </c>
      <c r="R6" s="40">
        <f t="shared" si="2"/>
        <v>3.3450872498927531</v>
      </c>
      <c r="S6" s="40">
        <f t="shared" si="0"/>
        <v>-1.2754854802391136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14.821999999999981</v>
      </c>
      <c r="C7" s="11">
        <f t="array" ref="C7:C12">MMULT(aggregation!$B$3:$W$8,'Ind T2'!C5:C26)</f>
        <v>19.709000000000007</v>
      </c>
      <c r="D7" s="11">
        <f t="array" ref="D7:D12">MMULT(aggregation!$B$3:$W$8,'Ind T2'!D5:D26)</f>
        <v>18.056000000000026</v>
      </c>
      <c r="E7" s="11">
        <f t="array" ref="E7:E12">MMULT(aggregation!$B$3:$W$8,'Ind T2'!E5:E26)</f>
        <v>18.466999999999985</v>
      </c>
      <c r="F7" s="11">
        <f t="array" ref="F7:F12">MMULT(aggregation!$B$3:$W$8,'Ind T2'!F5:F26)</f>
        <v>19.207000000000004</v>
      </c>
      <c r="G7" s="11"/>
      <c r="H7" s="11">
        <f>F7-D7</f>
        <v>1.1509999999999785</v>
      </c>
      <c r="I7" s="11">
        <f t="array" ref="I7:I12">MMULT(aggregation!$B$3:$W$8,'RD T1'!AB7:AB28)</f>
        <v>8.6297441106330588</v>
      </c>
      <c r="J7" s="11">
        <f>SUM(H7:I7)</f>
        <v>9.7807441106330373</v>
      </c>
      <c r="K7" s="11"/>
      <c r="L7" t="str">
        <f t="shared" si="1"/>
        <v>Construction</v>
      </c>
      <c r="M7" s="11">
        <f t="shared" si="1"/>
        <v>51.86600000000012</v>
      </c>
      <c r="N7" s="11">
        <f t="shared" si="1"/>
        <v>58.816000000000017</v>
      </c>
      <c r="O7" s="11">
        <f t="shared" si="1"/>
        <v>59.99399999999995</v>
      </c>
      <c r="P7" s="11">
        <f t="shared" si="1"/>
        <v>62.649000000000157</v>
      </c>
      <c r="Q7" s="11">
        <f t="shared" si="1"/>
        <v>65.915999999999968</v>
      </c>
      <c r="R7" s="40">
        <f>IF(D$5-B$5 &lt;&gt; 0,(EXP(LN(D9/B9)/(D$5-B$5))-1)*100,0)</f>
        <v>2.9544238621072916</v>
      </c>
      <c r="S7" s="40">
        <f t="shared" si="0"/>
        <v>0.62955104072248691</v>
      </c>
    </row>
    <row r="8" spans="1:19" x14ac:dyDescent="0.2">
      <c r="A8" t="str">
        <f>name!C5</f>
        <v>Manufacturing</v>
      </c>
      <c r="B8" s="11">
        <v>38.232999999999976</v>
      </c>
      <c r="C8" s="11">
        <v>45.194000000000059</v>
      </c>
      <c r="D8" s="11">
        <v>45.07000000000005</v>
      </c>
      <c r="E8" s="11">
        <v>42.636999999999986</v>
      </c>
      <c r="F8" s="11">
        <v>37.176000000000037</v>
      </c>
      <c r="G8" s="11"/>
      <c r="H8" s="11">
        <f t="shared" ref="H8:H12" si="3">F8-D8</f>
        <v>-7.8940000000000126</v>
      </c>
      <c r="I8" s="11">
        <v>17.607363075560883</v>
      </c>
      <c r="J8" s="11">
        <f t="shared" ref="J8:J12" si="4">SUM(H8:I8)</f>
        <v>9.7133630755608706</v>
      </c>
      <c r="K8" s="11"/>
      <c r="L8" t="str">
        <f t="shared" si="1"/>
        <v>Trade, accomod. and transport</v>
      </c>
      <c r="M8" s="11">
        <f t="shared" si="1"/>
        <v>216.05599999999967</v>
      </c>
      <c r="N8" s="11">
        <f t="shared" si="1"/>
        <v>230.595</v>
      </c>
      <c r="O8" s="11">
        <f t="shared" si="1"/>
        <v>225.31099999999975</v>
      </c>
      <c r="P8" s="11">
        <f t="shared" si="1"/>
        <v>227.75899999999987</v>
      </c>
      <c r="Q8" s="11">
        <f t="shared" si="1"/>
        <v>237.13199999999983</v>
      </c>
      <c r="R8" s="40">
        <f t="shared" si="2"/>
        <v>0.84240919796860769</v>
      </c>
      <c r="S8" s="40">
        <f t="shared" si="0"/>
        <v>0.34148358507819498</v>
      </c>
    </row>
    <row r="9" spans="1:19" x14ac:dyDescent="0.2">
      <c r="A9" t="str">
        <f>name!C6</f>
        <v>Construction</v>
      </c>
      <c r="B9" s="11">
        <v>51.86600000000012</v>
      </c>
      <c r="C9" s="11">
        <v>58.816000000000017</v>
      </c>
      <c r="D9" s="11">
        <v>59.99399999999995</v>
      </c>
      <c r="E9" s="11">
        <v>62.649000000000157</v>
      </c>
      <c r="F9" s="11">
        <v>65.915999999999968</v>
      </c>
      <c r="G9" s="11"/>
      <c r="H9" s="11">
        <f t="shared" si="3"/>
        <v>5.9220000000000184</v>
      </c>
      <c r="I9" s="11">
        <v>26.458806488597489</v>
      </c>
      <c r="J9" s="11">
        <f t="shared" si="4"/>
        <v>32.380806488597507</v>
      </c>
      <c r="K9" s="11"/>
      <c r="L9" t="str">
        <f t="shared" si="1"/>
        <v>Business and other services</v>
      </c>
      <c r="M9" s="11">
        <f t="shared" si="1"/>
        <v>281.58299999999969</v>
      </c>
      <c r="N9" s="11">
        <f t="shared" si="1"/>
        <v>288.08199999999999</v>
      </c>
      <c r="O9" s="11">
        <f t="shared" si="1"/>
        <v>276.25199999999978</v>
      </c>
      <c r="P9" s="11">
        <f t="shared" si="1"/>
        <v>284.41800000000018</v>
      </c>
      <c r="Q9" s="11">
        <f t="shared" si="1"/>
        <v>298.7050000000001</v>
      </c>
      <c r="R9" s="40">
        <f t="shared" si="2"/>
        <v>-0.3815454688603559</v>
      </c>
      <c r="S9" s="40">
        <f t="shared" si="0"/>
        <v>0.5223124647450339</v>
      </c>
    </row>
    <row r="10" spans="1:19" x14ac:dyDescent="0.2">
      <c r="A10" t="str">
        <f>name!C7</f>
        <v>Trade, accomod. and transport</v>
      </c>
      <c r="B10" s="11">
        <v>216.05599999999967</v>
      </c>
      <c r="C10" s="11">
        <v>230.595</v>
      </c>
      <c r="D10" s="11">
        <v>225.31099999999975</v>
      </c>
      <c r="E10" s="11">
        <v>227.75899999999987</v>
      </c>
      <c r="F10" s="11">
        <v>237.13199999999983</v>
      </c>
      <c r="G10" s="11"/>
      <c r="H10" s="11">
        <f t="shared" si="3"/>
        <v>11.821000000000083</v>
      </c>
      <c r="I10" s="11">
        <v>107.81977367734763</v>
      </c>
      <c r="J10" s="11">
        <f t="shared" si="4"/>
        <v>119.64077367734771</v>
      </c>
      <c r="K10" s="11"/>
      <c r="L10" t="str">
        <f t="shared" si="1"/>
        <v>Non-marketed services</v>
      </c>
      <c r="M10" s="11">
        <f t="shared" si="1"/>
        <v>208.2020000000002</v>
      </c>
      <c r="N10" s="11">
        <f t="shared" si="1"/>
        <v>221.31299999999982</v>
      </c>
      <c r="O10" s="11">
        <f t="shared" si="1"/>
        <v>219.34600000000017</v>
      </c>
      <c r="P10" s="11">
        <f t="shared" si="1"/>
        <v>224.32499999999996</v>
      </c>
      <c r="Q10" s="11">
        <f t="shared" si="1"/>
        <v>227.34900000000013</v>
      </c>
      <c r="R10" s="40">
        <f t="shared" si="2"/>
        <v>1.0482890391027899</v>
      </c>
      <c r="S10" s="40">
        <f t="shared" si="0"/>
        <v>0.23919154100600082</v>
      </c>
    </row>
    <row r="11" spans="1:19" x14ac:dyDescent="0.2">
      <c r="A11" t="str">
        <f>name!C8</f>
        <v>Business and other services</v>
      </c>
      <c r="B11" s="11">
        <v>281.58299999999969</v>
      </c>
      <c r="C11" s="11">
        <v>288.08199999999999</v>
      </c>
      <c r="D11" s="11">
        <v>276.25199999999978</v>
      </c>
      <c r="E11" s="11">
        <v>284.41800000000018</v>
      </c>
      <c r="F11" s="11">
        <v>298.7050000000001</v>
      </c>
      <c r="G11" s="11"/>
      <c r="H11" s="11">
        <f t="shared" si="3"/>
        <v>22.453000000000316</v>
      </c>
      <c r="I11" s="11">
        <v>137.71713681850747</v>
      </c>
      <c r="J11" s="11">
        <f t="shared" si="4"/>
        <v>160.17013681850779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208.2020000000002</v>
      </c>
      <c r="C12" s="11">
        <v>221.31299999999982</v>
      </c>
      <c r="D12" s="11">
        <v>219.34600000000017</v>
      </c>
      <c r="E12" s="11">
        <v>224.32499999999996</v>
      </c>
      <c r="F12" s="11">
        <v>227.34900000000013</v>
      </c>
      <c r="G12" s="11"/>
      <c r="H12" s="11">
        <f t="shared" si="3"/>
        <v>8.0029999999999575</v>
      </c>
      <c r="I12" s="11">
        <v>119.23510392888416</v>
      </c>
      <c r="J12" s="11">
        <f t="shared" si="4"/>
        <v>127.23810392888412</v>
      </c>
      <c r="K12" s="11"/>
      <c r="L12" s="24" t="str">
        <f t="shared" ref="L12:Q12" si="5">A14</f>
        <v>All industries</v>
      </c>
      <c r="M12" s="34">
        <f t="shared" si="5"/>
        <v>810.76199999999972</v>
      </c>
      <c r="N12" s="34">
        <f t="shared" si="5"/>
        <v>863.70899999999983</v>
      </c>
      <c r="O12" s="34">
        <f t="shared" si="5"/>
        <v>844.02899999999977</v>
      </c>
      <c r="P12" s="34">
        <f t="shared" si="5"/>
        <v>860.25500000000011</v>
      </c>
      <c r="Q12" s="34">
        <f t="shared" si="5"/>
        <v>885.48500000000013</v>
      </c>
      <c r="R12" s="43">
        <f>IF(D$5-B$5 &lt;&gt; 0,(EXP(LN(D14/B14)/(D$5-B$5))-1)*100,0)</f>
        <v>0.80748890696860087</v>
      </c>
      <c r="S12" s="43">
        <f>F41</f>
        <v>0.3201692055678107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810.76199999999972</v>
      </c>
      <c r="C14" s="34">
        <f t="shared" ref="C14:F14" si="6">SUM(C7:C12)</f>
        <v>863.70899999999983</v>
      </c>
      <c r="D14" s="34">
        <f t="shared" si="6"/>
        <v>844.02899999999977</v>
      </c>
      <c r="E14" s="34">
        <f t="shared" si="6"/>
        <v>860.25500000000011</v>
      </c>
      <c r="F14" s="34">
        <f t="shared" si="6"/>
        <v>885.48500000000013</v>
      </c>
      <c r="G14" s="34"/>
      <c r="H14" s="34">
        <f>SUM(H7:H12)</f>
        <v>41.456000000000344</v>
      </c>
      <c r="I14" s="34">
        <f>SUM(I7:I12)</f>
        <v>417.46792809953064</v>
      </c>
      <c r="J14" s="34">
        <f t="shared" ref="J14" si="7">SUM(J7:J12)</f>
        <v>458.92392809953105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1.8281567217013115</v>
      </c>
      <c r="C20" s="18">
        <f t="shared" si="8"/>
        <v>2.2819028168051982</v>
      </c>
      <c r="D20" s="18">
        <f t="shared" si="8"/>
        <v>2.1392629874092042</v>
      </c>
      <c r="E20" s="18">
        <f t="shared" si="8"/>
        <v>2.1466890631266291</v>
      </c>
      <c r="F20" s="18">
        <f t="shared" si="8"/>
        <v>2.1690937734687772</v>
      </c>
      <c r="G20" s="351"/>
      <c r="H20" s="40">
        <f>IF(D7&gt;0,(H7/D7)*100,0)</f>
        <v>6.3746123172351403</v>
      </c>
      <c r="I20" s="40">
        <f>IF(D7&gt;0,(I7/D7)*100,0)</f>
        <v>47.794329367706283</v>
      </c>
      <c r="J20" s="40">
        <f>IF(D7&gt;0,(J7/D7)*100,0)</f>
        <v>54.168941684941416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4.715687217703838</v>
      </c>
      <c r="C21" s="18">
        <f t="shared" si="8"/>
        <v>5.2325493887408916</v>
      </c>
      <c r="D21" s="18">
        <f t="shared" si="8"/>
        <v>5.3398639146285332</v>
      </c>
      <c r="E21" s="18">
        <f t="shared" si="8"/>
        <v>4.9563210908393422</v>
      </c>
      <c r="F21" s="18">
        <f t="shared" si="8"/>
        <v>4.1983771605391436</v>
      </c>
      <c r="G21" s="351"/>
      <c r="H21" s="40">
        <f t="shared" ref="H21:H25" si="9">IF(D8&gt;0,(H8/D8)*100,0)</f>
        <v>-17.514976702906598</v>
      </c>
      <c r="I21" s="40">
        <f t="shared" ref="I21:I25" si="10">IF(D8&gt;0,(I8/D8)*100,0)</f>
        <v>39.066703074241985</v>
      </c>
      <c r="J21" s="40">
        <f t="shared" ref="J21:J27" si="11">IF(D8&gt;0,(J8/D8)*100,0)</f>
        <v>21.551726371335388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6.3971917776116962</v>
      </c>
      <c r="C22" s="18">
        <f t="shared" si="8"/>
        <v>6.8097009525198908</v>
      </c>
      <c r="D22" s="18">
        <f t="shared" si="8"/>
        <v>7.108049604930633</v>
      </c>
      <c r="E22" s="18">
        <f t="shared" si="8"/>
        <v>7.2826080638880502</v>
      </c>
      <c r="F22" s="18">
        <f t="shared" si="8"/>
        <v>7.4440560822599995</v>
      </c>
      <c r="G22" s="351"/>
      <c r="H22" s="40">
        <f t="shared" si="9"/>
        <v>9.8709870987099109</v>
      </c>
      <c r="I22" s="40">
        <f t="shared" si="10"/>
        <v>44.102421056434828</v>
      </c>
      <c r="J22" s="40">
        <f t="shared" si="11"/>
        <v>53.973408155144739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26.648510907023237</v>
      </c>
      <c r="C23" s="18">
        <f t="shared" si="8"/>
        <v>26.69822822270001</v>
      </c>
      <c r="D23" s="18">
        <f t="shared" si="8"/>
        <v>26.694698878829971</v>
      </c>
      <c r="E23" s="18">
        <f t="shared" si="8"/>
        <v>26.475754282160501</v>
      </c>
      <c r="F23" s="18">
        <f t="shared" si="8"/>
        <v>26.779900280637143</v>
      </c>
      <c r="G23" s="351"/>
      <c r="H23" s="40">
        <f t="shared" si="9"/>
        <v>5.2465259130713084</v>
      </c>
      <c r="I23" s="40">
        <f t="shared" si="10"/>
        <v>47.853754888730577</v>
      </c>
      <c r="J23" s="40">
        <f t="shared" si="11"/>
        <v>53.10028080180188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34.730660785779278</v>
      </c>
      <c r="C24" s="18">
        <f t="shared" si="8"/>
        <v>33.354057906077166</v>
      </c>
      <c r="D24" s="18">
        <f t="shared" si="8"/>
        <v>32.730155006522274</v>
      </c>
      <c r="E24" s="18">
        <f t="shared" si="8"/>
        <v>33.062057180719691</v>
      </c>
      <c r="F24" s="18">
        <f t="shared" si="8"/>
        <v>33.733490685895305</v>
      </c>
      <c r="G24" s="351"/>
      <c r="H24" s="40">
        <f t="shared" si="9"/>
        <v>8.12772396217958</v>
      </c>
      <c r="I24" s="40">
        <f t="shared" si="10"/>
        <v>49.851996299939032</v>
      </c>
      <c r="J24" s="40">
        <f t="shared" si="11"/>
        <v>57.979720262118619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25.679792590180629</v>
      </c>
      <c r="C25" s="18">
        <f t="shared" si="8"/>
        <v>25.623560713156845</v>
      </c>
      <c r="D25" s="18">
        <f t="shared" si="8"/>
        <v>25.987969607679386</v>
      </c>
      <c r="E25" s="18">
        <f t="shared" si="8"/>
        <v>26.076570319265791</v>
      </c>
      <c r="F25" s="18">
        <f t="shared" si="8"/>
        <v>25.675082017199625</v>
      </c>
      <c r="G25" s="351"/>
      <c r="H25" s="40">
        <f t="shared" si="9"/>
        <v>3.6485734866375275</v>
      </c>
      <c r="I25" s="40">
        <f t="shared" si="10"/>
        <v>54.359370095139212</v>
      </c>
      <c r="J25" s="40">
        <f t="shared" si="11"/>
        <v>58.007943581776743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4.9116795749909485</v>
      </c>
      <c r="I27" s="43">
        <f>IF(D14&gt;0,(I14/D14)*100,0)</f>
        <v>49.461325155833599</v>
      </c>
      <c r="J27" s="43">
        <f t="shared" si="11"/>
        <v>54.373004730824562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Coast to Capital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7.3839673523754312</v>
      </c>
      <c r="C34" s="18">
        <f t="shared" si="12"/>
        <v>-8.3870313054948511</v>
      </c>
      <c r="D34" s="18">
        <f t="shared" si="12"/>
        <v>0.45116099945670118</v>
      </c>
      <c r="E34" s="18">
        <f t="shared" si="12"/>
        <v>0.39366724647496021</v>
      </c>
      <c r="F34" s="18">
        <f t="shared" ref="F34:F39" si="13">IF(F$5-D$5 &lt;&gt; 0,(EXP(LN(F7/D7)/(F$5-D$5))-1)*100,0)</f>
        <v>0.41282817355474677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4.2702947294026128</v>
      </c>
      <c r="C35" s="18">
        <f t="shared" si="12"/>
        <v>-0.274372704341308</v>
      </c>
      <c r="D35" s="18">
        <f t="shared" si="12"/>
        <v>-1.1037517793725637</v>
      </c>
      <c r="E35" s="18">
        <f t="shared" si="12"/>
        <v>-1.3612404672078915</v>
      </c>
      <c r="F35" s="18">
        <f t="shared" si="13"/>
        <v>-1.2754854802391136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3.1936995478249797</v>
      </c>
      <c r="C36" s="18">
        <f t="shared" si="12"/>
        <v>2.0028563656146803</v>
      </c>
      <c r="D36" s="18">
        <f t="shared" si="12"/>
        <v>0.8698244239691677</v>
      </c>
      <c r="E36" s="18">
        <f t="shared" si="12"/>
        <v>0.50962905988725105</v>
      </c>
      <c r="F36" s="18">
        <f t="shared" si="13"/>
        <v>0.62955104072248691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1.6414585911092017</v>
      </c>
      <c r="C37" s="18">
        <f t="shared" si="12"/>
        <v>-2.2914633881915281</v>
      </c>
      <c r="D37" s="18">
        <f>IF(E$5-D$5 &lt;&gt; 0,(EXP(LN(E10/D10)/(E$5-D$5))-1)*100,0)</f>
        <v>0.21636137088298923</v>
      </c>
      <c r="E37" s="18">
        <f t="shared" si="12"/>
        <v>0.40410326162523269</v>
      </c>
      <c r="F37" s="18">
        <f t="shared" si="13"/>
        <v>0.34148358507819498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0.57207786846364961</v>
      </c>
      <c r="C38" s="18">
        <f t="shared" si="12"/>
        <v>-4.1064696857145533</v>
      </c>
      <c r="D38" s="18">
        <f t="shared" si="12"/>
        <v>0.58433047786126124</v>
      </c>
      <c r="E38" s="18">
        <f t="shared" si="12"/>
        <v>0.49131779924758145</v>
      </c>
      <c r="F38" s="18">
        <f t="shared" si="13"/>
        <v>0.5223124647450339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1.5384447417815084</v>
      </c>
      <c r="C39" s="18">
        <f t="shared" si="12"/>
        <v>-0.88878646984119625</v>
      </c>
      <c r="D39" s="18">
        <f t="shared" si="12"/>
        <v>0.44991913919456561</v>
      </c>
      <c r="E39" s="18">
        <f t="shared" si="12"/>
        <v>0.13399357700913939</v>
      </c>
      <c r="F39" s="18">
        <f t="shared" si="13"/>
        <v>0.23919154100600082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1.5941064490136769</v>
      </c>
      <c r="C41" s="18">
        <f>IF(D$5-C$5 &lt;&gt; 0,(EXP(LN(D14/C14)/(D$5-C$5))-1)*100,0)</f>
        <v>-2.2785452044612353</v>
      </c>
      <c r="D41" s="18">
        <f>IF(E$5-D$5 &lt;&gt; 0,(EXP(LN(E14/D14)/(E$5-D$5))-1)*100,0)</f>
        <v>0.38156617181188679</v>
      </c>
      <c r="E41" s="18">
        <f>IF(F$5-E$5 &lt;&gt; 0,(EXP(LN(F14/E14)/(F$5-E$5))-1)*100,0)</f>
        <v>0.28948480610164751</v>
      </c>
      <c r="F41" s="18">
        <f>IF(F$5-D$5 &lt;&gt; 0,(EXP(LN(F14/D14)/(F$5-D$5))-1)*100,0)</f>
        <v>0.3201692055678107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4.8870000000000253</v>
      </c>
      <c r="C45" s="27">
        <f>D7-C7</f>
        <v>-1.6529999999999809</v>
      </c>
      <c r="D45" s="27">
        <f>E7-D7</f>
        <v>0.41099999999995873</v>
      </c>
      <c r="E45" s="27">
        <f>F7-E7</f>
        <v>0.74000000000001975</v>
      </c>
      <c r="F45" s="27">
        <f>F7-D7</f>
        <v>1.1509999999999785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6.9610000000000838</v>
      </c>
      <c r="C46" s="27">
        <f>D8-C8</f>
        <v>-0.12400000000000944</v>
      </c>
      <c r="D46" s="27">
        <f t="shared" si="14"/>
        <v>-2.4330000000000638</v>
      </c>
      <c r="E46" s="27">
        <f t="shared" si="14"/>
        <v>-5.4609999999999488</v>
      </c>
      <c r="F46" s="27">
        <f t="shared" ref="F46:F52" si="15">F8-D8</f>
        <v>-7.8940000000000126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6.9499999999998963</v>
      </c>
      <c r="C47" s="27">
        <f t="shared" ref="C47:C50" si="16">D9-C9</f>
        <v>1.1779999999999333</v>
      </c>
      <c r="D47" s="27">
        <f t="shared" si="14"/>
        <v>2.6550000000002072</v>
      </c>
      <c r="E47" s="27">
        <f t="shared" si="14"/>
        <v>3.2669999999998112</v>
      </c>
      <c r="F47" s="27">
        <f t="shared" si="15"/>
        <v>5.9220000000000184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14.539000000000328</v>
      </c>
      <c r="C48" s="27">
        <f t="shared" si="16"/>
        <v>-5.2840000000002476</v>
      </c>
      <c r="D48" s="27">
        <f t="shared" si="14"/>
        <v>2.4480000000001212</v>
      </c>
      <c r="E48" s="27">
        <f t="shared" si="14"/>
        <v>9.372999999999962</v>
      </c>
      <c r="F48" s="27">
        <f t="shared" si="15"/>
        <v>11.821000000000083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6.4990000000003079</v>
      </c>
      <c r="C49" s="27">
        <f t="shared" si="16"/>
        <v>-11.830000000000211</v>
      </c>
      <c r="D49" s="27">
        <f t="shared" si="14"/>
        <v>8.1660000000003947</v>
      </c>
      <c r="E49" s="27">
        <f t="shared" si="14"/>
        <v>14.286999999999921</v>
      </c>
      <c r="F49" s="27">
        <f t="shared" si="15"/>
        <v>22.453000000000316</v>
      </c>
    </row>
    <row r="50" spans="1:6" x14ac:dyDescent="0.2">
      <c r="A50" t="str">
        <f>$A$12</f>
        <v>Non-marketed services</v>
      </c>
      <c r="B50" s="27">
        <f t="shared" si="14"/>
        <v>13.110999999999621</v>
      </c>
      <c r="C50" s="27">
        <f t="shared" si="16"/>
        <v>-1.9669999999996435</v>
      </c>
      <c r="D50" s="27">
        <f t="shared" si="14"/>
        <v>4.978999999999786</v>
      </c>
      <c r="E50" s="27">
        <f t="shared" si="14"/>
        <v>3.0240000000001714</v>
      </c>
      <c r="F50" s="27">
        <f t="shared" si="15"/>
        <v>8.0029999999999575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52.947000000000116</v>
      </c>
      <c r="C52" s="29">
        <f>D14-C14</f>
        <v>-19.680000000000064</v>
      </c>
      <c r="D52" s="29">
        <f t="shared" si="14"/>
        <v>16.22600000000034</v>
      </c>
      <c r="E52" s="29">
        <f t="shared" si="14"/>
        <v>25.230000000000018</v>
      </c>
      <c r="F52" s="29">
        <f t="shared" si="15"/>
        <v>41.456000000000358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Coast to Capital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7.9679999999999866</v>
      </c>
      <c r="C5" s="11">
        <v>8.9770000000000127</v>
      </c>
      <c r="D5" s="11">
        <v>7.2030000000000092</v>
      </c>
      <c r="E5" s="11">
        <v>7.4289999999999834</v>
      </c>
      <c r="F5" s="11">
        <v>7.6140000000000034</v>
      </c>
      <c r="G5" s="10"/>
    </row>
    <row r="6" spans="1:7" x14ac:dyDescent="0.2">
      <c r="A6" s="10" t="str">
        <f>name!B5</f>
        <v>Mining and quarrying</v>
      </c>
      <c r="B6" s="11">
        <v>0.53499999999999825</v>
      </c>
      <c r="C6" s="11">
        <v>0.75899999999999923</v>
      </c>
      <c r="D6" s="11">
        <v>0.5699999999999994</v>
      </c>
      <c r="E6" s="11">
        <v>0.52299999999999813</v>
      </c>
      <c r="F6" s="11">
        <v>0.48100000000000082</v>
      </c>
    </row>
    <row r="7" spans="1:7" x14ac:dyDescent="0.2">
      <c r="A7" s="10" t="str">
        <f>name!B6</f>
        <v>Food drink and tobacco</v>
      </c>
      <c r="B7" s="11">
        <v>3.650000000000007</v>
      </c>
      <c r="C7" s="11">
        <v>5.3249999999999833</v>
      </c>
      <c r="D7" s="11">
        <v>5.3080000000000238</v>
      </c>
      <c r="E7" s="11">
        <v>5.7289999999999965</v>
      </c>
      <c r="F7" s="11">
        <v>6.2270000000000074</v>
      </c>
      <c r="G7" s="11"/>
    </row>
    <row r="8" spans="1:7" x14ac:dyDescent="0.2">
      <c r="A8" s="10" t="str">
        <f>name!B7</f>
        <v>Engineering</v>
      </c>
      <c r="B8" s="11">
        <v>8.9019999999999957</v>
      </c>
      <c r="C8" s="11">
        <v>12.425000000000024</v>
      </c>
      <c r="D8" s="11">
        <v>12.297999999999979</v>
      </c>
      <c r="E8" s="11">
        <v>11.34</v>
      </c>
      <c r="F8" s="11">
        <v>8.1950000000000234</v>
      </c>
      <c r="G8" s="11"/>
    </row>
    <row r="9" spans="1:7" x14ac:dyDescent="0.2">
      <c r="A9" s="10" t="str">
        <f>name!B8</f>
        <v>Rest of manufacturing</v>
      </c>
      <c r="B9" s="11">
        <v>25.680999999999969</v>
      </c>
      <c r="C9" s="11">
        <v>27.444000000000056</v>
      </c>
      <c r="D9" s="11">
        <v>27.464000000000052</v>
      </c>
      <c r="E9" s="11">
        <v>25.567999999999991</v>
      </c>
      <c r="F9" s="11">
        <v>22.754000000000005</v>
      </c>
      <c r="G9" s="11"/>
    </row>
    <row r="10" spans="1:7" x14ac:dyDescent="0.2">
      <c r="A10" s="10" t="str">
        <f>name!B9</f>
        <v>Electricity and gas</v>
      </c>
      <c r="B10" s="11">
        <v>2.0570000000000004</v>
      </c>
      <c r="C10" s="11">
        <v>4.3069999999999968</v>
      </c>
      <c r="D10" s="11">
        <v>5.0120000000000138</v>
      </c>
      <c r="E10" s="11">
        <v>4.9000000000000012</v>
      </c>
      <c r="F10" s="11">
        <v>4.9240000000000066</v>
      </c>
      <c r="G10" s="11"/>
    </row>
    <row r="11" spans="1:7" x14ac:dyDescent="0.2">
      <c r="A11" s="10" t="str">
        <f>name!B10</f>
        <v>Water and sewerage</v>
      </c>
      <c r="B11" s="11">
        <v>4.2619999999999978</v>
      </c>
      <c r="C11" s="11">
        <v>5.6659999999999977</v>
      </c>
      <c r="D11" s="11">
        <v>5.2710000000000043</v>
      </c>
      <c r="E11" s="11">
        <v>5.6150000000000038</v>
      </c>
      <c r="F11" s="11">
        <v>6.1879999999999926</v>
      </c>
      <c r="G11" s="11"/>
    </row>
    <row r="12" spans="1:7" x14ac:dyDescent="0.2">
      <c r="A12" s="10" t="str">
        <f>name!B11</f>
        <v>Construction</v>
      </c>
      <c r="B12" s="11">
        <v>51.86600000000012</v>
      </c>
      <c r="C12" s="11">
        <v>58.816000000000017</v>
      </c>
      <c r="D12" s="11">
        <v>59.99399999999995</v>
      </c>
      <c r="E12" s="11">
        <v>62.649000000000157</v>
      </c>
      <c r="F12" s="11">
        <v>65.915999999999968</v>
      </c>
      <c r="G12" s="11"/>
    </row>
    <row r="13" spans="1:7" x14ac:dyDescent="0.2">
      <c r="A13" s="10" t="str">
        <f>name!B12</f>
        <v>Wholesale and retail trade</v>
      </c>
      <c r="B13" s="11">
        <v>116.33999999999966</v>
      </c>
      <c r="C13" s="11">
        <v>117.24100000000007</v>
      </c>
      <c r="D13" s="11">
        <v>119.92699999999992</v>
      </c>
      <c r="E13" s="11">
        <v>120.64799999999994</v>
      </c>
      <c r="F13" s="11">
        <v>122.06599999999987</v>
      </c>
      <c r="G13" s="11"/>
    </row>
    <row r="14" spans="1:7" x14ac:dyDescent="0.2">
      <c r="A14" s="10" t="str">
        <f>name!B13</f>
        <v>Transport and storage</v>
      </c>
      <c r="B14" s="11">
        <v>42.557000000000016</v>
      </c>
      <c r="C14" s="11">
        <v>48.881999999999856</v>
      </c>
      <c r="D14" s="11">
        <v>45.271999999999963</v>
      </c>
      <c r="E14" s="11">
        <v>44.130999999999958</v>
      </c>
      <c r="F14" s="11">
        <v>43.812999999999974</v>
      </c>
      <c r="G14" s="11"/>
    </row>
    <row r="15" spans="1:7" x14ac:dyDescent="0.2">
      <c r="A15" s="10" t="str">
        <f>name!B14</f>
        <v>Accommodation and food</v>
      </c>
      <c r="B15" s="11">
        <v>57.158999999999992</v>
      </c>
      <c r="C15" s="11">
        <v>64.472000000000065</v>
      </c>
      <c r="D15" s="11">
        <v>60.111999999999853</v>
      </c>
      <c r="E15" s="11">
        <v>62.979999999999983</v>
      </c>
      <c r="F15" s="11">
        <v>71.252999999999972</v>
      </c>
      <c r="G15" s="11"/>
    </row>
    <row r="16" spans="1:7" x14ac:dyDescent="0.2">
      <c r="A16" s="10" t="str">
        <f>name!B15</f>
        <v>Media</v>
      </c>
      <c r="B16" s="11">
        <v>9.1870000000000136</v>
      </c>
      <c r="C16" s="11">
        <v>6.1790000000000012</v>
      </c>
      <c r="D16" s="11">
        <v>6.8409999999999958</v>
      </c>
      <c r="E16" s="11">
        <v>6.5989999999999958</v>
      </c>
      <c r="F16" s="11">
        <v>6.4470000000000027</v>
      </c>
      <c r="G16" s="11"/>
    </row>
    <row r="17" spans="1:7" x14ac:dyDescent="0.2">
      <c r="A17" s="10" t="str">
        <f>name!B16</f>
        <v>Information technology</v>
      </c>
      <c r="B17" s="11">
        <v>31.003999999999976</v>
      </c>
      <c r="C17" s="11">
        <v>28.773000000000028</v>
      </c>
      <c r="D17" s="11">
        <v>29.239000000000008</v>
      </c>
      <c r="E17" s="11">
        <v>31.395000000000003</v>
      </c>
      <c r="F17" s="11">
        <v>33.952000000000041</v>
      </c>
      <c r="G17" s="11"/>
    </row>
    <row r="18" spans="1:7" x14ac:dyDescent="0.2">
      <c r="A18" s="10" t="str">
        <f>name!B17</f>
        <v>Finance and insurance</v>
      </c>
      <c r="B18" s="11">
        <v>36.690999999999967</v>
      </c>
      <c r="C18" s="11">
        <v>34.175000000000047</v>
      </c>
      <c r="D18" s="11">
        <v>34.517000000000067</v>
      </c>
      <c r="E18" s="11">
        <v>33.727999999999973</v>
      </c>
      <c r="F18" s="11">
        <v>31.258000000000006</v>
      </c>
      <c r="G18" s="11"/>
    </row>
    <row r="19" spans="1:7" x14ac:dyDescent="0.2">
      <c r="A19" s="10" t="str">
        <f>name!B18</f>
        <v>Real estate</v>
      </c>
      <c r="B19" s="11">
        <v>15.275000000000007</v>
      </c>
      <c r="C19" s="11">
        <v>13.247000000000005</v>
      </c>
      <c r="D19" s="11">
        <v>15.323999999999991</v>
      </c>
      <c r="E19" s="11">
        <v>15.313000000000006</v>
      </c>
      <c r="F19" s="11">
        <v>16.706999999999979</v>
      </c>
      <c r="G19" s="11"/>
    </row>
    <row r="20" spans="1:7" x14ac:dyDescent="0.2">
      <c r="A20" s="10" t="str">
        <f>name!B19</f>
        <v>Professional services</v>
      </c>
      <c r="B20" s="11">
        <v>68.058999999999884</v>
      </c>
      <c r="C20" s="11">
        <v>77.767999999999901</v>
      </c>
      <c r="D20" s="11">
        <v>71.943999999999846</v>
      </c>
      <c r="E20" s="11">
        <v>75.344999999999999</v>
      </c>
      <c r="F20" s="11">
        <v>80.262000000000114</v>
      </c>
      <c r="G20" s="11"/>
    </row>
    <row r="21" spans="1:7" x14ac:dyDescent="0.2">
      <c r="A21" s="10" t="str">
        <f>name!B20</f>
        <v>Support services</v>
      </c>
      <c r="B21" s="11">
        <v>66.504999999999839</v>
      </c>
      <c r="C21" s="11">
        <v>75.41</v>
      </c>
      <c r="D21" s="11">
        <v>66.939999999999856</v>
      </c>
      <c r="E21" s="11">
        <v>70.163000000000139</v>
      </c>
      <c r="F21" s="11">
        <v>76.337999999999994</v>
      </c>
      <c r="G21" s="11"/>
    </row>
    <row r="22" spans="1:7" x14ac:dyDescent="0.2">
      <c r="A22" s="10" t="str">
        <f>name!B21</f>
        <v>Public admin. and defence</v>
      </c>
      <c r="B22" s="11">
        <v>29.637999999999998</v>
      </c>
      <c r="C22" s="11">
        <v>29.759000000000086</v>
      </c>
      <c r="D22" s="11">
        <v>30.280999999999942</v>
      </c>
      <c r="E22" s="11">
        <v>31.246000000000045</v>
      </c>
      <c r="F22" s="11">
        <v>30.755000000000056</v>
      </c>
      <c r="G22" s="11"/>
    </row>
    <row r="23" spans="1:7" x14ac:dyDescent="0.2">
      <c r="A23" s="10" t="str">
        <f>name!B22</f>
        <v>Education</v>
      </c>
      <c r="B23" s="11">
        <v>74.299999999999955</v>
      </c>
      <c r="C23" s="11">
        <v>77.932999999999808</v>
      </c>
      <c r="D23" s="11">
        <v>75.926999999999992</v>
      </c>
      <c r="E23" s="11">
        <v>75.690999999999732</v>
      </c>
      <c r="F23" s="11">
        <v>77.500999999999991</v>
      </c>
      <c r="G23" s="11"/>
    </row>
    <row r="24" spans="1:7" x14ac:dyDescent="0.2">
      <c r="A24" s="10" t="str">
        <f>name!B23</f>
        <v>Health and social work</v>
      </c>
      <c r="B24" s="11">
        <v>104.26400000000024</v>
      </c>
      <c r="C24" s="11">
        <v>113.62099999999994</v>
      </c>
      <c r="D24" s="11">
        <v>113.13800000000022</v>
      </c>
      <c r="E24" s="11">
        <v>117.38800000000018</v>
      </c>
      <c r="F24" s="11">
        <v>119.09300000000009</v>
      </c>
      <c r="G24" s="11"/>
    </row>
    <row r="25" spans="1:7" x14ac:dyDescent="0.2">
      <c r="A25" s="10" t="str">
        <f>name!B24</f>
        <v>Arts and entertainment</v>
      </c>
      <c r="B25" s="11">
        <v>27.307000000000052</v>
      </c>
      <c r="C25" s="11">
        <v>24.812999999999963</v>
      </c>
      <c r="D25" s="11">
        <v>24.623000000000033</v>
      </c>
      <c r="E25" s="11">
        <v>26.151000000000007</v>
      </c>
      <c r="F25" s="11">
        <v>28.271999999999963</v>
      </c>
      <c r="G25" s="11"/>
    </row>
    <row r="26" spans="1:7" x14ac:dyDescent="0.2">
      <c r="A26" s="10" t="str">
        <f>name!B25</f>
        <v>Other services</v>
      </c>
      <c r="B26" s="11">
        <v>27.555</v>
      </c>
      <c r="C26" s="11">
        <v>27.717000000000048</v>
      </c>
      <c r="D26" s="11">
        <v>26.824000000000037</v>
      </c>
      <c r="E26" s="11">
        <v>25.724000000000022</v>
      </c>
      <c r="F26" s="11">
        <v>25.469000000000008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810.76199999999972</v>
      </c>
      <c r="C28" s="11">
        <f t="shared" ref="C28:F28" si="0">SUM(C5:C26)</f>
        <v>863.70899999999995</v>
      </c>
      <c r="D28" s="11">
        <f t="shared" si="0"/>
        <v>844.029</v>
      </c>
      <c r="E28" s="11">
        <f t="shared" si="0"/>
        <v>860.255</v>
      </c>
      <c r="F28" s="11">
        <f t="shared" si="0"/>
        <v>885.48500000000013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0.98277916330562975</v>
      </c>
      <c r="C32" s="18">
        <f t="shared" ref="C32:E32" si="1">C5/C$28*100</f>
        <v>1.0393546900634372</v>
      </c>
      <c r="D32" s="18">
        <f t="shared" si="1"/>
        <v>0.85340669574149808</v>
      </c>
      <c r="E32" s="18">
        <f t="shared" si="1"/>
        <v>0.86358114745046333</v>
      </c>
      <c r="F32" s="18">
        <f>F5/F$28*100</f>
        <v>0.85986775608847166</v>
      </c>
    </row>
    <row r="33" spans="1:6" x14ac:dyDescent="0.2">
      <c r="A33" t="str">
        <f>$A$6</f>
        <v>Mining and quarrying</v>
      </c>
      <c r="B33" s="18">
        <f t="shared" ref="B33:F53" si="2">B6/B$28*100</f>
        <v>6.5987305769140442E-2</v>
      </c>
      <c r="C33" s="18">
        <f t="shared" si="2"/>
        <v>8.7876819623275815E-2</v>
      </c>
      <c r="D33" s="18">
        <f t="shared" si="2"/>
        <v>6.7533224569297903E-2</v>
      </c>
      <c r="E33" s="18">
        <f t="shared" si="2"/>
        <v>6.0795926789149517E-2</v>
      </c>
      <c r="F33" s="18">
        <f t="shared" si="2"/>
        <v>5.4320513616831538E-2</v>
      </c>
    </row>
    <row r="34" spans="1:6" x14ac:dyDescent="0.2">
      <c r="A34" t="str">
        <f>$A$7</f>
        <v>Food drink and tobacco</v>
      </c>
      <c r="B34" s="18">
        <f t="shared" si="2"/>
        <v>0.45019376833152125</v>
      </c>
      <c r="C34" s="18">
        <f t="shared" si="2"/>
        <v>0.61652709419491791</v>
      </c>
      <c r="D34" s="18">
        <f t="shared" si="2"/>
        <v>0.62888834388392156</v>
      </c>
      <c r="E34" s="18">
        <f t="shared" si="2"/>
        <v>0.66596532423525545</v>
      </c>
      <c r="F34" s="18">
        <f t="shared" si="2"/>
        <v>0.70323043303952137</v>
      </c>
    </row>
    <row r="35" spans="1:6" x14ac:dyDescent="0.2">
      <c r="A35" t="str">
        <f>$A$8</f>
        <v>Engineering</v>
      </c>
      <c r="B35" s="18">
        <f t="shared" si="2"/>
        <v>1.0979794316951212</v>
      </c>
      <c r="C35" s="18">
        <f t="shared" si="2"/>
        <v>1.4385632197881491</v>
      </c>
      <c r="D35" s="18">
        <f t="shared" si="2"/>
        <v>1.4570589399179388</v>
      </c>
      <c r="E35" s="18">
        <f t="shared" si="2"/>
        <v>1.3182137854473384</v>
      </c>
      <c r="F35" s="18">
        <f t="shared" si="2"/>
        <v>0.92548151577949056</v>
      </c>
    </row>
    <row r="36" spans="1:6" x14ac:dyDescent="0.2">
      <c r="A36" t="str">
        <f>$A$9</f>
        <v>Rest of manufacturing</v>
      </c>
      <c r="B36" s="18">
        <f t="shared" si="2"/>
        <v>3.167514017677195</v>
      </c>
      <c r="C36" s="18">
        <f t="shared" si="2"/>
        <v>3.1774590747578242</v>
      </c>
      <c r="D36" s="18">
        <f t="shared" si="2"/>
        <v>3.253916630826672</v>
      </c>
      <c r="E36" s="18">
        <f t="shared" si="2"/>
        <v>2.9721419811567489</v>
      </c>
      <c r="F36" s="18">
        <f t="shared" si="2"/>
        <v>2.5696652117201308</v>
      </c>
    </row>
    <row r="37" spans="1:6" x14ac:dyDescent="0.2">
      <c r="A37" t="str">
        <f>$A$10</f>
        <v>Electricity and gas</v>
      </c>
      <c r="B37" s="18">
        <f t="shared" si="2"/>
        <v>0.25371194012546239</v>
      </c>
      <c r="C37" s="18">
        <f t="shared" si="2"/>
        <v>0.49866332294789073</v>
      </c>
      <c r="D37" s="18">
        <f t="shared" si="2"/>
        <v>0.5938184588444253</v>
      </c>
      <c r="E37" s="18">
        <f t="shared" si="2"/>
        <v>0.56959854926736853</v>
      </c>
      <c r="F37" s="18">
        <f t="shared" si="2"/>
        <v>0.55607943669288651</v>
      </c>
    </row>
    <row r="38" spans="1:6" x14ac:dyDescent="0.2">
      <c r="A38" t="str">
        <f>$A$11</f>
        <v>Water and sewerage</v>
      </c>
      <c r="B38" s="18">
        <f t="shared" si="2"/>
        <v>0.52567831250107921</v>
      </c>
      <c r="C38" s="18">
        <f t="shared" si="2"/>
        <v>0.65600798417059425</v>
      </c>
      <c r="D38" s="18">
        <f t="shared" si="2"/>
        <v>0.62450460825398224</v>
      </c>
      <c r="E38" s="18">
        <f t="shared" si="2"/>
        <v>0.65271343961964812</v>
      </c>
      <c r="F38" s="18">
        <f t="shared" si="2"/>
        <v>0.69882606707058748</v>
      </c>
    </row>
    <row r="39" spans="1:6" x14ac:dyDescent="0.2">
      <c r="A39" t="str">
        <f>$A$12</f>
        <v>Construction</v>
      </c>
      <c r="B39" s="18">
        <f t="shared" si="2"/>
        <v>6.3971917776116962</v>
      </c>
      <c r="C39" s="18">
        <f t="shared" si="2"/>
        <v>6.8097009525198899</v>
      </c>
      <c r="D39" s="18">
        <f t="shared" si="2"/>
        <v>7.1080496049306303</v>
      </c>
      <c r="E39" s="18">
        <f t="shared" si="2"/>
        <v>7.2826080638880519</v>
      </c>
      <c r="F39" s="18">
        <f t="shared" si="2"/>
        <v>7.4440560822599995</v>
      </c>
    </row>
    <row r="40" spans="1:6" x14ac:dyDescent="0.2">
      <c r="A40" t="str">
        <f>$A$13</f>
        <v>Wholesale and retail trade</v>
      </c>
      <c r="B40" s="18">
        <f t="shared" si="2"/>
        <v>14.349463837722995</v>
      </c>
      <c r="C40" s="18">
        <f t="shared" si="2"/>
        <v>13.574132028264158</v>
      </c>
      <c r="D40" s="18">
        <f t="shared" si="2"/>
        <v>14.208871970038937</v>
      </c>
      <c r="E40" s="18">
        <f t="shared" si="2"/>
        <v>14.024678728981515</v>
      </c>
      <c r="F40" s="18">
        <f t="shared" si="2"/>
        <v>13.785213752915054</v>
      </c>
    </row>
    <row r="41" spans="1:6" x14ac:dyDescent="0.2">
      <c r="A41" t="str">
        <f>$A$14</f>
        <v>Transport and storage</v>
      </c>
      <c r="B41" s="18">
        <f t="shared" si="2"/>
        <v>5.2490126572286355</v>
      </c>
      <c r="C41" s="18">
        <f t="shared" si="2"/>
        <v>5.6595450551053492</v>
      </c>
      <c r="D41" s="18">
        <f t="shared" si="2"/>
        <v>5.3637967415811501</v>
      </c>
      <c r="E41" s="18">
        <f t="shared" si="2"/>
        <v>5.1299905260649412</v>
      </c>
      <c r="F41" s="18">
        <f t="shared" si="2"/>
        <v>4.9479099024828166</v>
      </c>
    </row>
    <row r="42" spans="1:6" x14ac:dyDescent="0.2">
      <c r="A42" t="str">
        <f>$A$15</f>
        <v>Accommodation and food</v>
      </c>
      <c r="B42" s="18">
        <f t="shared" si="2"/>
        <v>7.0500344120716081</v>
      </c>
      <c r="C42" s="18">
        <f t="shared" si="2"/>
        <v>7.4645511393304993</v>
      </c>
      <c r="D42" s="18">
        <f t="shared" si="2"/>
        <v>7.1220301672098767</v>
      </c>
      <c r="E42" s="18">
        <f t="shared" si="2"/>
        <v>7.3210850271140524</v>
      </c>
      <c r="F42" s="18">
        <f t="shared" si="2"/>
        <v>8.0467766252392714</v>
      </c>
    </row>
    <row r="43" spans="1:6" x14ac:dyDescent="0.2">
      <c r="A43" t="str">
        <f>$A$16</f>
        <v>Media</v>
      </c>
      <c r="B43" s="18">
        <f t="shared" si="2"/>
        <v>1.1331315478525161</v>
      </c>
      <c r="C43" s="18">
        <f t="shared" si="2"/>
        <v>0.71540298873810526</v>
      </c>
      <c r="D43" s="18">
        <f t="shared" si="2"/>
        <v>0.8105171741729249</v>
      </c>
      <c r="E43" s="18">
        <f t="shared" si="2"/>
        <v>0.7670981278806861</v>
      </c>
      <c r="F43" s="18">
        <f t="shared" si="2"/>
        <v>0.72807557440272863</v>
      </c>
    </row>
    <row r="44" spans="1:6" x14ac:dyDescent="0.2">
      <c r="A44" t="str">
        <f>$A$17</f>
        <v>Information technology</v>
      </c>
      <c r="B44" s="18">
        <f t="shared" si="2"/>
        <v>3.8240568748905335</v>
      </c>
      <c r="C44" s="18">
        <f t="shared" si="2"/>
        <v>3.3313303439005537</v>
      </c>
      <c r="D44" s="18">
        <f t="shared" si="2"/>
        <v>3.4642174617222876</v>
      </c>
      <c r="E44" s="18">
        <f t="shared" si="2"/>
        <v>3.6494992763773535</v>
      </c>
      <c r="F44" s="18">
        <f t="shared" si="2"/>
        <v>3.8342829071074087</v>
      </c>
    </row>
    <row r="45" spans="1:6" x14ac:dyDescent="0.2">
      <c r="A45" t="str">
        <f>$A$18</f>
        <v>Finance and insurance</v>
      </c>
      <c r="B45" s="18">
        <f t="shared" si="2"/>
        <v>4.5254957681785752</v>
      </c>
      <c r="C45" s="18">
        <f t="shared" si="2"/>
        <v>3.956772477767402</v>
      </c>
      <c r="D45" s="18">
        <f t="shared" si="2"/>
        <v>4.0895514253657241</v>
      </c>
      <c r="E45" s="18">
        <f t="shared" si="2"/>
        <v>3.9206979325897522</v>
      </c>
      <c r="F45" s="18">
        <f t="shared" si="2"/>
        <v>3.5300428578688514</v>
      </c>
    </row>
    <row r="46" spans="1:6" x14ac:dyDescent="0.2">
      <c r="A46" t="str">
        <f>$A$19</f>
        <v>Real estate</v>
      </c>
      <c r="B46" s="18">
        <f t="shared" si="2"/>
        <v>1.8840300852778018</v>
      </c>
      <c r="C46" s="18">
        <f t="shared" si="2"/>
        <v>1.5337341627793628</v>
      </c>
      <c r="D46" s="18">
        <f t="shared" si="2"/>
        <v>1.8155774268419675</v>
      </c>
      <c r="E46" s="18">
        <f t="shared" si="2"/>
        <v>1.7800535887614728</v>
      </c>
      <c r="F46" s="18">
        <f t="shared" si="2"/>
        <v>1.8867626216141413</v>
      </c>
    </row>
    <row r="47" spans="1:6" x14ac:dyDescent="0.2">
      <c r="A47" s="10" t="str">
        <f>$A$20</f>
        <v>Professional services</v>
      </c>
      <c r="B47" s="18">
        <f t="shared" si="2"/>
        <v>8.3944486791438067</v>
      </c>
      <c r="C47" s="18">
        <f t="shared" si="2"/>
        <v>9.0039585091737973</v>
      </c>
      <c r="D47" s="18">
        <f t="shared" si="2"/>
        <v>8.5238777340588818</v>
      </c>
      <c r="E47" s="18">
        <f t="shared" si="2"/>
        <v>8.7584495294999734</v>
      </c>
      <c r="F47" s="18">
        <f t="shared" si="2"/>
        <v>9.0641851640626427</v>
      </c>
    </row>
    <row r="48" spans="1:6" x14ac:dyDescent="0.2">
      <c r="A48" s="10" t="str">
        <f>$A$21</f>
        <v>Support services</v>
      </c>
      <c r="B48" s="18">
        <f t="shared" si="2"/>
        <v>8.2027771405171759</v>
      </c>
      <c r="C48" s="18">
        <f t="shared" si="2"/>
        <v>8.7309498916880575</v>
      </c>
      <c r="D48" s="18">
        <f t="shared" si="2"/>
        <v>7.9310071099452566</v>
      </c>
      <c r="E48" s="18">
        <f t="shared" si="2"/>
        <v>8.1560700024992752</v>
      </c>
      <c r="F48" s="18">
        <f t="shared" si="2"/>
        <v>8.6210381881115978</v>
      </c>
    </row>
    <row r="49" spans="1:9" x14ac:dyDescent="0.2">
      <c r="A49" s="10" t="str">
        <f>$A$22</f>
        <v>Public admin. and defence</v>
      </c>
      <c r="B49" s="18">
        <f t="shared" si="2"/>
        <v>3.6555733988519452</v>
      </c>
      <c r="C49" s="18">
        <f t="shared" si="2"/>
        <v>3.4454891635956191</v>
      </c>
      <c r="D49" s="18">
        <f t="shared" si="2"/>
        <v>3.5876729354086105</v>
      </c>
      <c r="E49" s="18">
        <f t="shared" si="2"/>
        <v>3.6321788306955547</v>
      </c>
      <c r="F49" s="18">
        <f t="shared" si="2"/>
        <v>3.4732378301157052</v>
      </c>
    </row>
    <row r="50" spans="1:9" x14ac:dyDescent="0.2">
      <c r="A50" s="10" t="str">
        <f>$A$23</f>
        <v>Education</v>
      </c>
      <c r="B50" s="18">
        <f t="shared" si="2"/>
        <v>9.164218352611492</v>
      </c>
      <c r="C50" s="18">
        <f t="shared" si="2"/>
        <v>9.0230621656136289</v>
      </c>
      <c r="D50" s="18">
        <f t="shared" si="2"/>
        <v>8.9957809506545381</v>
      </c>
      <c r="E50" s="18">
        <f t="shared" si="2"/>
        <v>8.7986701617543321</v>
      </c>
      <c r="F50" s="18">
        <f t="shared" si="2"/>
        <v>8.7523786399543724</v>
      </c>
    </row>
    <row r="51" spans="1:9" x14ac:dyDescent="0.2">
      <c r="A51" s="10" t="str">
        <f>$A$24</f>
        <v>Health and social work</v>
      </c>
      <c r="B51" s="18">
        <f t="shared" si="2"/>
        <v>12.860000838717193</v>
      </c>
      <c r="C51" s="18">
        <f t="shared" si="2"/>
        <v>13.155009383947597</v>
      </c>
      <c r="D51" s="18">
        <f t="shared" si="2"/>
        <v>13.404515721616225</v>
      </c>
      <c r="E51" s="18">
        <f t="shared" si="2"/>
        <v>13.645721326815908</v>
      </c>
      <c r="F51" s="18">
        <f t="shared" si="2"/>
        <v>13.449465547129547</v>
      </c>
    </row>
    <row r="52" spans="1:9" x14ac:dyDescent="0.2">
      <c r="A52" s="10" t="str">
        <f>$A$25</f>
        <v>Arts and entertainment</v>
      </c>
      <c r="B52" s="18">
        <f t="shared" si="2"/>
        <v>3.3680660909120141</v>
      </c>
      <c r="C52" s="18">
        <f t="shared" si="2"/>
        <v>2.8728425893443239</v>
      </c>
      <c r="D52" s="18">
        <f t="shared" si="2"/>
        <v>2.9173168220523271</v>
      </c>
      <c r="E52" s="18">
        <f t="shared" si="2"/>
        <v>3.0399125840593784</v>
      </c>
      <c r="F52" s="18">
        <f t="shared" si="2"/>
        <v>3.1928265300936731</v>
      </c>
    </row>
    <row r="53" spans="1:9" x14ac:dyDescent="0.2">
      <c r="A53" s="10" t="str">
        <f>$A$26</f>
        <v>Other services</v>
      </c>
      <c r="B53" s="18">
        <f t="shared" si="2"/>
        <v>3.3986545990068611</v>
      </c>
      <c r="C53" s="18">
        <f t="shared" si="2"/>
        <v>3.2090669426855629</v>
      </c>
      <c r="D53" s="18">
        <f t="shared" si="2"/>
        <v>3.1780898523628967</v>
      </c>
      <c r="E53" s="18">
        <f t="shared" si="2"/>
        <v>2.9902761390517956</v>
      </c>
      <c r="F53" s="18">
        <f t="shared" si="2"/>
        <v>2.8762768426342631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Coast to Capital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3.0256765041670297</v>
      </c>
      <c r="C63" s="18">
        <f>IF(AND(D$3-C$3 &lt;&gt; 0,C5&lt;&gt;0,D5&lt;&gt;0),(EXP(LN(D5/C5)/(D$3-C$3))-1)*100,0)</f>
        <v>-19.761613011028189</v>
      </c>
      <c r="D63" s="18">
        <f t="shared" ref="B63:E78" si="3">IF(AND(E$3-D$3 &lt;&gt; 0,D5&lt;&gt;0,E5&lt;&gt;0),(EXP(LN(E5/D5)/(E$3-D$3))-1)*100,0)</f>
        <v>0.61978585847055623</v>
      </c>
      <c r="E63" s="18">
        <f t="shared" si="3"/>
        <v>0.24627674208490546</v>
      </c>
      <c r="F63" s="18">
        <f>IF(AND(F$3-D$3 &lt;&gt; 0,D5&lt;&gt;0,F5&lt;&gt;0),(EXP(LN(F5/D5)/(F$3-D$3))-1)*100,0)</f>
        <v>0.37062547091166742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9.1369967109677486</v>
      </c>
      <c r="C64" s="18">
        <f t="shared" ref="C64:C78" si="4">IF(AND(D$3-C$3 &lt;&gt; 0,C6&lt;&gt;0,D6&lt;&gt;0),(EXP(LN(D6/C6)/(D$3-C$3))-1)*100,0)</f>
        <v>-24.901185770750988</v>
      </c>
      <c r="D64" s="18">
        <f t="shared" si="3"/>
        <v>-1.706371650387184</v>
      </c>
      <c r="E64" s="18">
        <f t="shared" si="3"/>
        <v>-0.83364766393723144</v>
      </c>
      <c r="F64" s="18">
        <f t="shared" ref="F64:F84" si="5">IF(AND(F$3-D$3 &lt;&gt; 0,D6&lt;&gt;0,F6&lt;&gt;0),(EXP(LN(F6/D6)/(F$3-D$3))-1)*100,0)</f>
        <v>-1.1254132453448862</v>
      </c>
    </row>
    <row r="65" spans="1:6" x14ac:dyDescent="0.2">
      <c r="A65" t="str">
        <f>$A$7</f>
        <v>Food drink and tobacco</v>
      </c>
      <c r="B65" s="18">
        <f t="shared" si="3"/>
        <v>9.902276116178399</v>
      </c>
      <c r="C65" s="18">
        <f t="shared" si="4"/>
        <v>-0.31924882629031925</v>
      </c>
      <c r="D65" s="18">
        <f t="shared" si="3"/>
        <v>1.5382283719499013</v>
      </c>
      <c r="E65" s="18">
        <f t="shared" si="3"/>
        <v>0.8370203949377153</v>
      </c>
      <c r="F65" s="18">
        <f t="shared" si="5"/>
        <v>1.0702166804532398</v>
      </c>
    </row>
    <row r="66" spans="1:6" x14ac:dyDescent="0.2">
      <c r="A66" t="str">
        <f>$A$8</f>
        <v>Engineering</v>
      </c>
      <c r="B66" s="18">
        <f t="shared" si="3"/>
        <v>8.6931567034514536</v>
      </c>
      <c r="C66" s="18">
        <f t="shared" si="4"/>
        <v>-1.0221327967810501</v>
      </c>
      <c r="D66" s="18">
        <f t="shared" si="3"/>
        <v>-1.6089232863554792</v>
      </c>
      <c r="E66" s="18">
        <f t="shared" si="3"/>
        <v>-3.1959359510765895</v>
      </c>
      <c r="F66" s="18">
        <f t="shared" si="5"/>
        <v>-2.6697965287628911</v>
      </c>
    </row>
    <row r="67" spans="1:6" x14ac:dyDescent="0.2">
      <c r="A67" t="str">
        <f>$A$9</f>
        <v>Rest of manufacturing</v>
      </c>
      <c r="B67" s="18">
        <f t="shared" si="3"/>
        <v>1.6737565918556463</v>
      </c>
      <c r="C67" s="18">
        <f t="shared" si="4"/>
        <v>7.2875674099970311E-2</v>
      </c>
      <c r="D67" s="18">
        <f t="shared" si="3"/>
        <v>-1.4205039991593504</v>
      </c>
      <c r="E67" s="18">
        <f t="shared" si="3"/>
        <v>-1.159234647184415</v>
      </c>
      <c r="F67" s="18">
        <f t="shared" si="5"/>
        <v>-1.2464012799165203</v>
      </c>
    </row>
    <row r="68" spans="1:6" x14ac:dyDescent="0.2">
      <c r="A68" t="str">
        <f>$A$10</f>
        <v>Electricity and gas</v>
      </c>
      <c r="B68" s="18">
        <f t="shared" si="3"/>
        <v>20.291556662801426</v>
      </c>
      <c r="C68" s="18">
        <f t="shared" si="4"/>
        <v>16.368702112839962</v>
      </c>
      <c r="D68" s="18">
        <f t="shared" si="3"/>
        <v>-0.45097667085773896</v>
      </c>
      <c r="E68" s="18">
        <f t="shared" si="3"/>
        <v>4.8871970514241525E-2</v>
      </c>
      <c r="F68" s="18">
        <f t="shared" si="5"/>
        <v>-0.11802249002241805</v>
      </c>
    </row>
    <row r="69" spans="1:6" x14ac:dyDescent="0.2">
      <c r="A69" t="str">
        <f>$A$11</f>
        <v>Water and sewerage</v>
      </c>
      <c r="B69" s="18">
        <f t="shared" si="3"/>
        <v>7.3781163486845269</v>
      </c>
      <c r="C69" s="18">
        <f t="shared" si="4"/>
        <v>-6.9714084009882331</v>
      </c>
      <c r="D69" s="18">
        <f t="shared" si="3"/>
        <v>1.2724575192726961</v>
      </c>
      <c r="E69" s="18">
        <f t="shared" si="3"/>
        <v>0.97643981184658557</v>
      </c>
      <c r="F69" s="18">
        <f t="shared" si="5"/>
        <v>1.075016116454508</v>
      </c>
    </row>
    <row r="70" spans="1:6" x14ac:dyDescent="0.2">
      <c r="A70" t="str">
        <f>$A$12</f>
        <v>Construction</v>
      </c>
      <c r="B70" s="18">
        <f t="shared" si="3"/>
        <v>3.1936995478249797</v>
      </c>
      <c r="C70" s="18">
        <f t="shared" si="4"/>
        <v>2.0028563656146803</v>
      </c>
      <c r="D70" s="18">
        <f t="shared" si="3"/>
        <v>0.8698244239691677</v>
      </c>
      <c r="E70" s="18">
        <f t="shared" si="3"/>
        <v>0.50962905988725105</v>
      </c>
      <c r="F70" s="18">
        <f t="shared" si="5"/>
        <v>0.62955104072248691</v>
      </c>
    </row>
    <row r="71" spans="1:6" x14ac:dyDescent="0.2">
      <c r="A71" t="str">
        <f>$A$13</f>
        <v>Wholesale and retail trade</v>
      </c>
      <c r="B71" s="18">
        <f t="shared" si="3"/>
        <v>0.19305378021676756</v>
      </c>
      <c r="C71" s="18">
        <f t="shared" si="4"/>
        <v>2.2910074120826796</v>
      </c>
      <c r="D71" s="18">
        <f t="shared" si="3"/>
        <v>0.11995169896104052</v>
      </c>
      <c r="E71" s="18">
        <f t="shared" si="3"/>
        <v>0.11691496234351728</v>
      </c>
      <c r="F71" s="18">
        <f t="shared" si="5"/>
        <v>0.11792719764842641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3.5248214960147184</v>
      </c>
      <c r="C72" s="18">
        <f t="shared" si="4"/>
        <v>-7.3851315412624352</v>
      </c>
      <c r="D72" s="18">
        <f t="shared" si="3"/>
        <v>-0.50922416519223468</v>
      </c>
      <c r="E72" s="18">
        <f t="shared" si="3"/>
        <v>-7.2292919554139967E-2</v>
      </c>
      <c r="F72" s="18">
        <f t="shared" si="5"/>
        <v>-0.2181494597293776</v>
      </c>
    </row>
    <row r="73" spans="1:6" x14ac:dyDescent="0.2">
      <c r="A73" t="str">
        <f>$A$15</f>
        <v>Accommodation and food</v>
      </c>
      <c r="B73" s="18">
        <f t="shared" si="6"/>
        <v>3.0556080684557063</v>
      </c>
      <c r="C73" s="18">
        <f>IF(AND(D$3-C$3 &lt;&gt; 0,C15&lt;&gt;0,D15&lt;&gt;0),(EXP(LN(D15/C15)/(D$3-C$3))-1)*100,0)</f>
        <v>-6.7626256359353043</v>
      </c>
      <c r="D73" s="18">
        <f t="shared" si="3"/>
        <v>0.93651262808436275</v>
      </c>
      <c r="E73" s="18">
        <f t="shared" si="3"/>
        <v>1.241844720609131</v>
      </c>
      <c r="F73" s="18">
        <f t="shared" si="5"/>
        <v>1.1399648689442987</v>
      </c>
    </row>
    <row r="74" spans="1:6" x14ac:dyDescent="0.2">
      <c r="A74" t="str">
        <f>$A$16</f>
        <v>Media</v>
      </c>
      <c r="B74" s="18">
        <f t="shared" si="6"/>
        <v>-9.4400613334964074</v>
      </c>
      <c r="C74" s="18">
        <f>IF(AND(D$3-C$3 &lt;&gt; 0,C16&lt;&gt;0,D16&lt;&gt;0),(EXP(LN(D16/C16)/(D$3-C$3))-1)*100,0)</f>
        <v>10.713707719695664</v>
      </c>
      <c r="D74" s="18">
        <f t="shared" si="3"/>
        <v>-0.71772789002203519</v>
      </c>
      <c r="E74" s="18">
        <f t="shared" si="3"/>
        <v>-0.23276085157512005</v>
      </c>
      <c r="F74" s="18">
        <f t="shared" si="5"/>
        <v>-0.39467917599635971</v>
      </c>
    </row>
    <row r="75" spans="1:6" x14ac:dyDescent="0.2">
      <c r="A75" t="str">
        <f>$A$17</f>
        <v>Information technology</v>
      </c>
      <c r="B75" s="18">
        <f t="shared" si="6"/>
        <v>-1.8496496024723252</v>
      </c>
      <c r="C75" s="18">
        <f t="shared" si="4"/>
        <v>1.6195739060924419</v>
      </c>
      <c r="D75" s="18">
        <f t="shared" si="3"/>
        <v>1.4330756678810452</v>
      </c>
      <c r="E75" s="18">
        <f t="shared" si="3"/>
        <v>0.78606457081074055</v>
      </c>
      <c r="F75" s="18">
        <f t="shared" si="5"/>
        <v>1.0012750661440029</v>
      </c>
    </row>
    <row r="76" spans="1:6" x14ac:dyDescent="0.2">
      <c r="A76" t="str">
        <f>$A$18</f>
        <v>Finance and insurance</v>
      </c>
      <c r="B76" s="18">
        <f t="shared" si="6"/>
        <v>-1.7602511112293384</v>
      </c>
      <c r="C76" s="18">
        <f t="shared" si="4"/>
        <v>1.0007315288954377</v>
      </c>
      <c r="D76" s="18">
        <f t="shared" si="3"/>
        <v>-0.46140431215943023</v>
      </c>
      <c r="E76" s="18">
        <f t="shared" si="3"/>
        <v>-0.75764538252995894</v>
      </c>
      <c r="F76" s="18">
        <f t="shared" si="5"/>
        <v>-0.65899645062160728</v>
      </c>
    </row>
    <row r="77" spans="1:6" x14ac:dyDescent="0.2">
      <c r="A77" t="str">
        <f>$A$19</f>
        <v>Real estate</v>
      </c>
      <c r="B77" s="18">
        <f t="shared" si="6"/>
        <v>-3.4984965854271466</v>
      </c>
      <c r="C77" s="18">
        <f t="shared" si="4"/>
        <v>15.679021665282589</v>
      </c>
      <c r="D77" s="18">
        <f t="shared" si="3"/>
        <v>-1.4360688860959314E-2</v>
      </c>
      <c r="E77" s="18">
        <f t="shared" si="3"/>
        <v>0.87506301080517712</v>
      </c>
      <c r="F77" s="18">
        <f t="shared" si="5"/>
        <v>0.5777128039586632</v>
      </c>
    </row>
    <row r="78" spans="1:6" x14ac:dyDescent="0.2">
      <c r="A78" t="str">
        <f>$A$20</f>
        <v>Professional services</v>
      </c>
      <c r="B78" s="18">
        <f t="shared" si="6"/>
        <v>3.3900729165966315</v>
      </c>
      <c r="C78" s="18">
        <f t="shared" si="4"/>
        <v>-7.4889414669273453</v>
      </c>
      <c r="D78" s="18">
        <f t="shared" si="3"/>
        <v>0.92807065962663415</v>
      </c>
      <c r="E78" s="18">
        <f t="shared" si="3"/>
        <v>0.63418969751505294</v>
      </c>
      <c r="F78" s="18">
        <f t="shared" si="5"/>
        <v>0.7320548151278361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3.1914371075001835</v>
      </c>
      <c r="C79" s="18">
        <f t="shared" ref="C79:C84" si="8">IF(AND(D$3-C$3 &lt;&gt; 0,C21&lt;&gt;0,D21&lt;&gt;0),(EXP(LN(D21/C21)/(D$3-C$3))-1)*100,0)</f>
        <v>-11.231932104495613</v>
      </c>
      <c r="D79" s="18">
        <f t="shared" ref="D79:D84" si="9">IF(AND(E$3-D$3 &lt;&gt; 0,D21&lt;&gt;0,E21&lt;&gt;0),(EXP(LN(E21/D21)/(E$3-D$3))-1)*100,0)</f>
        <v>0.94492470319798016</v>
      </c>
      <c r="E79" s="18">
        <f t="shared" ref="E79:E84" si="10">IF(AND(F$3-E$3 &lt;&gt; 0,E21&lt;&gt;0,F21&lt;&gt;0),(EXP(LN(F21/E21)/(F$3-E$3))-1)*100,0)</f>
        <v>0.84706488122261447</v>
      </c>
      <c r="F79" s="18">
        <f t="shared" si="5"/>
        <v>0.87967427633601769</v>
      </c>
    </row>
    <row r="80" spans="1:6" x14ac:dyDescent="0.2">
      <c r="A80" s="10" t="str">
        <f>$A$22</f>
        <v>Public admin. and defence</v>
      </c>
      <c r="B80" s="18">
        <f t="shared" si="7"/>
        <v>0.10190902904403387</v>
      </c>
      <c r="C80" s="18">
        <f t="shared" si="8"/>
        <v>1.754091199300567</v>
      </c>
      <c r="D80" s="18">
        <f t="shared" si="9"/>
        <v>0.62939068882399418</v>
      </c>
      <c r="E80" s="18">
        <f t="shared" si="10"/>
        <v>-0.15826248593107106</v>
      </c>
      <c r="F80" s="18">
        <f t="shared" si="5"/>
        <v>0.10360115921286273</v>
      </c>
    </row>
    <row r="81" spans="1:6" x14ac:dyDescent="0.2">
      <c r="A81" s="10" t="str">
        <f>$A$23</f>
        <v>Education</v>
      </c>
      <c r="B81" s="18">
        <f t="shared" si="7"/>
        <v>1.2006134766626042</v>
      </c>
      <c r="C81" s="18">
        <f t="shared" si="8"/>
        <v>-2.5740058768426999</v>
      </c>
      <c r="D81" s="18">
        <f t="shared" si="9"/>
        <v>-6.2242408387813697E-2</v>
      </c>
      <c r="E81" s="18">
        <f t="shared" si="10"/>
        <v>0.23659521061651922</v>
      </c>
      <c r="F81" s="18">
        <f t="shared" si="5"/>
        <v>0.1368835142923297</v>
      </c>
    </row>
    <row r="82" spans="1:6" x14ac:dyDescent="0.2">
      <c r="A82" s="10" t="str">
        <f>$A$24</f>
        <v>Health and social work</v>
      </c>
      <c r="B82" s="18">
        <f t="shared" si="7"/>
        <v>2.1718027459953548</v>
      </c>
      <c r="C82" s="18">
        <f t="shared" si="8"/>
        <v>-0.42509747317812652</v>
      </c>
      <c r="D82" s="18">
        <f t="shared" si="9"/>
        <v>0.74025393215637614</v>
      </c>
      <c r="E82" s="18">
        <f t="shared" si="10"/>
        <v>0.14430414813582093</v>
      </c>
      <c r="F82" s="18">
        <f t="shared" si="5"/>
        <v>0.34256132443848397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-2.365946298717192</v>
      </c>
      <c r="C83" s="18">
        <f t="shared" si="8"/>
        <v>-0.76572764276762184</v>
      </c>
      <c r="D83" s="18">
        <f t="shared" si="9"/>
        <v>1.2114081272853294</v>
      </c>
      <c r="E83" s="18">
        <f t="shared" si="10"/>
        <v>0.78289355865486243</v>
      </c>
      <c r="F83" s="18">
        <f t="shared" si="5"/>
        <v>0.9255297824714237</v>
      </c>
    </row>
    <row r="84" spans="1:6" x14ac:dyDescent="0.2">
      <c r="A84" s="10" t="str">
        <f>$A$26</f>
        <v>Other services</v>
      </c>
      <c r="B84" s="18">
        <f t="shared" si="7"/>
        <v>0.14665583518136405</v>
      </c>
      <c r="C84" s="18">
        <f t="shared" si="8"/>
        <v>-3.2218494065014647</v>
      </c>
      <c r="D84" s="18">
        <f t="shared" si="9"/>
        <v>-0.83395515673519993</v>
      </c>
      <c r="E84" s="18">
        <f t="shared" si="10"/>
        <v>-9.9574211235697874E-2</v>
      </c>
      <c r="F84" s="18">
        <f t="shared" si="5"/>
        <v>-0.34497015810109888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1.5941064490136991</v>
      </c>
      <c r="C86" s="18">
        <f>IF(AND(D$3-C$3 &lt;&gt; 0,C28&lt;&gt;0,D28&lt;&gt;0),(EXP(LN(D28/C28)/(D$3-C$3))-1)*100,0)</f>
        <v>-2.2785452044612242</v>
      </c>
      <c r="D86" s="18">
        <f>IF(AND(E$3-D$3 &lt;&gt; 0,D28&lt;&gt;0,E28&lt;&gt;0),(EXP(LN(E28/D28)/(E$3-D$3))-1)*100,0)</f>
        <v>0.38156617181186459</v>
      </c>
      <c r="E86" s="18">
        <f>IF(AND(F$3-E$3 &lt;&gt; 0,E28&lt;&gt;0,F28&lt;&gt;0),(EXP(LN(F28/E28)/(F$3-E$3))-1)*100,0)</f>
        <v>0.28948480610164751</v>
      </c>
      <c r="F86" s="18">
        <f>IF(AND(F$3-D$3 &lt;&gt; 0,D28&lt;&gt;0,F28&lt;&gt;0),(EXP(LN(F28/D28)/(F$3-D$3))-1)*100,0)</f>
        <v>0.3201692055678107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1.0090000000000261</v>
      </c>
      <c r="C90" s="27">
        <f>D5-C5</f>
        <v>-1.7740000000000036</v>
      </c>
      <c r="D90" s="27">
        <f t="shared" si="11"/>
        <v>0.22599999999997422</v>
      </c>
      <c r="E90" s="27">
        <f t="shared" si="11"/>
        <v>0.18500000000002004</v>
      </c>
      <c r="F90" s="27">
        <f>F5-D5</f>
        <v>0.41099999999999426</v>
      </c>
    </row>
    <row r="91" spans="1:6" x14ac:dyDescent="0.2">
      <c r="A91" t="str">
        <f>$A$6</f>
        <v>Mining and quarrying</v>
      </c>
      <c r="B91" s="27">
        <f t="shared" si="11"/>
        <v>0.22400000000000098</v>
      </c>
      <c r="C91" s="27">
        <f t="shared" ref="C91:C105" si="12">D6-C6</f>
        <v>-0.18899999999999983</v>
      </c>
      <c r="D91" s="27">
        <f t="shared" si="11"/>
        <v>-4.7000000000001263E-2</v>
      </c>
      <c r="E91" s="27">
        <f t="shared" si="11"/>
        <v>-4.1999999999997317E-2</v>
      </c>
      <c r="F91" s="27">
        <f t="shared" ref="F91:F111" si="13">F6-D6</f>
        <v>-8.899999999999858E-2</v>
      </c>
    </row>
    <row r="92" spans="1:6" x14ac:dyDescent="0.2">
      <c r="A92" t="str">
        <f>$A$7</f>
        <v>Food drink and tobacco</v>
      </c>
      <c r="B92" s="27">
        <f t="shared" si="11"/>
        <v>1.6749999999999763</v>
      </c>
      <c r="C92" s="27">
        <f t="shared" si="12"/>
        <v>-1.6999999999959492E-2</v>
      </c>
      <c r="D92" s="27">
        <f t="shared" si="11"/>
        <v>0.42099999999997273</v>
      </c>
      <c r="E92" s="27">
        <f t="shared" si="11"/>
        <v>0.49800000000001088</v>
      </c>
      <c r="F92" s="27">
        <f t="shared" si="13"/>
        <v>0.91899999999998361</v>
      </c>
    </row>
    <row r="93" spans="1:6" x14ac:dyDescent="0.2">
      <c r="A93" t="str">
        <f>$A$8</f>
        <v>Engineering</v>
      </c>
      <c r="B93" s="27">
        <f t="shared" si="11"/>
        <v>3.5230000000000281</v>
      </c>
      <c r="C93" s="27">
        <f t="shared" si="12"/>
        <v>-0.12700000000004508</v>
      </c>
      <c r="D93" s="27">
        <f t="shared" si="11"/>
        <v>-0.95799999999997887</v>
      </c>
      <c r="E93" s="27">
        <f t="shared" si="11"/>
        <v>-3.1449999999999765</v>
      </c>
      <c r="F93" s="27">
        <f t="shared" si="13"/>
        <v>-4.1029999999999553</v>
      </c>
    </row>
    <row r="94" spans="1:6" x14ac:dyDescent="0.2">
      <c r="A94" t="str">
        <f>$A$9</f>
        <v>Rest of manufacturing</v>
      </c>
      <c r="B94" s="27">
        <f t="shared" si="11"/>
        <v>1.7630000000000869</v>
      </c>
      <c r="C94" s="27">
        <f t="shared" si="12"/>
        <v>1.9999999999996021E-2</v>
      </c>
      <c r="D94" s="27">
        <f t="shared" si="11"/>
        <v>-1.8960000000000612</v>
      </c>
      <c r="E94" s="27">
        <f t="shared" si="11"/>
        <v>-2.8139999999999858</v>
      </c>
      <c r="F94" s="27">
        <f t="shared" si="13"/>
        <v>-4.710000000000047</v>
      </c>
    </row>
    <row r="95" spans="1:6" x14ac:dyDescent="0.2">
      <c r="A95" t="str">
        <f>$A$10</f>
        <v>Electricity and gas</v>
      </c>
      <c r="B95" s="27">
        <f t="shared" si="11"/>
        <v>2.2499999999999964</v>
      </c>
      <c r="C95" s="27">
        <f t="shared" si="12"/>
        <v>0.70500000000001695</v>
      </c>
      <c r="D95" s="27">
        <f t="shared" si="11"/>
        <v>-0.11200000000001253</v>
      </c>
      <c r="E95" s="27">
        <f t="shared" si="11"/>
        <v>2.400000000000535E-2</v>
      </c>
      <c r="F95" s="27">
        <f t="shared" si="13"/>
        <v>-8.8000000000007184E-2</v>
      </c>
    </row>
    <row r="96" spans="1:6" x14ac:dyDescent="0.2">
      <c r="A96" t="str">
        <f>$A$11</f>
        <v>Water and sewerage</v>
      </c>
      <c r="B96" s="27">
        <f t="shared" si="11"/>
        <v>1.4039999999999999</v>
      </c>
      <c r="C96" s="27">
        <f t="shared" si="12"/>
        <v>-0.39499999999999336</v>
      </c>
      <c r="D96" s="27">
        <f t="shared" si="11"/>
        <v>0.34399999999999942</v>
      </c>
      <c r="E96" s="27">
        <f t="shared" si="11"/>
        <v>0.57299999999998885</v>
      </c>
      <c r="F96" s="27">
        <f t="shared" si="13"/>
        <v>0.91699999999998827</v>
      </c>
    </row>
    <row r="97" spans="1:6" x14ac:dyDescent="0.2">
      <c r="A97" t="str">
        <f>$A$12</f>
        <v>Construction</v>
      </c>
      <c r="B97" s="27">
        <f t="shared" si="11"/>
        <v>6.9499999999998963</v>
      </c>
      <c r="C97" s="27">
        <f t="shared" si="12"/>
        <v>1.1779999999999333</v>
      </c>
      <c r="D97" s="27">
        <f t="shared" si="11"/>
        <v>2.6550000000002072</v>
      </c>
      <c r="E97" s="27">
        <f t="shared" si="11"/>
        <v>3.2669999999998112</v>
      </c>
      <c r="F97" s="27">
        <f t="shared" si="13"/>
        <v>5.9220000000000184</v>
      </c>
    </row>
    <row r="98" spans="1:6" x14ac:dyDescent="0.2">
      <c r="A98" t="str">
        <f>$A$13</f>
        <v>Wholesale and retail trade</v>
      </c>
      <c r="B98" s="27">
        <f t="shared" si="11"/>
        <v>0.90100000000040836</v>
      </c>
      <c r="C98" s="27">
        <f t="shared" si="12"/>
        <v>2.6859999999998507</v>
      </c>
      <c r="D98" s="27">
        <f t="shared" si="11"/>
        <v>0.72100000000001785</v>
      </c>
      <c r="E98" s="27">
        <f t="shared" si="11"/>
        <v>1.4179999999999353</v>
      </c>
      <c r="F98" s="27">
        <f t="shared" si="13"/>
        <v>2.1389999999999532</v>
      </c>
    </row>
    <row r="99" spans="1:6" x14ac:dyDescent="0.2">
      <c r="A99" t="str">
        <f>$A$14</f>
        <v>Transport and storage</v>
      </c>
      <c r="B99" s="27">
        <f t="shared" si="11"/>
        <v>6.3249999999998394</v>
      </c>
      <c r="C99" s="27">
        <f t="shared" si="12"/>
        <v>-3.6099999999998929</v>
      </c>
      <c r="D99" s="27">
        <f t="shared" si="11"/>
        <v>-1.1410000000000053</v>
      </c>
      <c r="E99" s="27">
        <f t="shared" si="11"/>
        <v>-0.31799999999998363</v>
      </c>
      <c r="F99" s="27">
        <f t="shared" si="13"/>
        <v>-1.458999999999989</v>
      </c>
    </row>
    <row r="100" spans="1:6" x14ac:dyDescent="0.2">
      <c r="A100" t="str">
        <f>$A$15</f>
        <v>Accommodation and food</v>
      </c>
      <c r="B100" s="27">
        <f t="shared" si="11"/>
        <v>7.3130000000000734</v>
      </c>
      <c r="C100" s="27">
        <f t="shared" si="12"/>
        <v>-4.3600000000002126</v>
      </c>
      <c r="D100" s="27">
        <f t="shared" si="11"/>
        <v>2.86800000000013</v>
      </c>
      <c r="E100" s="27">
        <f t="shared" si="11"/>
        <v>8.272999999999989</v>
      </c>
      <c r="F100" s="27">
        <f t="shared" si="13"/>
        <v>11.141000000000119</v>
      </c>
    </row>
    <row r="101" spans="1:6" x14ac:dyDescent="0.2">
      <c r="A101" t="str">
        <f>$A$16</f>
        <v>Media</v>
      </c>
      <c r="B101" s="27">
        <f t="shared" si="11"/>
        <v>-3.0080000000000124</v>
      </c>
      <c r="C101" s="27">
        <f t="shared" si="12"/>
        <v>0.66199999999999459</v>
      </c>
      <c r="D101" s="27">
        <f t="shared" si="11"/>
        <v>-0.24199999999999999</v>
      </c>
      <c r="E101" s="27">
        <f t="shared" si="11"/>
        <v>-0.15199999999999303</v>
      </c>
      <c r="F101" s="27">
        <f t="shared" si="13"/>
        <v>-0.39399999999999302</v>
      </c>
    </row>
    <row r="102" spans="1:6" x14ac:dyDescent="0.2">
      <c r="A102" t="str">
        <f>$A$17</f>
        <v>Information technology</v>
      </c>
      <c r="B102" s="27">
        <f t="shared" si="11"/>
        <v>-2.2309999999999484</v>
      </c>
      <c r="C102" s="27">
        <f t="shared" si="12"/>
        <v>0.46599999999997976</v>
      </c>
      <c r="D102" s="27">
        <f t="shared" si="11"/>
        <v>2.1559999999999953</v>
      </c>
      <c r="E102" s="27">
        <f t="shared" si="11"/>
        <v>2.5570000000000377</v>
      </c>
      <c r="F102" s="27">
        <f t="shared" si="13"/>
        <v>4.7130000000000329</v>
      </c>
    </row>
    <row r="103" spans="1:6" x14ac:dyDescent="0.2">
      <c r="A103" t="str">
        <f>$A$18</f>
        <v>Finance and insurance</v>
      </c>
      <c r="B103" s="27">
        <f t="shared" si="11"/>
        <v>-2.5159999999999201</v>
      </c>
      <c r="C103" s="27">
        <f t="shared" si="12"/>
        <v>0.34200000000002007</v>
      </c>
      <c r="D103" s="27">
        <f t="shared" si="11"/>
        <v>-0.78900000000009385</v>
      </c>
      <c r="E103" s="27">
        <f t="shared" si="11"/>
        <v>-2.4699999999999669</v>
      </c>
      <c r="F103" s="27">
        <f t="shared" si="13"/>
        <v>-3.2590000000000607</v>
      </c>
    </row>
    <row r="104" spans="1:6" x14ac:dyDescent="0.2">
      <c r="A104" t="str">
        <f>$A$19</f>
        <v>Real estate</v>
      </c>
      <c r="B104" s="27">
        <f t="shared" si="11"/>
        <v>-2.0280000000000022</v>
      </c>
      <c r="C104" s="27">
        <f t="shared" si="12"/>
        <v>2.0769999999999857</v>
      </c>
      <c r="D104" s="27">
        <f t="shared" si="11"/>
        <v>-1.0999999999985022E-2</v>
      </c>
      <c r="E104" s="27">
        <f t="shared" si="11"/>
        <v>1.3939999999999735</v>
      </c>
      <c r="F104" s="27">
        <f t="shared" si="13"/>
        <v>1.3829999999999885</v>
      </c>
    </row>
    <row r="105" spans="1:6" x14ac:dyDescent="0.2">
      <c r="A105" t="str">
        <f>$A$20</f>
        <v>Professional services</v>
      </c>
      <c r="B105" s="27">
        <f t="shared" si="11"/>
        <v>9.7090000000000174</v>
      </c>
      <c r="C105" s="27">
        <f t="shared" si="12"/>
        <v>-5.8240000000000549</v>
      </c>
      <c r="D105" s="27">
        <f t="shared" si="11"/>
        <v>3.4010000000001526</v>
      </c>
      <c r="E105" s="27">
        <f t="shared" si="11"/>
        <v>4.9170000000001153</v>
      </c>
      <c r="F105" s="27">
        <f t="shared" si="13"/>
        <v>8.3180000000002678</v>
      </c>
    </row>
    <row r="106" spans="1:6" x14ac:dyDescent="0.2">
      <c r="A106" s="10" t="str">
        <f>$A$21</f>
        <v>Support services</v>
      </c>
      <c r="B106" s="27">
        <f t="shared" ref="B106:B111" si="14">C21-B21</f>
        <v>8.9050000000001575</v>
      </c>
      <c r="C106" s="27">
        <f t="shared" ref="C106:C111" si="15">D21-C21</f>
        <v>-8.470000000000141</v>
      </c>
      <c r="D106" s="27">
        <f t="shared" ref="D106:D111" si="16">E21-D21</f>
        <v>3.2230000000002832</v>
      </c>
      <c r="E106" s="27">
        <f t="shared" ref="E106:E111" si="17">F21-E21</f>
        <v>6.174999999999855</v>
      </c>
      <c r="F106" s="27">
        <f t="shared" si="13"/>
        <v>9.3980000000001382</v>
      </c>
    </row>
    <row r="107" spans="1:6" x14ac:dyDescent="0.2">
      <c r="A107" s="10" t="str">
        <f>$A$22</f>
        <v>Public admin. and defence</v>
      </c>
      <c r="B107" s="27">
        <f t="shared" si="14"/>
        <v>0.12100000000008748</v>
      </c>
      <c r="C107" s="27">
        <f t="shared" si="15"/>
        <v>0.52199999999985636</v>
      </c>
      <c r="D107" s="27">
        <f t="shared" si="16"/>
        <v>0.96500000000010289</v>
      </c>
      <c r="E107" s="27">
        <f t="shared" si="17"/>
        <v>-0.490999999999989</v>
      </c>
      <c r="F107" s="27">
        <f t="shared" si="13"/>
        <v>0.47400000000011389</v>
      </c>
    </row>
    <row r="108" spans="1:6" x14ac:dyDescent="0.2">
      <c r="A108" s="10" t="str">
        <f>$A$23</f>
        <v>Education</v>
      </c>
      <c r="B108" s="27">
        <f t="shared" si="14"/>
        <v>3.6329999999998535</v>
      </c>
      <c r="C108" s="27">
        <f t="shared" si="15"/>
        <v>-2.0059999999998155</v>
      </c>
      <c r="D108" s="27">
        <f t="shared" si="16"/>
        <v>-0.23600000000026</v>
      </c>
      <c r="E108" s="27">
        <f t="shared" si="17"/>
        <v>1.8100000000002581</v>
      </c>
      <c r="F108" s="27">
        <f t="shared" si="13"/>
        <v>1.5739999999999981</v>
      </c>
    </row>
    <row r="109" spans="1:6" x14ac:dyDescent="0.2">
      <c r="A109" s="10" t="str">
        <f>$A$24</f>
        <v>Health and social work</v>
      </c>
      <c r="B109" s="27">
        <f t="shared" si="14"/>
        <v>9.3569999999997009</v>
      </c>
      <c r="C109" s="27">
        <f t="shared" si="15"/>
        <v>-0.48299999999971988</v>
      </c>
      <c r="D109" s="27">
        <f t="shared" si="16"/>
        <v>4.2499999999999574</v>
      </c>
      <c r="E109" s="27">
        <f t="shared" si="17"/>
        <v>1.704999999999913</v>
      </c>
      <c r="F109" s="27">
        <f t="shared" si="13"/>
        <v>5.9549999999998704</v>
      </c>
    </row>
    <row r="110" spans="1:6" x14ac:dyDescent="0.2">
      <c r="A110" s="10" t="str">
        <f>$A$25</f>
        <v>Arts and entertainment</v>
      </c>
      <c r="B110" s="27">
        <f t="shared" si="14"/>
        <v>-2.4940000000000886</v>
      </c>
      <c r="C110" s="27">
        <f t="shared" si="15"/>
        <v>-0.18999999999993022</v>
      </c>
      <c r="D110" s="27">
        <f t="shared" si="16"/>
        <v>1.5279999999999738</v>
      </c>
      <c r="E110" s="27">
        <f t="shared" si="17"/>
        <v>2.120999999999956</v>
      </c>
      <c r="F110" s="27">
        <f t="shared" si="13"/>
        <v>3.6489999999999299</v>
      </c>
    </row>
    <row r="111" spans="1:6" x14ac:dyDescent="0.2">
      <c r="A111" s="10" t="str">
        <f>$A$26</f>
        <v>Other services</v>
      </c>
      <c r="B111" s="27">
        <f t="shared" si="14"/>
        <v>0.16200000000004877</v>
      </c>
      <c r="C111" s="27">
        <f t="shared" si="15"/>
        <v>-0.89300000000001134</v>
      </c>
      <c r="D111" s="27">
        <f t="shared" si="16"/>
        <v>-1.1000000000000156</v>
      </c>
      <c r="E111" s="27">
        <f t="shared" si="17"/>
        <v>-0.25500000000001322</v>
      </c>
      <c r="F111" s="27">
        <f t="shared" si="13"/>
        <v>-1.3550000000000288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52.94700000000023</v>
      </c>
      <c r="C113" s="29">
        <f>D28-C28</f>
        <v>-19.67999999999995</v>
      </c>
      <c r="D113" s="29">
        <f>E28-D28</f>
        <v>16.225999999999999</v>
      </c>
      <c r="E113" s="29">
        <f>F28-E28</f>
        <v>25.230000000000132</v>
      </c>
      <c r="F113" s="29">
        <f>F28-D28</f>
        <v>41.456000000000131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Coast to Capital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14.821999999999981</v>
      </c>
      <c r="C7" s="31">
        <f>'Ind T1'!C7</f>
        <v>19.709000000000007</v>
      </c>
      <c r="D7" s="31">
        <f>'Ind T1'!D7</f>
        <v>18.056000000000026</v>
      </c>
      <c r="E7" s="31">
        <f>'Ind T1'!E7</f>
        <v>18.466999999999985</v>
      </c>
      <c r="F7" s="31">
        <f>'Ind T1'!F7</f>
        <v>19.207000000000004</v>
      </c>
      <c r="H7" s="31">
        <f>C7-B7</f>
        <v>4.8870000000000253</v>
      </c>
      <c r="I7" s="31">
        <f>D7-C7</f>
        <v>-1.6529999999999809</v>
      </c>
      <c r="J7" s="31">
        <f>E7-D7</f>
        <v>0.41099999999995873</v>
      </c>
      <c r="K7" s="31">
        <f>F7-E7</f>
        <v>0.74000000000001975</v>
      </c>
      <c r="L7" s="31">
        <f>F7-D7</f>
        <v>1.1509999999999785</v>
      </c>
    </row>
    <row r="8" spans="1:12" x14ac:dyDescent="0.2">
      <c r="A8" t="str">
        <f>'Ind T2'!A5</f>
        <v>Agriculture</v>
      </c>
      <c r="B8" s="32">
        <f>'Ind T2'!B5</f>
        <v>7.9679999999999866</v>
      </c>
      <c r="C8" s="32">
        <f>'Ind T2'!C5</f>
        <v>8.9770000000000127</v>
      </c>
      <c r="D8" s="32">
        <f>'Ind T2'!D5</f>
        <v>7.2030000000000092</v>
      </c>
      <c r="E8" s="32">
        <f>'Ind T2'!E5</f>
        <v>7.4289999999999834</v>
      </c>
      <c r="F8" s="32">
        <f>'Ind T2'!F5</f>
        <v>7.6140000000000034</v>
      </c>
      <c r="H8" s="11">
        <f t="shared" ref="H8:H40" si="0">C8-B8</f>
        <v>1.0090000000000261</v>
      </c>
      <c r="I8" s="31">
        <f t="shared" ref="I8:I38" si="1">D8-C8</f>
        <v>-1.7740000000000036</v>
      </c>
      <c r="J8" s="11">
        <f t="shared" ref="J8:J38" si="2">E8-D8</f>
        <v>0.22599999999997422</v>
      </c>
      <c r="K8" s="11">
        <f t="shared" ref="K8:K38" si="3">F8-E8</f>
        <v>0.18500000000002004</v>
      </c>
      <c r="L8" s="31">
        <f t="shared" ref="L8:L40" si="4">F8-D8</f>
        <v>0.41099999999999426</v>
      </c>
    </row>
    <row r="9" spans="1:12" x14ac:dyDescent="0.2">
      <c r="A9" t="str">
        <f>'Ind T2'!A6</f>
        <v>Mining and quarrying</v>
      </c>
      <c r="B9" s="32">
        <f>'Ind T2'!B6</f>
        <v>0.53499999999999825</v>
      </c>
      <c r="C9" s="32">
        <f>'Ind T2'!C6</f>
        <v>0.75899999999999923</v>
      </c>
      <c r="D9" s="32">
        <f>'Ind T2'!D6</f>
        <v>0.5699999999999994</v>
      </c>
      <c r="E9" s="32">
        <f>'Ind T2'!E6</f>
        <v>0.52299999999999813</v>
      </c>
      <c r="F9" s="32">
        <f>'Ind T2'!F6</f>
        <v>0.48100000000000082</v>
      </c>
      <c r="H9" s="11">
        <f t="shared" si="0"/>
        <v>0.22400000000000098</v>
      </c>
      <c r="I9" s="31">
        <f t="shared" si="1"/>
        <v>-0.18899999999999983</v>
      </c>
      <c r="J9" s="11">
        <f t="shared" si="2"/>
        <v>-4.7000000000001263E-2</v>
      </c>
      <c r="K9" s="11">
        <f t="shared" si="3"/>
        <v>-4.1999999999997317E-2</v>
      </c>
      <c r="L9" s="31">
        <f t="shared" si="4"/>
        <v>-8.899999999999858E-2</v>
      </c>
    </row>
    <row r="10" spans="1:12" x14ac:dyDescent="0.2">
      <c r="A10" t="str">
        <f>'Ind T2'!A10</f>
        <v>Electricity and gas</v>
      </c>
      <c r="B10" s="32">
        <f>'Ind T2'!B10</f>
        <v>2.0570000000000004</v>
      </c>
      <c r="C10" s="32">
        <f>'Ind T2'!C10</f>
        <v>4.3069999999999968</v>
      </c>
      <c r="D10" s="32">
        <f>'Ind T2'!D10</f>
        <v>5.0120000000000138</v>
      </c>
      <c r="E10" s="32">
        <f>'Ind T2'!E10</f>
        <v>4.9000000000000012</v>
      </c>
      <c r="F10" s="32">
        <f>'Ind T2'!F10</f>
        <v>4.9240000000000066</v>
      </c>
      <c r="H10" s="11">
        <f t="shared" si="0"/>
        <v>2.2499999999999964</v>
      </c>
      <c r="I10" s="31">
        <f t="shared" si="1"/>
        <v>0.70500000000001695</v>
      </c>
      <c r="J10" s="11">
        <f t="shared" si="2"/>
        <v>-0.11200000000001253</v>
      </c>
      <c r="K10" s="11">
        <f t="shared" si="3"/>
        <v>2.400000000000535E-2</v>
      </c>
      <c r="L10" s="31">
        <f t="shared" si="4"/>
        <v>-8.8000000000007184E-2</v>
      </c>
    </row>
    <row r="11" spans="1:12" x14ac:dyDescent="0.2">
      <c r="A11" t="str">
        <f>'Ind T2'!A11</f>
        <v>Water and sewerage</v>
      </c>
      <c r="B11" s="32">
        <f>'Ind T2'!B11</f>
        <v>4.2619999999999978</v>
      </c>
      <c r="C11" s="32">
        <f>'Ind T2'!C11</f>
        <v>5.6659999999999977</v>
      </c>
      <c r="D11" s="32">
        <f>'Ind T2'!D11</f>
        <v>5.2710000000000043</v>
      </c>
      <c r="E11" s="32">
        <f>'Ind T2'!E11</f>
        <v>5.6150000000000038</v>
      </c>
      <c r="F11" s="32">
        <f>'Ind T2'!F11</f>
        <v>6.1879999999999926</v>
      </c>
      <c r="H11" s="11">
        <f t="shared" ref="H11" si="5">C11-B11</f>
        <v>1.4039999999999999</v>
      </c>
      <c r="I11" s="31">
        <f t="shared" ref="I11" si="6">D11-C11</f>
        <v>-0.39499999999999336</v>
      </c>
      <c r="J11" s="11">
        <f t="shared" ref="J11" si="7">E11-D11</f>
        <v>0.34399999999999942</v>
      </c>
      <c r="K11" s="11">
        <f t="shared" ref="K11" si="8">F11-E11</f>
        <v>0.57299999999998885</v>
      </c>
      <c r="L11" s="31">
        <f t="shared" si="4"/>
        <v>0.91699999999998827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38.232999999999976</v>
      </c>
      <c r="C13" s="31">
        <f>'Ind T1'!C8</f>
        <v>45.194000000000059</v>
      </c>
      <c r="D13" s="31">
        <f>'Ind T1'!D8</f>
        <v>45.07000000000005</v>
      </c>
      <c r="E13" s="31">
        <f>'Ind T1'!E8</f>
        <v>42.636999999999986</v>
      </c>
      <c r="F13" s="31">
        <f>'Ind T1'!F8</f>
        <v>37.176000000000037</v>
      </c>
      <c r="H13" s="31">
        <f t="shared" si="0"/>
        <v>6.9610000000000838</v>
      </c>
      <c r="I13" s="31">
        <f t="shared" si="1"/>
        <v>-0.12400000000000944</v>
      </c>
      <c r="J13" s="31">
        <f t="shared" si="2"/>
        <v>-2.4330000000000638</v>
      </c>
      <c r="K13" s="31">
        <f t="shared" si="3"/>
        <v>-5.4609999999999488</v>
      </c>
      <c r="L13" s="31">
        <f t="shared" si="4"/>
        <v>-7.8940000000000126</v>
      </c>
    </row>
    <row r="14" spans="1:12" x14ac:dyDescent="0.2">
      <c r="A14" t="str">
        <f>'Ind T2'!A7</f>
        <v>Food drink and tobacco</v>
      </c>
      <c r="B14" s="32">
        <f>'Ind T2'!B7</f>
        <v>3.650000000000007</v>
      </c>
      <c r="C14" s="32">
        <f>'Ind T2'!C7</f>
        <v>5.3249999999999833</v>
      </c>
      <c r="D14" s="32">
        <f>'Ind T2'!D7</f>
        <v>5.3080000000000238</v>
      </c>
      <c r="E14" s="32">
        <f>'Ind T2'!E7</f>
        <v>5.7289999999999965</v>
      </c>
      <c r="F14" s="32">
        <f>'Ind T2'!F7</f>
        <v>6.2270000000000074</v>
      </c>
      <c r="H14" s="11">
        <f t="shared" si="0"/>
        <v>1.6749999999999763</v>
      </c>
      <c r="I14" s="31">
        <f t="shared" si="1"/>
        <v>-1.6999999999959492E-2</v>
      </c>
      <c r="J14" s="11">
        <f t="shared" si="2"/>
        <v>0.42099999999997273</v>
      </c>
      <c r="K14" s="11">
        <f t="shared" si="3"/>
        <v>0.49800000000001088</v>
      </c>
      <c r="L14" s="31">
        <f t="shared" si="4"/>
        <v>0.91899999999998361</v>
      </c>
    </row>
    <row r="15" spans="1:12" x14ac:dyDescent="0.2">
      <c r="A15" t="str">
        <f>'Ind T2'!A8</f>
        <v>Engineering</v>
      </c>
      <c r="B15" s="32">
        <f>'Ind T2'!B8</f>
        <v>8.9019999999999957</v>
      </c>
      <c r="C15" s="32">
        <f>'Ind T2'!C8</f>
        <v>12.425000000000024</v>
      </c>
      <c r="D15" s="32">
        <f>'Ind T2'!D8</f>
        <v>12.297999999999979</v>
      </c>
      <c r="E15" s="32">
        <f>'Ind T2'!E8</f>
        <v>11.34</v>
      </c>
      <c r="F15" s="32">
        <f>'Ind T2'!F8</f>
        <v>8.1950000000000234</v>
      </c>
      <c r="H15" s="11">
        <f t="shared" si="0"/>
        <v>3.5230000000000281</v>
      </c>
      <c r="I15" s="31">
        <f t="shared" si="1"/>
        <v>-0.12700000000004508</v>
      </c>
      <c r="J15" s="11">
        <f t="shared" si="2"/>
        <v>-0.95799999999997887</v>
      </c>
      <c r="K15" s="11">
        <f t="shared" si="3"/>
        <v>-3.1449999999999765</v>
      </c>
      <c r="L15" s="31">
        <f t="shared" si="4"/>
        <v>-4.1029999999999553</v>
      </c>
    </row>
    <row r="16" spans="1:12" x14ac:dyDescent="0.2">
      <c r="A16" t="str">
        <f>'Ind T2'!A9</f>
        <v>Rest of manufacturing</v>
      </c>
      <c r="B16" s="32">
        <f>'Ind T2'!B9</f>
        <v>25.680999999999969</v>
      </c>
      <c r="C16" s="32">
        <f>'Ind T2'!C9</f>
        <v>27.444000000000056</v>
      </c>
      <c r="D16" s="32">
        <f>'Ind T2'!D9</f>
        <v>27.464000000000052</v>
      </c>
      <c r="E16" s="32">
        <f>'Ind T2'!E9</f>
        <v>25.567999999999991</v>
      </c>
      <c r="F16" s="32">
        <f>'Ind T2'!F9</f>
        <v>22.754000000000005</v>
      </c>
      <c r="H16" s="11">
        <f t="shared" si="0"/>
        <v>1.7630000000000869</v>
      </c>
      <c r="I16" s="31">
        <f t="shared" si="1"/>
        <v>1.9999999999996021E-2</v>
      </c>
      <c r="J16" s="11">
        <f t="shared" si="2"/>
        <v>-1.8960000000000612</v>
      </c>
      <c r="K16" s="11">
        <f t="shared" si="3"/>
        <v>-2.8139999999999858</v>
      </c>
      <c r="L16" s="31">
        <f t="shared" si="4"/>
        <v>-4.710000000000047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51.86600000000012</v>
      </c>
      <c r="C18" s="31">
        <f>'Ind T1'!C9</f>
        <v>58.816000000000017</v>
      </c>
      <c r="D18" s="31">
        <f>'Ind T1'!D9</f>
        <v>59.99399999999995</v>
      </c>
      <c r="E18" s="31">
        <f>'Ind T1'!E9</f>
        <v>62.649000000000157</v>
      </c>
      <c r="F18" s="31">
        <f>'Ind T1'!F9</f>
        <v>65.915999999999968</v>
      </c>
      <c r="H18" s="31">
        <f t="shared" si="0"/>
        <v>6.9499999999998963</v>
      </c>
      <c r="I18" s="31">
        <f t="shared" si="1"/>
        <v>1.1779999999999333</v>
      </c>
      <c r="J18" s="31">
        <f t="shared" si="2"/>
        <v>2.6550000000002072</v>
      </c>
      <c r="K18" s="31">
        <f t="shared" si="3"/>
        <v>3.2669999999998112</v>
      </c>
      <c r="L18" s="31">
        <f t="shared" si="4"/>
        <v>5.9220000000000184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216.05599999999967</v>
      </c>
      <c r="C20" s="31">
        <f>'Ind T1'!C10</f>
        <v>230.595</v>
      </c>
      <c r="D20" s="31">
        <f>'Ind T1'!D10</f>
        <v>225.31099999999975</v>
      </c>
      <c r="E20" s="31">
        <f>'Ind T1'!E10</f>
        <v>227.75899999999987</v>
      </c>
      <c r="F20" s="31">
        <f>'Ind T1'!F10</f>
        <v>237.13199999999983</v>
      </c>
      <c r="H20" s="31">
        <f t="shared" si="0"/>
        <v>14.539000000000328</v>
      </c>
      <c r="I20" s="31">
        <f t="shared" si="1"/>
        <v>-5.2840000000002476</v>
      </c>
      <c r="J20" s="31">
        <f t="shared" si="2"/>
        <v>2.4480000000001212</v>
      </c>
      <c r="K20" s="31">
        <f t="shared" si="3"/>
        <v>9.372999999999962</v>
      </c>
      <c r="L20" s="31">
        <f t="shared" si="4"/>
        <v>11.821000000000083</v>
      </c>
    </row>
    <row r="21" spans="1:12" x14ac:dyDescent="0.2">
      <c r="A21" s="10" t="str">
        <f>'Ind T2'!A13</f>
        <v>Wholesale and retail trade</v>
      </c>
      <c r="B21" s="32">
        <f>'Ind T2'!B13</f>
        <v>116.33999999999966</v>
      </c>
      <c r="C21" s="32">
        <f>'Ind T2'!C13</f>
        <v>117.24100000000007</v>
      </c>
      <c r="D21" s="32">
        <f>'Ind T2'!D13</f>
        <v>119.92699999999992</v>
      </c>
      <c r="E21" s="32">
        <f>'Ind T2'!E13</f>
        <v>120.64799999999994</v>
      </c>
      <c r="F21" s="32">
        <f>'Ind T2'!F13</f>
        <v>122.06599999999987</v>
      </c>
      <c r="H21" s="11">
        <f t="shared" si="0"/>
        <v>0.90100000000040836</v>
      </c>
      <c r="I21" s="31">
        <f t="shared" si="1"/>
        <v>2.6859999999998507</v>
      </c>
      <c r="J21" s="11">
        <f t="shared" si="2"/>
        <v>0.72100000000001785</v>
      </c>
      <c r="K21" s="11">
        <f t="shared" si="3"/>
        <v>1.4179999999999353</v>
      </c>
      <c r="L21" s="31">
        <f t="shared" si="4"/>
        <v>2.1389999999999532</v>
      </c>
    </row>
    <row r="22" spans="1:12" x14ac:dyDescent="0.2">
      <c r="A22" s="10" t="str">
        <f>'Ind T2'!A14</f>
        <v>Transport and storage</v>
      </c>
      <c r="B22" s="32">
        <f>'Ind T2'!B14</f>
        <v>42.557000000000016</v>
      </c>
      <c r="C22" s="32">
        <f>'Ind T2'!C14</f>
        <v>48.881999999999856</v>
      </c>
      <c r="D22" s="32">
        <f>'Ind T2'!D14</f>
        <v>45.271999999999963</v>
      </c>
      <c r="E22" s="32">
        <f>'Ind T2'!E14</f>
        <v>44.130999999999958</v>
      </c>
      <c r="F22" s="32">
        <f>'Ind T2'!F14</f>
        <v>43.812999999999974</v>
      </c>
      <c r="H22" s="11">
        <f t="shared" si="0"/>
        <v>6.3249999999998394</v>
      </c>
      <c r="I22" s="31">
        <f t="shared" si="1"/>
        <v>-3.6099999999998929</v>
      </c>
      <c r="J22" s="11">
        <f t="shared" si="2"/>
        <v>-1.1410000000000053</v>
      </c>
      <c r="K22" s="11">
        <f t="shared" si="3"/>
        <v>-0.31799999999998363</v>
      </c>
      <c r="L22" s="31">
        <f t="shared" si="4"/>
        <v>-1.458999999999989</v>
      </c>
    </row>
    <row r="23" spans="1:12" x14ac:dyDescent="0.2">
      <c r="A23" s="10" t="str">
        <f>'Ind T2'!A15</f>
        <v>Accommodation and food</v>
      </c>
      <c r="B23" s="32">
        <f>'Ind T2'!B15</f>
        <v>57.158999999999992</v>
      </c>
      <c r="C23" s="32">
        <f>'Ind T2'!C15</f>
        <v>64.472000000000065</v>
      </c>
      <c r="D23" s="32">
        <f>'Ind T2'!D15</f>
        <v>60.111999999999853</v>
      </c>
      <c r="E23" s="32">
        <f>'Ind T2'!E15</f>
        <v>62.979999999999983</v>
      </c>
      <c r="F23" s="32">
        <f>'Ind T2'!F15</f>
        <v>71.252999999999972</v>
      </c>
      <c r="H23" s="11">
        <f t="shared" si="0"/>
        <v>7.3130000000000734</v>
      </c>
      <c r="I23" s="31">
        <f t="shared" si="1"/>
        <v>-4.3600000000002126</v>
      </c>
      <c r="J23" s="11">
        <f t="shared" si="2"/>
        <v>2.86800000000013</v>
      </c>
      <c r="K23" s="11">
        <f t="shared" si="3"/>
        <v>8.272999999999989</v>
      </c>
      <c r="L23" s="31">
        <f t="shared" si="4"/>
        <v>11.141000000000119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281.58299999999969</v>
      </c>
      <c r="C25" s="31">
        <f>'Ind T1'!C11</f>
        <v>288.08199999999999</v>
      </c>
      <c r="D25" s="31">
        <f>'Ind T1'!D11</f>
        <v>276.25199999999978</v>
      </c>
      <c r="E25" s="31">
        <f>'Ind T1'!E11</f>
        <v>284.41800000000018</v>
      </c>
      <c r="F25" s="31">
        <f>'Ind T1'!F11</f>
        <v>298.7050000000001</v>
      </c>
      <c r="H25" s="31">
        <f t="shared" si="0"/>
        <v>6.4990000000003079</v>
      </c>
      <c r="I25" s="31">
        <f t="shared" si="1"/>
        <v>-11.830000000000211</v>
      </c>
      <c r="J25" s="31">
        <f t="shared" si="2"/>
        <v>8.1660000000003947</v>
      </c>
      <c r="K25" s="31">
        <f t="shared" si="3"/>
        <v>14.286999999999921</v>
      </c>
      <c r="L25" s="31">
        <f t="shared" si="4"/>
        <v>22.453000000000316</v>
      </c>
    </row>
    <row r="26" spans="1:12" x14ac:dyDescent="0.2">
      <c r="A26" s="10" t="str">
        <f>'Ind T2'!A16</f>
        <v>Media</v>
      </c>
      <c r="B26" s="11">
        <f>'Ind T2'!B16</f>
        <v>9.1870000000000136</v>
      </c>
      <c r="C26" s="11">
        <f>'Ind T2'!C16</f>
        <v>6.1790000000000012</v>
      </c>
      <c r="D26" s="11">
        <f>'Ind T2'!D16</f>
        <v>6.8409999999999958</v>
      </c>
      <c r="E26" s="11">
        <f>'Ind T2'!E16</f>
        <v>6.5989999999999958</v>
      </c>
      <c r="F26" s="11">
        <f>'Ind T2'!F16</f>
        <v>6.4470000000000027</v>
      </c>
      <c r="H26" s="11">
        <f t="shared" si="0"/>
        <v>-3.0080000000000124</v>
      </c>
      <c r="I26" s="31">
        <f t="shared" si="1"/>
        <v>0.66199999999999459</v>
      </c>
      <c r="J26" s="11">
        <f t="shared" si="2"/>
        <v>-0.24199999999999999</v>
      </c>
      <c r="K26" s="11">
        <f t="shared" si="3"/>
        <v>-0.15199999999999303</v>
      </c>
      <c r="L26" s="31">
        <f t="shared" si="4"/>
        <v>-0.39399999999999302</v>
      </c>
    </row>
    <row r="27" spans="1:12" x14ac:dyDescent="0.2">
      <c r="A27" s="10" t="str">
        <f>'Ind T2'!A17</f>
        <v>Information technology</v>
      </c>
      <c r="B27" s="11">
        <f>'Ind T2'!B17</f>
        <v>31.003999999999976</v>
      </c>
      <c r="C27" s="11">
        <f>'Ind T2'!C17</f>
        <v>28.773000000000028</v>
      </c>
      <c r="D27" s="11">
        <f>'Ind T2'!D17</f>
        <v>29.239000000000008</v>
      </c>
      <c r="E27" s="11">
        <f>'Ind T2'!E17</f>
        <v>31.395000000000003</v>
      </c>
      <c r="F27" s="11">
        <f>'Ind T2'!F17</f>
        <v>33.952000000000041</v>
      </c>
      <c r="H27" s="11">
        <f t="shared" si="0"/>
        <v>-2.2309999999999484</v>
      </c>
      <c r="I27" s="31">
        <f t="shared" si="1"/>
        <v>0.46599999999997976</v>
      </c>
      <c r="J27" s="11">
        <f t="shared" si="2"/>
        <v>2.1559999999999953</v>
      </c>
      <c r="K27" s="11">
        <f t="shared" si="3"/>
        <v>2.5570000000000377</v>
      </c>
      <c r="L27" s="31">
        <f t="shared" si="4"/>
        <v>4.7130000000000329</v>
      </c>
    </row>
    <row r="28" spans="1:12" x14ac:dyDescent="0.2">
      <c r="A28" s="10" t="str">
        <f>'Ind T2'!A18</f>
        <v>Finance and insurance</v>
      </c>
      <c r="B28" s="11">
        <f>'Ind T2'!B18</f>
        <v>36.690999999999967</v>
      </c>
      <c r="C28" s="11">
        <f>'Ind T2'!C18</f>
        <v>34.175000000000047</v>
      </c>
      <c r="D28" s="11">
        <f>'Ind T2'!D18</f>
        <v>34.517000000000067</v>
      </c>
      <c r="E28" s="11">
        <f>'Ind T2'!E18</f>
        <v>33.727999999999973</v>
      </c>
      <c r="F28" s="11">
        <f>'Ind T2'!F18</f>
        <v>31.258000000000006</v>
      </c>
      <c r="H28" s="11">
        <f t="shared" si="0"/>
        <v>-2.5159999999999201</v>
      </c>
      <c r="I28" s="31">
        <f t="shared" si="1"/>
        <v>0.34200000000002007</v>
      </c>
      <c r="J28" s="11">
        <f t="shared" si="2"/>
        <v>-0.78900000000009385</v>
      </c>
      <c r="K28" s="11">
        <f t="shared" si="3"/>
        <v>-2.4699999999999669</v>
      </c>
      <c r="L28" s="31">
        <f t="shared" si="4"/>
        <v>-3.2590000000000607</v>
      </c>
    </row>
    <row r="29" spans="1:12" x14ac:dyDescent="0.2">
      <c r="A29" s="10" t="str">
        <f>'Ind T2'!A19</f>
        <v>Real estate</v>
      </c>
      <c r="B29" s="11">
        <f>'Ind T2'!B19</f>
        <v>15.275000000000007</v>
      </c>
      <c r="C29" s="11">
        <f>'Ind T2'!C19</f>
        <v>13.247000000000005</v>
      </c>
      <c r="D29" s="11">
        <f>'Ind T2'!D19</f>
        <v>15.323999999999991</v>
      </c>
      <c r="E29" s="11">
        <f>'Ind T2'!E19</f>
        <v>15.313000000000006</v>
      </c>
      <c r="F29" s="11">
        <f>'Ind T2'!F19</f>
        <v>16.706999999999979</v>
      </c>
      <c r="H29" s="11">
        <f t="shared" ref="H29:H31" si="9">C29-B29</f>
        <v>-2.0280000000000022</v>
      </c>
      <c r="I29" s="31">
        <f t="shared" ref="I29:I31" si="10">D29-C29</f>
        <v>2.0769999999999857</v>
      </c>
      <c r="J29" s="11">
        <f t="shared" ref="J29:J31" si="11">E29-D29</f>
        <v>-1.0999999999985022E-2</v>
      </c>
      <c r="K29" s="11">
        <f t="shared" ref="K29:K31" si="12">F29-E29</f>
        <v>1.3939999999999735</v>
      </c>
      <c r="L29" s="31">
        <f t="shared" si="4"/>
        <v>1.3829999999999885</v>
      </c>
    </row>
    <row r="30" spans="1:12" x14ac:dyDescent="0.2">
      <c r="A30" s="10" t="str">
        <f>'Ind T2'!A20</f>
        <v>Professional services</v>
      </c>
      <c r="B30" s="11">
        <f>'Ind T2'!B20</f>
        <v>68.058999999999884</v>
      </c>
      <c r="C30" s="11">
        <f>'Ind T2'!C20</f>
        <v>77.767999999999901</v>
      </c>
      <c r="D30" s="11">
        <f>'Ind T2'!D20</f>
        <v>71.943999999999846</v>
      </c>
      <c r="E30" s="11">
        <f>'Ind T2'!E20</f>
        <v>75.344999999999999</v>
      </c>
      <c r="F30" s="11">
        <f>'Ind T2'!F20</f>
        <v>80.262000000000114</v>
      </c>
      <c r="H30" s="11">
        <f t="shared" si="9"/>
        <v>9.7090000000000174</v>
      </c>
      <c r="I30" s="31">
        <f t="shared" si="10"/>
        <v>-5.8240000000000549</v>
      </c>
      <c r="J30" s="11">
        <f t="shared" si="11"/>
        <v>3.4010000000001526</v>
      </c>
      <c r="K30" s="11">
        <f t="shared" si="12"/>
        <v>4.9170000000001153</v>
      </c>
      <c r="L30" s="31">
        <f t="shared" si="4"/>
        <v>8.3180000000002678</v>
      </c>
    </row>
    <row r="31" spans="1:12" x14ac:dyDescent="0.2">
      <c r="A31" s="10" t="str">
        <f>'Ind T2'!A21</f>
        <v>Support services</v>
      </c>
      <c r="B31" s="11">
        <f>'Ind T2'!B21</f>
        <v>66.504999999999839</v>
      </c>
      <c r="C31" s="11">
        <f>'Ind T2'!C21</f>
        <v>75.41</v>
      </c>
      <c r="D31" s="11">
        <f>'Ind T2'!D21</f>
        <v>66.939999999999856</v>
      </c>
      <c r="E31" s="11">
        <f>'Ind T2'!E21</f>
        <v>70.163000000000139</v>
      </c>
      <c r="F31" s="11">
        <f>'Ind T2'!F21</f>
        <v>76.337999999999994</v>
      </c>
      <c r="H31" s="11">
        <f t="shared" si="9"/>
        <v>8.9050000000001575</v>
      </c>
      <c r="I31" s="31">
        <f t="shared" si="10"/>
        <v>-8.470000000000141</v>
      </c>
      <c r="J31" s="11">
        <f t="shared" si="11"/>
        <v>3.2230000000002832</v>
      </c>
      <c r="K31" s="11">
        <f t="shared" si="12"/>
        <v>6.174999999999855</v>
      </c>
      <c r="L31" s="31">
        <f t="shared" si="4"/>
        <v>9.3980000000001382</v>
      </c>
    </row>
    <row r="32" spans="1:12" x14ac:dyDescent="0.2">
      <c r="A32" s="10" t="str">
        <f>'Ind T2'!A25</f>
        <v>Arts and entertainment</v>
      </c>
      <c r="B32" s="11">
        <f>'Ind T2'!B25</f>
        <v>27.307000000000052</v>
      </c>
      <c r="C32" s="11">
        <f>'Ind T2'!C25</f>
        <v>24.812999999999963</v>
      </c>
      <c r="D32" s="11">
        <f>'Ind T2'!D25</f>
        <v>24.623000000000033</v>
      </c>
      <c r="E32" s="11">
        <f>'Ind T2'!E25</f>
        <v>26.151000000000007</v>
      </c>
      <c r="F32" s="11">
        <f>'Ind T2'!F25</f>
        <v>28.271999999999963</v>
      </c>
      <c r="H32" s="11">
        <f t="shared" ref="H32" si="13">C32-B32</f>
        <v>-2.4940000000000886</v>
      </c>
      <c r="I32" s="31">
        <f t="shared" ref="I32:I33" si="14">D32-C32</f>
        <v>-0.18999999999993022</v>
      </c>
      <c r="J32" s="11">
        <f t="shared" ref="J32:J33" si="15">E32-D32</f>
        <v>1.5279999999999738</v>
      </c>
      <c r="K32" s="11">
        <f t="shared" ref="K32:K33" si="16">F32-E32</f>
        <v>2.120999999999956</v>
      </c>
      <c r="L32" s="31">
        <f t="shared" si="4"/>
        <v>3.6489999999999299</v>
      </c>
    </row>
    <row r="33" spans="1:12" x14ac:dyDescent="0.2">
      <c r="A33" s="10" t="str">
        <f>'Ind T2'!A26</f>
        <v>Other services</v>
      </c>
      <c r="B33" s="11">
        <f>'Ind T2'!B26</f>
        <v>27.555</v>
      </c>
      <c r="C33" s="11">
        <f>'Ind T2'!C26</f>
        <v>27.717000000000048</v>
      </c>
      <c r="D33" s="11">
        <f>'Ind T2'!D26</f>
        <v>26.824000000000037</v>
      </c>
      <c r="E33" s="11">
        <f>'Ind T2'!E26</f>
        <v>25.724000000000022</v>
      </c>
      <c r="F33" s="11">
        <f>'Ind T2'!F26</f>
        <v>25.469000000000008</v>
      </c>
      <c r="H33" s="11">
        <f>C33-B33</f>
        <v>0.16200000000004877</v>
      </c>
      <c r="I33" s="31">
        <f t="shared" si="14"/>
        <v>-0.89300000000001134</v>
      </c>
      <c r="J33" s="11">
        <f t="shared" si="15"/>
        <v>-1.1000000000000156</v>
      </c>
      <c r="K33" s="11">
        <f t="shared" si="16"/>
        <v>-0.25500000000001322</v>
      </c>
      <c r="L33" s="31">
        <f t="shared" si="4"/>
        <v>-1.3550000000000288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208.2020000000002</v>
      </c>
      <c r="C35" s="31">
        <f>'Ind T1'!C12</f>
        <v>221.31299999999982</v>
      </c>
      <c r="D35" s="31">
        <f>'Ind T1'!D12</f>
        <v>219.34600000000017</v>
      </c>
      <c r="E35" s="31">
        <f>'Ind T1'!E12</f>
        <v>224.32499999999996</v>
      </c>
      <c r="F35" s="31">
        <f>'Ind T1'!F12</f>
        <v>227.34900000000013</v>
      </c>
      <c r="H35" s="31">
        <f t="shared" si="0"/>
        <v>13.110999999999621</v>
      </c>
      <c r="I35" s="31">
        <f t="shared" si="1"/>
        <v>-1.9669999999996435</v>
      </c>
      <c r="J35" s="31">
        <f t="shared" si="2"/>
        <v>4.978999999999786</v>
      </c>
      <c r="K35" s="31">
        <f t="shared" si="3"/>
        <v>3.0240000000001714</v>
      </c>
      <c r="L35" s="31">
        <f t="shared" si="4"/>
        <v>8.0029999999999575</v>
      </c>
    </row>
    <row r="36" spans="1:12" x14ac:dyDescent="0.2">
      <c r="A36" s="10" t="str">
        <f>'Ind T2'!A22</f>
        <v>Public admin. and defence</v>
      </c>
      <c r="B36" s="32">
        <f>'Ind T2'!B22</f>
        <v>29.637999999999998</v>
      </c>
      <c r="C36" s="32">
        <f>'Ind T2'!C22</f>
        <v>29.759000000000086</v>
      </c>
      <c r="D36" s="32">
        <f>'Ind T2'!D22</f>
        <v>30.280999999999942</v>
      </c>
      <c r="E36" s="32">
        <f>'Ind T2'!E22</f>
        <v>31.246000000000045</v>
      </c>
      <c r="F36" s="32">
        <f>'Ind T2'!F22</f>
        <v>30.755000000000056</v>
      </c>
      <c r="H36" s="11">
        <f t="shared" si="0"/>
        <v>0.12100000000008748</v>
      </c>
      <c r="I36" s="31">
        <f t="shared" si="1"/>
        <v>0.52199999999985636</v>
      </c>
      <c r="J36" s="11">
        <f t="shared" si="2"/>
        <v>0.96500000000010289</v>
      </c>
      <c r="K36" s="11">
        <f t="shared" si="3"/>
        <v>-0.490999999999989</v>
      </c>
      <c r="L36" s="31">
        <f t="shared" si="4"/>
        <v>0.47400000000011389</v>
      </c>
    </row>
    <row r="37" spans="1:12" x14ac:dyDescent="0.2">
      <c r="A37" s="10" t="str">
        <f>'Ind T2'!A23</f>
        <v>Education</v>
      </c>
      <c r="B37" s="32">
        <f>'Ind T2'!B23</f>
        <v>74.299999999999955</v>
      </c>
      <c r="C37" s="32">
        <f>'Ind T2'!C23</f>
        <v>77.932999999999808</v>
      </c>
      <c r="D37" s="32">
        <f>'Ind T2'!D23</f>
        <v>75.926999999999992</v>
      </c>
      <c r="E37" s="32">
        <f>'Ind T2'!E23</f>
        <v>75.690999999999732</v>
      </c>
      <c r="F37" s="32">
        <f>'Ind T2'!F23</f>
        <v>77.500999999999991</v>
      </c>
      <c r="H37" s="11">
        <f t="shared" si="0"/>
        <v>3.6329999999998535</v>
      </c>
      <c r="I37" s="31">
        <f t="shared" si="1"/>
        <v>-2.0059999999998155</v>
      </c>
      <c r="J37" s="11">
        <f t="shared" si="2"/>
        <v>-0.23600000000026</v>
      </c>
      <c r="K37" s="11">
        <f t="shared" si="3"/>
        <v>1.8100000000002581</v>
      </c>
      <c r="L37" s="31">
        <f t="shared" si="4"/>
        <v>1.5739999999999981</v>
      </c>
    </row>
    <row r="38" spans="1:12" x14ac:dyDescent="0.2">
      <c r="A38" s="10" t="str">
        <f>'Ind T2'!A24</f>
        <v>Health and social work</v>
      </c>
      <c r="B38" s="32">
        <f>'Ind T2'!B24</f>
        <v>104.26400000000024</v>
      </c>
      <c r="C38" s="32">
        <f>'Ind T2'!C24</f>
        <v>113.62099999999994</v>
      </c>
      <c r="D38" s="32">
        <f>'Ind T2'!D24</f>
        <v>113.13800000000022</v>
      </c>
      <c r="E38" s="32">
        <f>'Ind T2'!E24</f>
        <v>117.38800000000018</v>
      </c>
      <c r="F38" s="32">
        <f>'Ind T2'!F24</f>
        <v>119.09300000000009</v>
      </c>
      <c r="H38" s="11">
        <f t="shared" si="0"/>
        <v>9.3569999999997009</v>
      </c>
      <c r="I38" s="31">
        <f t="shared" si="1"/>
        <v>-0.48299999999971988</v>
      </c>
      <c r="J38" s="11">
        <f t="shared" si="2"/>
        <v>4.2499999999999574</v>
      </c>
      <c r="K38" s="11">
        <f t="shared" si="3"/>
        <v>1.704999999999913</v>
      </c>
      <c r="L38" s="31">
        <f t="shared" si="4"/>
        <v>5.9549999999998704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810.76199999999972</v>
      </c>
      <c r="C40" s="33">
        <f>'Ind T1'!C14</f>
        <v>863.70899999999983</v>
      </c>
      <c r="D40" s="33">
        <f>'Ind T1'!D14</f>
        <v>844.02899999999977</v>
      </c>
      <c r="E40" s="33">
        <f>'Ind T1'!E14</f>
        <v>860.25500000000011</v>
      </c>
      <c r="F40" s="33">
        <f>'Ind T1'!F14</f>
        <v>885.48500000000013</v>
      </c>
      <c r="G40" s="24"/>
      <c r="H40" s="34">
        <f t="shared" si="0"/>
        <v>52.947000000000116</v>
      </c>
      <c r="I40" s="34">
        <f>D40-C40</f>
        <v>-19.680000000000064</v>
      </c>
      <c r="J40" s="34">
        <f>E40-D40</f>
        <v>16.22600000000034</v>
      </c>
      <c r="K40" s="34">
        <f>F40-E40</f>
        <v>25.230000000000018</v>
      </c>
      <c r="L40" s="205">
        <f t="shared" si="4"/>
        <v>41.456000000000358</v>
      </c>
    </row>
    <row r="44" spans="1:12" ht="15.75" x14ac:dyDescent="0.25">
      <c r="A44" s="19" t="str">
        <f>CONCATENATE(A1," (Continued)")</f>
        <v>Industry Table 4  Employment by Industry Group in Sector (SIC 2007), 2015-2035, Coast to Capital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7.3839673523754312</v>
      </c>
      <c r="C50" s="44">
        <f t="shared" ref="B50:E54" si="17">IF(AND(D$5-C$5 &lt;&gt; 0,C7&lt;&gt;0,D7&lt;&gt;0),(EXP(LN(D7/C7)/(D$5-C$5))-1)*100,0)</f>
        <v>-8.3870313054948511</v>
      </c>
      <c r="D50" s="44">
        <f t="shared" si="17"/>
        <v>0.45116099945670118</v>
      </c>
      <c r="E50" s="44">
        <f t="shared" si="17"/>
        <v>0.39366724647496021</v>
      </c>
      <c r="F50" s="44">
        <f>IF(AND(F$5-D$5 &lt;&gt; 0,D7&lt;&gt;0,F7&lt;&gt;0),(EXP(LN(F7/D7)/(F$5-D$5))-1)*100,0)</f>
        <v>0.41282817355474677</v>
      </c>
      <c r="H50" s="44">
        <f>(B7/B$40)*100</f>
        <v>1.8281567217013115</v>
      </c>
      <c r="I50" s="44">
        <f>(C7/C$40)*100</f>
        <v>2.2819028168051982</v>
      </c>
      <c r="J50" s="44">
        <f>(D7/D$40)*100</f>
        <v>2.1392629874092042</v>
      </c>
      <c r="K50" s="44">
        <f>(E7/E$40)*100</f>
        <v>2.1466890631266291</v>
      </c>
      <c r="L50" s="44">
        <f>(F7/F$40)*100</f>
        <v>2.1690937734687772</v>
      </c>
    </row>
    <row r="51" spans="1:12" x14ac:dyDescent="0.2">
      <c r="A51" t="str">
        <f>A8</f>
        <v>Agriculture</v>
      </c>
      <c r="B51" s="40">
        <f t="shared" si="17"/>
        <v>3.0256765041670297</v>
      </c>
      <c r="C51" s="44">
        <f t="shared" si="17"/>
        <v>-19.761613011028189</v>
      </c>
      <c r="D51" s="40">
        <f t="shared" si="17"/>
        <v>0.61978585847055623</v>
      </c>
      <c r="E51" s="40">
        <f t="shared" si="17"/>
        <v>0.24627674208490546</v>
      </c>
      <c r="F51" s="44">
        <f t="shared" ref="F51:F83" si="18">IF(AND(F$5-D$5 &lt;&gt; 0,D8&lt;&gt;0,F8&lt;&gt;0),(EXP(LN(F8/D8)/(F$5-D$5))-1)*100,0)</f>
        <v>0.37062547091166742</v>
      </c>
      <c r="H51" s="40">
        <f t="shared" ref="H51:L54" si="19">(B8/B$7)*100</f>
        <v>53.757927405208449</v>
      </c>
      <c r="I51" s="40">
        <f t="shared" si="19"/>
        <v>45.547719316048557</v>
      </c>
      <c r="J51" s="40">
        <f t="shared" si="19"/>
        <v>39.892556490917144</v>
      </c>
      <c r="K51" s="40">
        <f t="shared" si="19"/>
        <v>40.228515730762929</v>
      </c>
      <c r="L51" s="40">
        <f t="shared" si="19"/>
        <v>39.641797261415121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9.1369967109677486</v>
      </c>
      <c r="C52" s="44">
        <f t="shared" si="17"/>
        <v>-24.901185770750988</v>
      </c>
      <c r="D52" s="40">
        <f t="shared" si="17"/>
        <v>-1.706371650387184</v>
      </c>
      <c r="E52" s="40">
        <f t="shared" si="17"/>
        <v>-0.83364766393723144</v>
      </c>
      <c r="F52" s="44">
        <f t="shared" si="18"/>
        <v>-1.1254132453448862</v>
      </c>
      <c r="H52" s="40">
        <f t="shared" si="19"/>
        <v>3.6094993927944872</v>
      </c>
      <c r="I52" s="40">
        <f t="shared" si="19"/>
        <v>3.8510325232127407</v>
      </c>
      <c r="J52" s="40">
        <f t="shared" si="19"/>
        <v>3.1568453699601164</v>
      </c>
      <c r="K52" s="40">
        <f t="shared" si="19"/>
        <v>2.83207884334217</v>
      </c>
      <c r="L52" s="40">
        <f t="shared" si="19"/>
        <v>2.5042953090019302</v>
      </c>
    </row>
    <row r="53" spans="1:12" x14ac:dyDescent="0.2">
      <c r="A53" t="str">
        <f>A10</f>
        <v>Electricity and gas</v>
      </c>
      <c r="B53" s="40">
        <f t="shared" si="17"/>
        <v>20.291556662801426</v>
      </c>
      <c r="C53" s="44">
        <f t="shared" si="17"/>
        <v>16.368702112839962</v>
      </c>
      <c r="D53" s="40">
        <f t="shared" si="17"/>
        <v>-0.45097667085773896</v>
      </c>
      <c r="E53" s="40">
        <f t="shared" si="17"/>
        <v>4.8871970514241525E-2</v>
      </c>
      <c r="F53" s="44">
        <f t="shared" si="18"/>
        <v>-0.11802249002241805</v>
      </c>
      <c r="H53" s="40">
        <f t="shared" si="19"/>
        <v>13.878019160707078</v>
      </c>
      <c r="I53" s="40">
        <f t="shared" si="19"/>
        <v>21.852960576386398</v>
      </c>
      <c r="J53" s="40">
        <f t="shared" si="19"/>
        <v>27.758085954807303</v>
      </c>
      <c r="K53" s="40">
        <f t="shared" si="19"/>
        <v>26.533817079114126</v>
      </c>
      <c r="L53" s="40">
        <f t="shared" si="19"/>
        <v>25.636486697558208</v>
      </c>
    </row>
    <row r="54" spans="1:12" x14ac:dyDescent="0.2">
      <c r="A54" t="str">
        <f>A11</f>
        <v>Water and sewerage</v>
      </c>
      <c r="B54" s="40">
        <f t="shared" si="17"/>
        <v>7.3781163486845269</v>
      </c>
      <c r="C54" s="44">
        <f t="shared" si="17"/>
        <v>-6.9714084009882331</v>
      </c>
      <c r="D54" s="40">
        <f t="shared" si="17"/>
        <v>1.2724575192726961</v>
      </c>
      <c r="E54" s="40">
        <f t="shared" si="17"/>
        <v>0.97643981184658557</v>
      </c>
      <c r="F54" s="44">
        <f t="shared" si="18"/>
        <v>1.075016116454508</v>
      </c>
      <c r="H54" s="40">
        <f t="shared" si="19"/>
        <v>28.75455404129</v>
      </c>
      <c r="I54" s="40">
        <f t="shared" si="19"/>
        <v>28.748287584352305</v>
      </c>
      <c r="J54" s="40">
        <f t="shared" si="19"/>
        <v>29.192512184315444</v>
      </c>
      <c r="K54" s="40">
        <f t="shared" si="19"/>
        <v>30.405588346780789</v>
      </c>
      <c r="L54" s="40">
        <f t="shared" si="19"/>
        <v>32.217420732024735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4.2702947294026128</v>
      </c>
      <c r="C56" s="44">
        <f t="shared" si="20"/>
        <v>-0.274372704341308</v>
      </c>
      <c r="D56" s="44">
        <f t="shared" si="20"/>
        <v>-1.1037517793725637</v>
      </c>
      <c r="E56" s="44">
        <f t="shared" si="20"/>
        <v>-1.3612404672078915</v>
      </c>
      <c r="F56" s="44">
        <f t="shared" si="18"/>
        <v>-1.2754854802391136</v>
      </c>
      <c r="H56" s="44">
        <f>(B13/B$40)*100</f>
        <v>4.715687217703838</v>
      </c>
      <c r="I56" s="44">
        <f>(C13/C$40)*100</f>
        <v>5.2325493887408916</v>
      </c>
      <c r="J56" s="44">
        <f>(D13/D$40)*100</f>
        <v>5.3398639146285332</v>
      </c>
      <c r="K56" s="44">
        <f>(E13/E$40)*100</f>
        <v>4.9563210908393422</v>
      </c>
      <c r="L56" s="44">
        <f>(F13/F$40)*100</f>
        <v>4.1983771605391436</v>
      </c>
    </row>
    <row r="57" spans="1:12" x14ac:dyDescent="0.2">
      <c r="A57" t="str">
        <f>A14</f>
        <v>Food drink and tobacco</v>
      </c>
      <c r="B57" s="40">
        <f t="shared" si="20"/>
        <v>9.902276116178399</v>
      </c>
      <c r="C57" s="44">
        <f t="shared" si="20"/>
        <v>-0.31924882629031925</v>
      </c>
      <c r="D57" s="40">
        <f t="shared" si="20"/>
        <v>1.5382283719499013</v>
      </c>
      <c r="E57" s="40">
        <f t="shared" si="20"/>
        <v>0.8370203949377153</v>
      </c>
      <c r="F57" s="44">
        <f t="shared" si="18"/>
        <v>1.0702166804532398</v>
      </c>
      <c r="H57" s="40">
        <f t="shared" ref="H57:L59" si="21">(B14/B$13)*100</f>
        <v>9.5467266497528556</v>
      </c>
      <c r="I57" s="40">
        <f t="shared" si="21"/>
        <v>11.782537504978484</v>
      </c>
      <c r="J57" s="40">
        <f t="shared" si="21"/>
        <v>11.777235411582025</v>
      </c>
      <c r="K57" s="40">
        <f t="shared" si="21"/>
        <v>13.436686446044513</v>
      </c>
      <c r="L57" s="40">
        <f t="shared" si="21"/>
        <v>16.750053798149349</v>
      </c>
    </row>
    <row r="58" spans="1:12" x14ac:dyDescent="0.2">
      <c r="A58" t="str">
        <f>A15</f>
        <v>Engineering</v>
      </c>
      <c r="B58" s="40">
        <f t="shared" si="20"/>
        <v>8.6931567034514536</v>
      </c>
      <c r="C58" s="44">
        <f t="shared" si="20"/>
        <v>-1.0221327967810501</v>
      </c>
      <c r="D58" s="40">
        <f t="shared" si="20"/>
        <v>-1.6089232863554792</v>
      </c>
      <c r="E58" s="40">
        <f t="shared" si="20"/>
        <v>-3.1959359510765895</v>
      </c>
      <c r="F58" s="44">
        <f t="shared" si="18"/>
        <v>-2.6697965287628911</v>
      </c>
      <c r="H58" s="40">
        <f t="shared" si="21"/>
        <v>23.283550859205402</v>
      </c>
      <c r="I58" s="40">
        <f t="shared" si="21"/>
        <v>27.492587511616602</v>
      </c>
      <c r="J58" s="40">
        <f t="shared" si="21"/>
        <v>27.286443310405957</v>
      </c>
      <c r="K58" s="40">
        <f t="shared" si="21"/>
        <v>26.596617960925968</v>
      </c>
      <c r="L58" s="40">
        <f t="shared" si="21"/>
        <v>22.04379169356578</v>
      </c>
    </row>
    <row r="59" spans="1:12" x14ac:dyDescent="0.2">
      <c r="A59" t="str">
        <f>A16</f>
        <v>Rest of manufacturing</v>
      </c>
      <c r="B59" s="40">
        <f t="shared" si="20"/>
        <v>1.6737565918556463</v>
      </c>
      <c r="C59" s="44">
        <f t="shared" si="20"/>
        <v>7.2875674099970311E-2</v>
      </c>
      <c r="D59" s="40">
        <f t="shared" si="20"/>
        <v>-1.4205039991593504</v>
      </c>
      <c r="E59" s="40">
        <f t="shared" si="20"/>
        <v>-1.159234647184415</v>
      </c>
      <c r="F59" s="44">
        <f t="shared" si="18"/>
        <v>-1.2464012799165203</v>
      </c>
      <c r="H59" s="40">
        <f t="shared" si="21"/>
        <v>67.169722491041725</v>
      </c>
      <c r="I59" s="40">
        <f t="shared" si="21"/>
        <v>60.724874983404916</v>
      </c>
      <c r="J59" s="40">
        <f t="shared" si="21"/>
        <v>60.936321278012031</v>
      </c>
      <c r="K59" s="40">
        <f t="shared" si="21"/>
        <v>59.966695593029527</v>
      </c>
      <c r="L59" s="40">
        <f t="shared" si="21"/>
        <v>61.206154508284868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3.1936995478249797</v>
      </c>
      <c r="C61" s="44">
        <f>IF(AND(D$5-C$5 &lt;&gt; 0,C18&lt;&gt;0,D18&lt;&gt;0),(EXP(LN(D18/C18)/(D$5-C$5))-1)*100,0)</f>
        <v>2.0028563656146803</v>
      </c>
      <c r="D61" s="44">
        <f>IF(AND(E$5-D$5 &lt;&gt; 0,D18&lt;&gt;0,E18&lt;&gt;0),(EXP(LN(E18/D18)/(E$5-D$5))-1)*100,0)</f>
        <v>0.8698244239691677</v>
      </c>
      <c r="E61" s="44">
        <f>IF(AND(F$5-E$5 &lt;&gt; 0,E18&lt;&gt;0,F18&lt;&gt;0),(EXP(LN(F18/E18)/(F$5-E$5))-1)*100,0)</f>
        <v>0.50962905988725105</v>
      </c>
      <c r="F61" s="44">
        <f t="shared" si="18"/>
        <v>0.62955104072248691</v>
      </c>
      <c r="H61" s="44">
        <f>(B18/B$40)*100</f>
        <v>6.3971917776116962</v>
      </c>
      <c r="I61" s="44">
        <f>(C18/C$40)*100</f>
        <v>6.8097009525198908</v>
      </c>
      <c r="J61" s="44">
        <f>(D18/D$40)*100</f>
        <v>7.108049604930633</v>
      </c>
      <c r="K61" s="44">
        <f>(E18/E$40)*100</f>
        <v>7.2826080638880502</v>
      </c>
      <c r="L61" s="44">
        <f>(F18/F$40)*100</f>
        <v>7.4440560822599995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1.6414585911092017</v>
      </c>
      <c r="C63" s="44">
        <f t="shared" si="22"/>
        <v>-2.2914633881915281</v>
      </c>
      <c r="D63" s="44">
        <f t="shared" si="22"/>
        <v>0.21636137088298923</v>
      </c>
      <c r="E63" s="44">
        <f t="shared" si="22"/>
        <v>0.40410326162523269</v>
      </c>
      <c r="F63" s="44">
        <f t="shared" si="18"/>
        <v>0.34148358507819498</v>
      </c>
      <c r="H63" s="44">
        <f>(B20/B$40)*100</f>
        <v>26.648510907023237</v>
      </c>
      <c r="I63" s="44">
        <f>(C20/C$40)*100</f>
        <v>26.69822822270001</v>
      </c>
      <c r="J63" s="44">
        <f>(D20/D$40)*100</f>
        <v>26.694698878829971</v>
      </c>
      <c r="K63" s="44">
        <f>(E20/E$40)*100</f>
        <v>26.475754282160501</v>
      </c>
      <c r="L63" s="44">
        <f>(F20/F$40)*100</f>
        <v>26.779900280637143</v>
      </c>
    </row>
    <row r="64" spans="1:12" x14ac:dyDescent="0.2">
      <c r="A64" t="str">
        <f>A21</f>
        <v>Wholesale and retail trade</v>
      </c>
      <c r="B64" s="40">
        <f t="shared" si="22"/>
        <v>0.19305378021676756</v>
      </c>
      <c r="C64" s="44">
        <f t="shared" si="22"/>
        <v>2.2910074120826796</v>
      </c>
      <c r="D64" s="40">
        <f t="shared" si="22"/>
        <v>0.11995169896104052</v>
      </c>
      <c r="E64" s="40">
        <f t="shared" si="22"/>
        <v>0.11691496234351728</v>
      </c>
      <c r="F64" s="44">
        <f t="shared" si="18"/>
        <v>0.11792719764842641</v>
      </c>
      <c r="H64" s="40">
        <f t="shared" ref="H64:L66" si="23">(B21/B$20)*100</f>
        <v>53.847150738697302</v>
      </c>
      <c r="I64" s="40">
        <f t="shared" si="23"/>
        <v>50.842819662178307</v>
      </c>
      <c r="J64" s="40">
        <f t="shared" si="23"/>
        <v>53.227316908628538</v>
      </c>
      <c r="K64" s="40">
        <f t="shared" si="23"/>
        <v>52.971781576139698</v>
      </c>
      <c r="L64" s="40">
        <f t="shared" si="23"/>
        <v>51.475971189042369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3.5248214960147184</v>
      </c>
      <c r="C65" s="44">
        <f t="shared" si="22"/>
        <v>-7.3851315412624352</v>
      </c>
      <c r="D65" s="40">
        <f t="shared" si="22"/>
        <v>-0.50922416519223468</v>
      </c>
      <c r="E65" s="40">
        <f t="shared" si="22"/>
        <v>-7.2292919554139967E-2</v>
      </c>
      <c r="F65" s="44">
        <f t="shared" si="18"/>
        <v>-0.2181494597293776</v>
      </c>
      <c r="H65" s="40">
        <f t="shared" si="23"/>
        <v>19.697208131225274</v>
      </c>
      <c r="I65" s="40">
        <f t="shared" si="23"/>
        <v>21.198204644506539</v>
      </c>
      <c r="J65" s="40">
        <f t="shared" si="23"/>
        <v>20.093115737802421</v>
      </c>
      <c r="K65" s="40">
        <f t="shared" si="23"/>
        <v>19.37618271945345</v>
      </c>
      <c r="L65" s="40">
        <f t="shared" si="23"/>
        <v>18.476207344432638</v>
      </c>
    </row>
    <row r="66" spans="1:12" x14ac:dyDescent="0.2">
      <c r="A66" t="str">
        <f>A23</f>
        <v>Accommodation and food</v>
      </c>
      <c r="B66" s="40">
        <f t="shared" si="22"/>
        <v>3.0556080684557063</v>
      </c>
      <c r="C66" s="44">
        <f t="shared" si="22"/>
        <v>-6.7626256359353043</v>
      </c>
      <c r="D66" s="40">
        <f t="shared" si="22"/>
        <v>0.93651262808436275</v>
      </c>
      <c r="E66" s="40">
        <f t="shared" si="22"/>
        <v>1.241844720609131</v>
      </c>
      <c r="F66" s="44">
        <f t="shared" si="18"/>
        <v>1.1399648689442987</v>
      </c>
      <c r="H66" s="40">
        <f t="shared" si="23"/>
        <v>26.455641130077424</v>
      </c>
      <c r="I66" s="40">
        <f t="shared" si="23"/>
        <v>27.958975693315146</v>
      </c>
      <c r="J66" s="40">
        <f t="shared" si="23"/>
        <v>26.679567353569027</v>
      </c>
      <c r="K66" s="40">
        <f t="shared" si="23"/>
        <v>27.652035704406856</v>
      </c>
      <c r="L66" s="40">
        <f t="shared" si="23"/>
        <v>30.047821466524983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0.57207786846364961</v>
      </c>
      <c r="C68" s="44">
        <f t="shared" si="24"/>
        <v>-4.1064696857145533</v>
      </c>
      <c r="D68" s="44">
        <f t="shared" si="24"/>
        <v>0.58433047786126124</v>
      </c>
      <c r="E68" s="44">
        <f t="shared" si="24"/>
        <v>0.49131779924758145</v>
      </c>
      <c r="F68" s="44">
        <f t="shared" si="18"/>
        <v>0.5223124647450339</v>
      </c>
      <c r="H68" s="44">
        <f>(B25/B$40)*100</f>
        <v>34.730660785779278</v>
      </c>
      <c r="I68" s="44">
        <f>(C25/C$40)*100</f>
        <v>33.354057906077166</v>
      </c>
      <c r="J68" s="44">
        <f>(D25/D$40)*100</f>
        <v>32.730155006522274</v>
      </c>
      <c r="K68" s="44">
        <f>(E25/E$40)*100</f>
        <v>33.062057180719691</v>
      </c>
      <c r="L68" s="44">
        <f>(F25/F$40)*100</f>
        <v>33.733490685895305</v>
      </c>
    </row>
    <row r="69" spans="1:12" x14ac:dyDescent="0.2">
      <c r="A69" t="str">
        <f>A26</f>
        <v>Media</v>
      </c>
      <c r="B69" s="40">
        <f t="shared" si="24"/>
        <v>-9.4400613334964074</v>
      </c>
      <c r="C69" s="44">
        <f t="shared" si="24"/>
        <v>10.713707719695664</v>
      </c>
      <c r="D69" s="40">
        <f t="shared" si="24"/>
        <v>-0.71772789002203519</v>
      </c>
      <c r="E69" s="40">
        <f t="shared" si="24"/>
        <v>-0.23276085157512005</v>
      </c>
      <c r="F69" s="44">
        <f t="shared" si="18"/>
        <v>-0.39467917599635971</v>
      </c>
      <c r="H69" s="40">
        <f t="shared" ref="H69:L71" si="25">(B26/B$25)*100</f>
        <v>3.2626259397762021</v>
      </c>
      <c r="I69" s="40">
        <f t="shared" si="25"/>
        <v>2.1448754174158751</v>
      </c>
      <c r="J69" s="40">
        <f t="shared" si="25"/>
        <v>2.4763621620838947</v>
      </c>
      <c r="K69" s="40">
        <f t="shared" si="25"/>
        <v>2.3201766414221292</v>
      </c>
      <c r="L69" s="40">
        <f t="shared" si="25"/>
        <v>2.1583167339013412</v>
      </c>
    </row>
    <row r="70" spans="1:12" x14ac:dyDescent="0.2">
      <c r="A70" t="str">
        <f>A27</f>
        <v>Information technology</v>
      </c>
      <c r="B70" s="40">
        <f t="shared" si="24"/>
        <v>-1.8496496024723252</v>
      </c>
      <c r="C70" s="44">
        <f t="shared" si="24"/>
        <v>1.6195739060924419</v>
      </c>
      <c r="D70" s="40">
        <f t="shared" si="24"/>
        <v>1.4330756678810452</v>
      </c>
      <c r="E70" s="40">
        <f t="shared" si="24"/>
        <v>0.78606457081074055</v>
      </c>
      <c r="F70" s="44">
        <f t="shared" si="18"/>
        <v>1.0012750661440029</v>
      </c>
      <c r="H70" s="40">
        <f t="shared" si="25"/>
        <v>11.010607884708953</v>
      </c>
      <c r="I70" s="40">
        <f t="shared" si="25"/>
        <v>9.9877812567255262</v>
      </c>
      <c r="J70" s="40">
        <f t="shared" si="25"/>
        <v>10.58417676614107</v>
      </c>
      <c r="K70" s="40">
        <f t="shared" si="25"/>
        <v>11.038330907326536</v>
      </c>
      <c r="L70" s="40">
        <f t="shared" si="25"/>
        <v>11.366398285934293</v>
      </c>
    </row>
    <row r="71" spans="1:12" x14ac:dyDescent="0.2">
      <c r="A71" t="str">
        <f>A28</f>
        <v>Finance and insurance</v>
      </c>
      <c r="B71" s="40">
        <f t="shared" si="24"/>
        <v>-1.7602511112293384</v>
      </c>
      <c r="C71" s="44">
        <f t="shared" si="24"/>
        <v>1.0007315288954377</v>
      </c>
      <c r="D71" s="40">
        <f t="shared" si="24"/>
        <v>-0.46140431215943023</v>
      </c>
      <c r="E71" s="40">
        <f t="shared" si="24"/>
        <v>-0.75764538252995894</v>
      </c>
      <c r="F71" s="44">
        <f t="shared" si="18"/>
        <v>-0.65899645062160728</v>
      </c>
      <c r="H71" s="40">
        <f t="shared" si="25"/>
        <v>13.030261059794096</v>
      </c>
      <c r="I71" s="40">
        <f t="shared" si="25"/>
        <v>11.862941801292703</v>
      </c>
      <c r="J71" s="40">
        <f t="shared" si="25"/>
        <v>12.494751169222338</v>
      </c>
      <c r="K71" s="40">
        <f t="shared" si="25"/>
        <v>11.858602479449244</v>
      </c>
      <c r="L71" s="40">
        <f t="shared" si="25"/>
        <v>10.46450511374098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-3.4984965854271466</v>
      </c>
      <c r="C72" s="44">
        <f t="shared" si="27"/>
        <v>15.679021665282589</v>
      </c>
      <c r="D72" s="40">
        <f t="shared" si="27"/>
        <v>-1.4360688860959314E-2</v>
      </c>
      <c r="E72" s="40">
        <f t="shared" si="27"/>
        <v>0.87506301080517712</v>
      </c>
      <c r="F72" s="44">
        <f t="shared" si="18"/>
        <v>0.5777128039586632</v>
      </c>
      <c r="H72" s="40">
        <f t="shared" ref="H72:L72" si="28">(B29/B$25)*100</f>
        <v>5.4246882801873779</v>
      </c>
      <c r="I72" s="40">
        <f t="shared" si="28"/>
        <v>4.5983435271901767</v>
      </c>
      <c r="J72" s="40">
        <f t="shared" si="28"/>
        <v>5.5471091612006438</v>
      </c>
      <c r="K72" s="40">
        <f t="shared" si="28"/>
        <v>5.3839771041213975</v>
      </c>
      <c r="L72" s="40">
        <f t="shared" si="28"/>
        <v>5.5931437371319443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3.3900729165966315</v>
      </c>
      <c r="C73" s="44">
        <f t="shared" si="29"/>
        <v>-7.4889414669273453</v>
      </c>
      <c r="D73" s="40">
        <f t="shared" si="29"/>
        <v>0.92807065962663415</v>
      </c>
      <c r="E73" s="40">
        <f t="shared" si="29"/>
        <v>0.63418969751505294</v>
      </c>
      <c r="F73" s="44">
        <f t="shared" si="18"/>
        <v>0.7320548151278361</v>
      </c>
      <c r="H73" s="40">
        <f t="shared" ref="H73:L73" si="30">(B30/B$25)*100</f>
        <v>24.170138112030898</v>
      </c>
      <c r="I73" s="40">
        <f t="shared" si="30"/>
        <v>26.995091675286865</v>
      </c>
      <c r="J73" s="40">
        <f t="shared" si="30"/>
        <v>26.042888377278683</v>
      </c>
      <c r="K73" s="40">
        <f t="shared" si="30"/>
        <v>26.490939392021584</v>
      </c>
      <c r="L73" s="40">
        <f t="shared" si="30"/>
        <v>26.869988784921606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3.1914371075001835</v>
      </c>
      <c r="C74" s="44">
        <f t="shared" si="31"/>
        <v>-11.231932104495613</v>
      </c>
      <c r="D74" s="40">
        <f t="shared" si="31"/>
        <v>0.94492470319798016</v>
      </c>
      <c r="E74" s="40">
        <f t="shared" si="31"/>
        <v>0.84706488122261447</v>
      </c>
      <c r="F74" s="44">
        <f t="shared" si="18"/>
        <v>0.87967427633601769</v>
      </c>
      <c r="H74" s="40">
        <f>(B31/B$25)*100</f>
        <v>23.618258204508056</v>
      </c>
      <c r="I74" s="40">
        <f t="shared" ref="I74:L74" si="32">(C31/C$25)*100</f>
        <v>26.176574725251839</v>
      </c>
      <c r="J74" s="40">
        <f t="shared" si="32"/>
        <v>24.231498776479413</v>
      </c>
      <c r="K74" s="40">
        <f t="shared" si="32"/>
        <v>24.668973131095814</v>
      </c>
      <c r="L74" s="40">
        <f t="shared" si="32"/>
        <v>25.55631810649302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-2.365946298717192</v>
      </c>
      <c r="C75" s="44">
        <f t="shared" si="33"/>
        <v>-0.76572764276762184</v>
      </c>
      <c r="D75" s="40">
        <f t="shared" si="33"/>
        <v>1.2114081272853294</v>
      </c>
      <c r="E75" s="40">
        <f t="shared" si="33"/>
        <v>0.78289355865486243</v>
      </c>
      <c r="F75" s="44">
        <f t="shared" si="18"/>
        <v>0.9255297824714237</v>
      </c>
      <c r="H75" s="40">
        <f t="shared" ref="H75:L75" si="34">(B32/B$25)*100</f>
        <v>9.6976735101196034</v>
      </c>
      <c r="I75" s="40">
        <f t="shared" si="34"/>
        <v>8.6131726383460148</v>
      </c>
      <c r="J75" s="40">
        <f t="shared" si="34"/>
        <v>8.9132386371863568</v>
      </c>
      <c r="K75" s="40">
        <f t="shared" si="34"/>
        <v>9.1945657447840823</v>
      </c>
      <c r="L75" s="40">
        <f t="shared" si="34"/>
        <v>9.4648566311243378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0.14665583518136405</v>
      </c>
      <c r="C76" s="44">
        <f t="shared" si="35"/>
        <v>-3.2218494065014647</v>
      </c>
      <c r="D76" s="40">
        <f t="shared" si="35"/>
        <v>-0.83395515673519993</v>
      </c>
      <c r="E76" s="40">
        <f t="shared" si="35"/>
        <v>-9.9574211235697874E-2</v>
      </c>
      <c r="F76" s="44">
        <f t="shared" si="18"/>
        <v>-0.34497015810109888</v>
      </c>
      <c r="H76" s="40">
        <f t="shared" ref="H76:L76" si="36">(B33/B$25)*100</f>
        <v>9.7857470088748357</v>
      </c>
      <c r="I76" s="40">
        <f t="shared" si="36"/>
        <v>9.6212189584910028</v>
      </c>
      <c r="J76" s="40">
        <f t="shared" si="36"/>
        <v>9.70997495040762</v>
      </c>
      <c r="K76" s="40">
        <f t="shared" si="36"/>
        <v>9.0444345997791995</v>
      </c>
      <c r="L76" s="40">
        <f t="shared" si="36"/>
        <v>8.5264726067524812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1.5384447417815084</v>
      </c>
      <c r="C78" s="44">
        <f t="shared" ref="C78:C83" si="38">IF(AND(D$5-C$5 &lt;&gt; 0,C35&lt;&gt;0,D35&lt;&gt;0),(EXP(LN(D35/C35)/(D$5-C$5))-1)*100,0)</f>
        <v>-0.88878646984119625</v>
      </c>
      <c r="D78" s="44">
        <f t="shared" si="37"/>
        <v>0.44991913919456561</v>
      </c>
      <c r="E78" s="44">
        <f t="shared" si="37"/>
        <v>0.13399357700913939</v>
      </c>
      <c r="F78" s="44">
        <f t="shared" si="18"/>
        <v>0.23919154100600082</v>
      </c>
      <c r="H78" s="44">
        <f>(B35/B$40)*100</f>
        <v>25.679792590180629</v>
      </c>
      <c r="I78" s="44">
        <f>(C35/C$40)*100</f>
        <v>25.623560713156845</v>
      </c>
      <c r="J78" s="44">
        <f>(D35/D$40)*100</f>
        <v>25.987969607679386</v>
      </c>
      <c r="K78" s="44">
        <f>(E35/E$40)*100</f>
        <v>26.076570319265791</v>
      </c>
      <c r="L78" s="44">
        <f>(F35/F$40)*100</f>
        <v>25.675082017199625</v>
      </c>
    </row>
    <row r="79" spans="1:12" x14ac:dyDescent="0.2">
      <c r="A79" t="str">
        <f>A36</f>
        <v>Public admin. and defence</v>
      </c>
      <c r="B79" s="40">
        <f t="shared" si="37"/>
        <v>0.10190902904403387</v>
      </c>
      <c r="C79" s="44">
        <f t="shared" si="38"/>
        <v>1.754091199300567</v>
      </c>
      <c r="D79" s="40">
        <f t="shared" si="37"/>
        <v>0.62939068882399418</v>
      </c>
      <c r="E79" s="40">
        <f t="shared" si="37"/>
        <v>-0.15826248593107106</v>
      </c>
      <c r="F79" s="44">
        <f t="shared" si="18"/>
        <v>0.10360115921286273</v>
      </c>
      <c r="H79" s="40">
        <f>(B36/B$35)*100</f>
        <v>14.2352138788292</v>
      </c>
      <c r="I79" s="40">
        <f t="shared" ref="I79:L81" si="39">(C36/C$35)*100</f>
        <v>13.446566627355876</v>
      </c>
      <c r="J79" s="40">
        <f t="shared" si="39"/>
        <v>13.805129794935816</v>
      </c>
      <c r="K79" s="40">
        <f t="shared" si="39"/>
        <v>13.928897804524706</v>
      </c>
      <c r="L79" s="40">
        <f t="shared" si="39"/>
        <v>13.527660117264661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1.2006134766626042</v>
      </c>
      <c r="C80" s="44">
        <f t="shared" si="38"/>
        <v>-2.5740058768426999</v>
      </c>
      <c r="D80" s="40">
        <f t="shared" si="40"/>
        <v>-6.2242408387813697E-2</v>
      </c>
      <c r="E80" s="40">
        <f t="shared" si="40"/>
        <v>0.23659521061651922</v>
      </c>
      <c r="F80" s="44">
        <f t="shared" si="18"/>
        <v>0.1368835142923297</v>
      </c>
      <c r="H80" s="40">
        <f>(B37/B$35)*100</f>
        <v>35.686496767562218</v>
      </c>
      <c r="I80" s="40">
        <f t="shared" si="39"/>
        <v>35.213927785534452</v>
      </c>
      <c r="J80" s="40">
        <f t="shared" si="39"/>
        <v>34.615174199666249</v>
      </c>
      <c r="K80" s="40">
        <f t="shared" si="39"/>
        <v>33.741669452802739</v>
      </c>
      <c r="L80" s="40">
        <f t="shared" si="39"/>
        <v>34.088999731690024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2.1718027459953548</v>
      </c>
      <c r="C81" s="44">
        <f t="shared" si="38"/>
        <v>-0.42509747317812652</v>
      </c>
      <c r="D81" s="40">
        <f t="shared" si="40"/>
        <v>0.74025393215637614</v>
      </c>
      <c r="E81" s="40">
        <f t="shared" si="40"/>
        <v>0.14430414813582093</v>
      </c>
      <c r="F81" s="44">
        <f t="shared" si="18"/>
        <v>0.34256132443848397</v>
      </c>
      <c r="H81" s="40">
        <f>(B38/B$35)*100</f>
        <v>50.078289353608582</v>
      </c>
      <c r="I81" s="40">
        <f t="shared" si="39"/>
        <v>51.33950558710967</v>
      </c>
      <c r="J81" s="40">
        <f t="shared" si="39"/>
        <v>51.579696005397921</v>
      </c>
      <c r="K81" s="40">
        <f t="shared" si="39"/>
        <v>52.329432742672552</v>
      </c>
      <c r="L81" s="40">
        <f t="shared" si="39"/>
        <v>52.383340151045324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1.5941064490136769</v>
      </c>
      <c r="C83" s="206">
        <f t="shared" si="38"/>
        <v>-2.2785452044612353</v>
      </c>
      <c r="D83" s="43">
        <f>IF(AND(E$5-D$5 &lt;&gt; 0,D40&lt;&gt;0,E40&lt;&gt;0),(EXP(LN(E40/D40)/(E$5-D$5))-1)*100,0)</f>
        <v>0.38156617181188679</v>
      </c>
      <c r="E83" s="43">
        <f>IF(AND(F$5-E$5 &lt;&gt; 0,E40&lt;&gt;0,F40&lt;&gt;0),(EXP(LN(F40/E40)/(F$5-E$5))-1)*100,0)</f>
        <v>0.28948480610164751</v>
      </c>
      <c r="F83" s="206">
        <f t="shared" si="18"/>
        <v>0.3201692055678107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4.0262510450758571</v>
      </c>
      <c r="C89" s="44">
        <f>IF(AND(F$5-D$5 &lt;&gt; 0,D7&lt;&gt;0,F7&lt;&gt;0),(EXP(LN(F7/D7)/(F$5-D$5))-1)*100,0)</f>
        <v>0.41282817355474677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-1.9984785928249704</v>
      </c>
      <c r="C90" s="44">
        <f t="shared" ref="C90:C122" si="43">IF(AND(F$5-D$5 &lt;&gt; 0,D8&lt;&gt;0,F8&lt;&gt;0),(EXP(LN(F8/D8)/(F$5-D$5))-1)*100,0)</f>
        <v>0.37062547091166742</v>
      </c>
    </row>
    <row r="91" spans="1:12" x14ac:dyDescent="0.2">
      <c r="A91" s="30" t="str">
        <f t="shared" si="41"/>
        <v>Mining and quarrying</v>
      </c>
      <c r="B91" s="44">
        <f t="shared" si="42"/>
        <v>1.2754577322193983</v>
      </c>
      <c r="C91" s="44">
        <f t="shared" si="43"/>
        <v>-1.1254132453448862</v>
      </c>
    </row>
    <row r="92" spans="1:12" x14ac:dyDescent="0.2">
      <c r="A92" s="30" t="str">
        <f t="shared" si="41"/>
        <v>Electricity and gas</v>
      </c>
      <c r="B92" s="44">
        <f t="shared" si="42"/>
        <v>19.496546486654353</v>
      </c>
      <c r="C92" s="44">
        <f t="shared" si="43"/>
        <v>-0.11802249002241805</v>
      </c>
    </row>
    <row r="93" spans="1:12" x14ac:dyDescent="0.2">
      <c r="A93" s="30" t="str">
        <f t="shared" si="41"/>
        <v>Water and sewerage</v>
      </c>
      <c r="B93" s="44">
        <f t="shared" si="42"/>
        <v>4.341220913812438</v>
      </c>
      <c r="C93" s="44">
        <f t="shared" si="43"/>
        <v>1.075016116454508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3.3450872498927531</v>
      </c>
      <c r="C95" s="44">
        <f t="shared" si="43"/>
        <v>-1.2754854802391136</v>
      </c>
    </row>
    <row r="96" spans="1:12" x14ac:dyDescent="0.2">
      <c r="A96" s="30" t="str">
        <f t="shared" si="41"/>
        <v>Food drink and tobacco</v>
      </c>
      <c r="B96" s="44">
        <f t="shared" si="42"/>
        <v>7.7773770178489965</v>
      </c>
      <c r="C96" s="44">
        <f t="shared" si="43"/>
        <v>1.0702166804532398</v>
      </c>
    </row>
    <row r="97" spans="1:3" x14ac:dyDescent="0.2">
      <c r="A97" s="30" t="str">
        <f t="shared" si="41"/>
        <v>Engineering</v>
      </c>
      <c r="B97" s="44">
        <f t="shared" si="42"/>
        <v>6.6766526540695814</v>
      </c>
      <c r="C97" s="44">
        <f t="shared" si="43"/>
        <v>-2.6697965287628911</v>
      </c>
    </row>
    <row r="98" spans="1:3" x14ac:dyDescent="0.2">
      <c r="A98" s="30" t="str">
        <f t="shared" si="41"/>
        <v>Rest of manufacturing</v>
      </c>
      <c r="B98" s="44">
        <f t="shared" si="42"/>
        <v>1.3515446411532572</v>
      </c>
      <c r="C98" s="44">
        <f t="shared" si="43"/>
        <v>-1.2464012799165203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2.9544238621072916</v>
      </c>
      <c r="C100" s="44">
        <f t="shared" si="43"/>
        <v>0.62955104072248691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0.84240919796860769</v>
      </c>
      <c r="C102" s="44">
        <f t="shared" si="43"/>
        <v>0.34148358507819498</v>
      </c>
    </row>
    <row r="103" spans="1:3" x14ac:dyDescent="0.2">
      <c r="A103" s="30" t="str">
        <f t="shared" si="41"/>
        <v>Wholesale and retail trade</v>
      </c>
      <c r="B103" s="44">
        <f t="shared" si="42"/>
        <v>0.60917367891437646</v>
      </c>
      <c r="C103" s="44">
        <f t="shared" si="43"/>
        <v>0.11792719764842641</v>
      </c>
    </row>
    <row r="104" spans="1:3" x14ac:dyDescent="0.2">
      <c r="A104" s="30" t="str">
        <f t="shared" si="41"/>
        <v>Transport and storage</v>
      </c>
      <c r="B104" s="44">
        <f t="shared" si="42"/>
        <v>1.2445688125843679</v>
      </c>
      <c r="C104" s="44">
        <f t="shared" si="43"/>
        <v>-0.2181494597293776</v>
      </c>
    </row>
    <row r="105" spans="1:3" x14ac:dyDescent="0.2">
      <c r="A105" s="30" t="str">
        <f t="shared" si="41"/>
        <v>Accommodation and food</v>
      </c>
      <c r="B105" s="44">
        <f t="shared" si="42"/>
        <v>1.0125445024238955</v>
      </c>
      <c r="C105" s="44">
        <f t="shared" si="43"/>
        <v>1.1399648689442987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-0.3815454688603559</v>
      </c>
      <c r="C107" s="44">
        <f t="shared" si="43"/>
        <v>0.5223124647450339</v>
      </c>
    </row>
    <row r="108" spans="1:3" x14ac:dyDescent="0.2">
      <c r="A108" s="30" t="str">
        <f t="shared" si="41"/>
        <v>Media</v>
      </c>
      <c r="B108" s="44">
        <f t="shared" si="42"/>
        <v>-5.7265990279319219</v>
      </c>
      <c r="C108" s="44">
        <f t="shared" si="43"/>
        <v>-0.39467917599635971</v>
      </c>
    </row>
    <row r="109" spans="1:3" x14ac:dyDescent="0.2">
      <c r="A109" s="30" t="str">
        <f t="shared" si="41"/>
        <v>Information technology</v>
      </c>
      <c r="B109" s="44">
        <f t="shared" si="42"/>
        <v>-1.1654117275256559</v>
      </c>
      <c r="C109" s="44">
        <f t="shared" si="43"/>
        <v>1.0012750661440029</v>
      </c>
    </row>
    <row r="110" spans="1:3" x14ac:dyDescent="0.2">
      <c r="A110" s="30" t="str">
        <f t="shared" si="41"/>
        <v>Finance and insurance</v>
      </c>
      <c r="B110" s="44">
        <f t="shared" si="42"/>
        <v>-1.2141596120369025</v>
      </c>
      <c r="C110" s="44">
        <f t="shared" si="43"/>
        <v>-0.65899645062160728</v>
      </c>
    </row>
    <row r="111" spans="1:3" x14ac:dyDescent="0.2">
      <c r="A111" s="30" t="str">
        <f t="shared" si="41"/>
        <v>Real estate</v>
      </c>
      <c r="B111" s="44">
        <f t="shared" si="42"/>
        <v>6.4074954849391297E-2</v>
      </c>
      <c r="C111" s="44">
        <f t="shared" si="43"/>
        <v>0.5777128039586632</v>
      </c>
    </row>
    <row r="112" spans="1:3" x14ac:dyDescent="0.2">
      <c r="A112" s="30" t="str">
        <f t="shared" si="41"/>
        <v>Professional services</v>
      </c>
      <c r="B112" s="44">
        <f t="shared" si="42"/>
        <v>1.1164475249405115</v>
      </c>
      <c r="C112" s="44">
        <f t="shared" si="43"/>
        <v>0.7320548151278361</v>
      </c>
    </row>
    <row r="113" spans="1:3" x14ac:dyDescent="0.2">
      <c r="A113" s="30" t="str">
        <f t="shared" si="41"/>
        <v>Support services</v>
      </c>
      <c r="B113" s="44">
        <f t="shared" si="42"/>
        <v>0.13047630592160075</v>
      </c>
      <c r="C113" s="44">
        <f t="shared" si="43"/>
        <v>0.87967427633601769</v>
      </c>
    </row>
    <row r="114" spans="1:3" x14ac:dyDescent="0.2">
      <c r="A114" s="30" t="str">
        <f t="shared" si="41"/>
        <v>Arts and entertainment</v>
      </c>
      <c r="B114" s="44">
        <f t="shared" si="42"/>
        <v>-2.0479803698046029</v>
      </c>
      <c r="C114" s="44">
        <f t="shared" si="43"/>
        <v>0.9255297824714237</v>
      </c>
    </row>
    <row r="115" spans="1:3" x14ac:dyDescent="0.2">
      <c r="A115" s="30" t="str">
        <f t="shared" si="41"/>
        <v>Other services</v>
      </c>
      <c r="B115" s="44">
        <f t="shared" si="42"/>
        <v>-0.53629673019019997</v>
      </c>
      <c r="C115" s="44">
        <f t="shared" si="43"/>
        <v>-0.34497015810109888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1.0482890391027899</v>
      </c>
      <c r="C117" s="44">
        <f t="shared" si="43"/>
        <v>0.23919154100600082</v>
      </c>
    </row>
    <row r="118" spans="1:3" x14ac:dyDescent="0.2">
      <c r="A118" s="30" t="str">
        <f t="shared" si="41"/>
        <v>Public admin. and defence</v>
      </c>
      <c r="B118" s="44">
        <f t="shared" si="42"/>
        <v>0.43018527884279845</v>
      </c>
      <c r="C118" s="44">
        <f t="shared" si="43"/>
        <v>0.10360115921286273</v>
      </c>
    </row>
    <row r="119" spans="1:3" x14ac:dyDescent="0.2">
      <c r="A119" s="30" t="str">
        <f t="shared" si="41"/>
        <v>Education</v>
      </c>
      <c r="B119" s="44">
        <f t="shared" si="42"/>
        <v>0.43416780212548467</v>
      </c>
      <c r="C119" s="44">
        <f t="shared" si="43"/>
        <v>0.1368835142923297</v>
      </c>
    </row>
    <row r="120" spans="1:3" x14ac:dyDescent="0.2">
      <c r="A120" s="30" t="str">
        <f t="shared" si="41"/>
        <v>Health and social work</v>
      </c>
      <c r="B120" s="44">
        <f t="shared" si="42"/>
        <v>1.6470602815102708</v>
      </c>
      <c r="C120" s="44">
        <f t="shared" si="43"/>
        <v>0.34256132443848397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0.80748890696860087</v>
      </c>
      <c r="C122" s="206">
        <f t="shared" si="43"/>
        <v>0.3201692055678107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Coast to Capital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283.98640289687791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74.351622357104716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64.269940467519234</v>
      </c>
      <c r="G9" s="299" t="str">
        <f>CONCATENATE("(",ROUND((F9/$H11)*100,1),")")</f>
        <v>(7.6)</v>
      </c>
      <c r="H9" s="249">
        <f>SUM(H30,H51,H72,H93,H114,H135,H156,H177,H198,H219,H240,H261,H282,H303,H324,H345,H366,H387,H408,H429,H450,H471)</f>
        <v>422.6079657215019</v>
      </c>
      <c r="I9" s="299" t="str">
        <f>CONCATENATE("(",ROUND((H9/$H11)*100,1),")")</f>
        <v>(50.1)</v>
      </c>
      <c r="K9" s="249">
        <f>B14-B9</f>
        <v>3.3940386144584522</v>
      </c>
      <c r="L9" s="249">
        <f>D14-D9</f>
        <v>2.3482517165861765</v>
      </c>
      <c r="M9" s="249">
        <f>F14-F9</f>
        <v>2.1168216776580095</v>
      </c>
      <c r="N9" s="249">
        <f>SUM(K9:M9)</f>
        <v>7.8591120087026383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195.9075514126302</v>
      </c>
      <c r="C10" s="299" t="str">
        <f>CONCATENATE("(",ROUND((B10/$H11)*100,1),")")</f>
        <v>(23.2)</v>
      </c>
      <c r="D10" s="249">
        <f t="shared" ref="D10" si="1">SUM(D31,D52,D73,D94,D115,D136,D157,D178,D199,D220,D241,D262,D283,D304,D325,D346,D367,D388,D409,D430,D451,D472)</f>
        <v>177.53954853218613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47.973934333681562</v>
      </c>
      <c r="G10" s="299" t="str">
        <f>CONCATENATE("(",ROUND((F10/$H11)*100,1),")")</f>
        <v>(5.7)</v>
      </c>
      <c r="H10" s="249">
        <f t="shared" ref="H10" si="3">SUM(H31,H52,H73,H94,H115,H136,H157,H178,H199,H220,H241,H262,H283,H304,H325,H346,H367,H388,H409,H430,H451,H472)</f>
        <v>421.42103427849787</v>
      </c>
      <c r="I10" s="299" t="str">
        <f>CONCATENATE("(",ROUND((H10/$H11)*100,1),")")</f>
        <v>(49.9)</v>
      </c>
      <c r="K10" s="249">
        <f t="shared" ref="K10:K11" si="4">B15-B10</f>
        <v>6.8261439766150716</v>
      </c>
      <c r="L10" s="249">
        <f t="shared" ref="L10:L11" si="5">D15-D10</f>
        <v>0.17603135208503318</v>
      </c>
      <c r="M10" s="249">
        <f t="shared" ref="M10:M11" si="6">F15-F10</f>
        <v>1.364712662597519</v>
      </c>
      <c r="N10" s="249">
        <f t="shared" ref="N10:N11" si="7">SUM(K10:M10)</f>
        <v>8.3668879912976237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479.8939543095081</v>
      </c>
      <c r="C11" s="299" t="str">
        <f>CONCATENATE("(",ROUND((B11/$H11)*100,1),")")</f>
        <v>(56.9)</v>
      </c>
      <c r="D11" s="249">
        <f t="shared" ref="D11" si="8">SUM(D32,D53,D74,D95,D116,D137,D158,D179,D200,D221,D242,D263,D284,D305,D326,D347,D368,D389,D410,D431,D452,D473)</f>
        <v>251.89117088929081</v>
      </c>
      <c r="E11" s="299" t="str">
        <f>CONCATENATE("(",ROUND((D11/$H11)*100,1),")")</f>
        <v>(29.8)</v>
      </c>
      <c r="F11" s="249">
        <f t="shared" ref="F11" si="9">SUM(F32,F53,F74,F95,F116,F137,F158,F179,F200,F221,F242,F263,F284,F305,F326,F347,F368,F389,F410,F431,F452,F473)</f>
        <v>112.2438748012008</v>
      </c>
      <c r="G11" s="299" t="str">
        <f>CONCATENATE("(",ROUND((F11/$H11)*100,1),")")</f>
        <v>(13.3)</v>
      </c>
      <c r="H11" s="249">
        <f t="shared" ref="H11" si="10">SUM(H32,H53,H74,H95,H116,H137,H158,H179,H200,H221,H242,H263,H284,H305,H326,H347,H368,H389,H410,H431,H452,H473)</f>
        <v>844.02899999999988</v>
      </c>
      <c r="I11" s="299" t="str">
        <f>CONCATENATE("(",ROUND((H11/$H11)*100,1),")")</f>
        <v>(100)</v>
      </c>
      <c r="K11" s="249">
        <f t="shared" si="4"/>
        <v>10.220182591073581</v>
      </c>
      <c r="L11" s="249">
        <f t="shared" si="5"/>
        <v>2.5242830686712523</v>
      </c>
      <c r="M11" s="249">
        <f t="shared" si="6"/>
        <v>3.4815343402555499</v>
      </c>
      <c r="N11" s="249">
        <f t="shared" si="7"/>
        <v>16.226000000000383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287.38044151133636</v>
      </c>
      <c r="C14" s="299" t="str">
        <f>CONCATENATE("(",ROUND((B14/$H16)*100,1),")")</f>
        <v>(33.4)</v>
      </c>
      <c r="D14" s="249">
        <f t="shared" ref="D14" si="11">SUM(D35,D56,D77,D98,D119,D140,D161,D182,D203,D224,D245,D266,D287,D308,D329,D350,D371,D392,D413,D434,D455,D476)</f>
        <v>76.699874073690893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66.386762145177244</v>
      </c>
      <c r="G14" s="299" t="str">
        <f>CONCATENATE("(",ROUND((F14/$H16)*100,1),")")</f>
        <v>(7.7)</v>
      </c>
      <c r="H14" s="249">
        <f t="shared" ref="H14" si="13">SUM(H35,H56,H77,H98,H119,H140,H161,H182,H203,H224,H245,H266,H287,H308,H329,H350,H371,H392,H413,H434,H455,H476)</f>
        <v>430.46707773020449</v>
      </c>
      <c r="I14" s="299" t="str">
        <f>CONCATENATE("(",ROUND((H14/$H16)*100,1),")")</f>
        <v>(50)</v>
      </c>
      <c r="K14" s="249">
        <f>B19-B14</f>
        <v>3.0883838934731784</v>
      </c>
      <c r="L14" s="249">
        <f>D19-D14</f>
        <v>5.0337537966600223</v>
      </c>
      <c r="M14" s="249">
        <f>F19-F14</f>
        <v>3.5893262783393993</v>
      </c>
      <c r="N14" s="249">
        <f>SUM(K14:M14)</f>
        <v>11.7114639684726</v>
      </c>
    </row>
    <row r="15" spans="1:17" x14ac:dyDescent="0.2">
      <c r="A15" s="282" t="s">
        <v>365</v>
      </c>
      <c r="B15" s="249">
        <f t="shared" si="0"/>
        <v>202.73369538924527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177.71557988427116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49.338646996279081</v>
      </c>
      <c r="G15" s="299" t="str">
        <f>CONCATENATE("(",ROUND((F15/$H16)*100,1),")")</f>
        <v>(5.7)</v>
      </c>
      <c r="H15" s="249">
        <f t="shared" ref="H15" si="16">SUM(H36,H57,H78,H99,H120,H141,H162,H183,H204,H225,H246,H267,H288,H309,H330,H351,H372,H393,H414,H435,H456,H477)</f>
        <v>429.78792226979556</v>
      </c>
      <c r="I15" s="299" t="str">
        <f>CONCATENATE("(",ROUND((H15/$H16)*100,1),")")</f>
        <v>(50)</v>
      </c>
      <c r="K15" s="249">
        <f t="shared" ref="K15:K16" si="17">B20-B15</f>
        <v>11.357418784725922</v>
      </c>
      <c r="L15" s="249">
        <f t="shared" ref="L15:L16" si="18">D20-D15</f>
        <v>-0.7499553801097818</v>
      </c>
      <c r="M15" s="249">
        <f t="shared" ref="M15:M16" si="19">F20-F15</f>
        <v>2.911072626911249</v>
      </c>
      <c r="N15" s="249">
        <f t="shared" ref="N15:N16" si="20">SUM(K15:M15)</f>
        <v>13.51853603152739</v>
      </c>
    </row>
    <row r="16" spans="1:17" x14ac:dyDescent="0.2">
      <c r="A16" s="282" t="s">
        <v>363</v>
      </c>
      <c r="B16" s="249">
        <f t="shared" si="0"/>
        <v>490.11413690058168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254.41545395796206</v>
      </c>
      <c r="E16" s="299" t="str">
        <f>CONCATENATE("(",ROUND((D16/$H16)*100,1),")")</f>
        <v>(29.6)</v>
      </c>
      <c r="F16" s="249">
        <f t="shared" ref="F16" si="22">SUM(F37,F58,F79,F100,F121,F142,F163,F184,F205,F226,F247,F268,F289,F310,F331,F352,F373,F394,F415,F436,F457,F478)</f>
        <v>115.72540914145635</v>
      </c>
      <c r="G16" s="299" t="str">
        <f>CONCATENATE("(",ROUND((F16/$H16)*100,1),")")</f>
        <v>(13.5)</v>
      </c>
      <c r="H16" s="249">
        <f t="shared" ref="H16" si="23">SUM(H37,H58,H79,H100,H121,H142,H163,H184,H205,H226,H247,H268,H289,H310,H331,H352,H373,H394,H415,H436,H457,H478)</f>
        <v>860.255</v>
      </c>
      <c r="I16" s="299" t="str">
        <f>CONCATENATE("(",ROUND((H16/$H16)*100,1),")")</f>
        <v>(100)</v>
      </c>
      <c r="K16" s="249">
        <f t="shared" si="17"/>
        <v>14.445802678199129</v>
      </c>
      <c r="L16" s="249">
        <f t="shared" si="18"/>
        <v>4.2837984165502974</v>
      </c>
      <c r="M16" s="249">
        <f t="shared" si="19"/>
        <v>6.5003989052506199</v>
      </c>
      <c r="N16" s="249">
        <f t="shared" si="20"/>
        <v>25.230000000000047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290.46882540480954</v>
      </c>
      <c r="C19" s="299" t="str">
        <f>CONCATENATE("(",ROUND((B19/$H21)*100,1),")")</f>
        <v>(32.8)</v>
      </c>
      <c r="D19" s="249">
        <f t="shared" ref="D19" si="24">SUM(D40,D61,D82,D103,D124,D145,D166,D187,D208,D229,D250,D271,D292,D313,D334,D355,D376,D397,D418,D439,D460,D481)</f>
        <v>81.733627870350915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69.976088423516643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442.17854169867712</v>
      </c>
      <c r="I19" s="299" t="str">
        <f>CONCATENATE("(",ROUND((H19/$H21)*100,1),")")</f>
        <v>(49.9)</v>
      </c>
      <c r="K19" s="249">
        <f>B19-B9</f>
        <v>6.4824225079316307</v>
      </c>
      <c r="L19" s="249">
        <f>D19-D9</f>
        <v>7.3820055132461988</v>
      </c>
      <c r="M19" s="249">
        <f>F19-F9</f>
        <v>5.7061479559974089</v>
      </c>
      <c r="N19" s="249">
        <f>SUM(K19:M19)</f>
        <v>19.570575977175238</v>
      </c>
    </row>
    <row r="20" spans="1:14" x14ac:dyDescent="0.2">
      <c r="A20" s="282" t="s">
        <v>365</v>
      </c>
      <c r="B20" s="249">
        <f t="shared" si="0"/>
        <v>214.09111417397119</v>
      </c>
      <c r="C20" s="299" t="str">
        <f>CONCATENATE("(",ROUND((B20/$H21)*100,1),")")</f>
        <v>(24.2)</v>
      </c>
      <c r="D20" s="249">
        <f t="shared" ref="D20" si="27">SUM(D41,D62,D83,D104,D125,D146,D167,D188,D209,D230,D251,D272,D293,D314,D335,D356,D377,D398,D419,D440,D461,D482)</f>
        <v>176.96562450416138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52.24971962319033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443.30645830132295</v>
      </c>
      <c r="I20" s="299" t="str">
        <f>CONCATENATE("(",ROUND((H20/$H21)*100,1),")")</f>
        <v>(50.1)</v>
      </c>
      <c r="K20" s="249">
        <f t="shared" ref="K20:K21" si="30">B20-B10</f>
        <v>18.183562761340994</v>
      </c>
      <c r="L20" s="249">
        <f t="shared" ref="L20:L21" si="31">D20-D10</f>
        <v>-0.57392402802474862</v>
      </c>
      <c r="M20" s="249">
        <f t="shared" ref="M20:M21" si="32">F20-F10</f>
        <v>4.275785289508768</v>
      </c>
      <c r="N20" s="249">
        <f t="shared" ref="N20:N21" si="33">SUM(K20:M20)</f>
        <v>21.885424022825013</v>
      </c>
    </row>
    <row r="21" spans="1:14" x14ac:dyDescent="0.2">
      <c r="A21" s="282" t="s">
        <v>363</v>
      </c>
      <c r="B21" s="249">
        <f t="shared" si="0"/>
        <v>504.55993957878081</v>
      </c>
      <c r="C21" s="299" t="str">
        <f>CONCATENATE("(",ROUND((B21/$H21)*100,1),")")</f>
        <v>(57)</v>
      </c>
      <c r="D21" s="249">
        <f t="shared" ref="D21" si="34">SUM(D42,D63,D84,D105,D126,D147,D168,D189,D210,D231,D252,D273,D294,D315,D336,D357,D378,D399,D420,D441,D462,D483)</f>
        <v>258.69925237451235</v>
      </c>
      <c r="E21" s="299" t="str">
        <f>CONCATENATE("(",ROUND((D21/$H21)*100,1),")")</f>
        <v>(29.2)</v>
      </c>
      <c r="F21" s="249">
        <f>SUM(F42,F63,F84,F105,F126,F147,F168,F189,F210,F231,F252,F273,F294,F315,F336,F357,F378,F399,F420,F441,F462,F483)</f>
        <v>122.22580804670697</v>
      </c>
      <c r="G21" s="299" t="str">
        <f>CONCATENATE("(",ROUND((F21/$H21)*100,1),")")</f>
        <v>(13.8)</v>
      </c>
      <c r="H21" s="249">
        <f t="shared" ref="H21" si="35">SUM(H42,H63,H84,H105,H126,H147,H168,H189,H210,H231,H252,H273,H294,H315,H336,H357,H378,H399,H420,H441,H462,H483)</f>
        <v>885.4849999999999</v>
      </c>
      <c r="I21" s="299" t="str">
        <f>CONCATENATE("(",ROUND((H21/$H21)*100,1),")")</f>
        <v>(100)</v>
      </c>
      <c r="K21" s="249">
        <f t="shared" si="30"/>
        <v>24.66598526927271</v>
      </c>
      <c r="L21" s="249">
        <f t="shared" si="31"/>
        <v>6.8080814852215497</v>
      </c>
      <c r="M21" s="249">
        <f t="shared" si="32"/>
        <v>9.9819332455061698</v>
      </c>
      <c r="N21" s="249">
        <f t="shared" si="33"/>
        <v>41.456000000000429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3.2961538323891966</v>
      </c>
      <c r="C30" s="299" t="str">
        <f>CONCATENATE("(",ROUND((B30/$H32)*100,1),")")</f>
        <v>(45.8)</v>
      </c>
      <c r="D30" s="302">
        <f>'Ind T6'!M9</f>
        <v>9.5823782235488365E-3</v>
      </c>
      <c r="E30" s="299" t="str">
        <f>CONCATENATE("(",ROUND((D30/$H32)*100,1),")")</f>
        <v>(0.1)</v>
      </c>
      <c r="F30" s="302">
        <f>'Ind T6'!N9</f>
        <v>0.99896292978549905</v>
      </c>
      <c r="G30" s="299" t="str">
        <f>CONCATENATE("(",ROUND((F30/$H32)*100,1),")")</f>
        <v>(13.9)</v>
      </c>
      <c r="H30" s="302">
        <f>SUM(B30,D30,F30)</f>
        <v>4.3046991403982444</v>
      </c>
      <c r="I30" s="299" t="str">
        <f>CONCATENATE("(",ROUND((H30/$H32)*100,1),")")</f>
        <v>(59.8)</v>
      </c>
      <c r="K30" s="302">
        <f>B35-B30</f>
        <v>0.1860120640569316</v>
      </c>
      <c r="L30" s="302">
        <f>D35-D30</f>
        <v>1.4793192095452316E-4</v>
      </c>
      <c r="M30" s="302">
        <f>F35-F30</f>
        <v>-8.4907934123640283E-3</v>
      </c>
      <c r="N30" s="302">
        <f>SUM(K30:M30)</f>
        <v>0.1776692025655221</v>
      </c>
    </row>
    <row r="31" spans="1:14" x14ac:dyDescent="0.2">
      <c r="A31" s="282" t="s">
        <v>365</v>
      </c>
      <c r="B31" s="302">
        <f>'Ind T6'!L8</f>
        <v>1.6350854226373914</v>
      </c>
      <c r="C31" s="299" t="str">
        <f>CONCATENATE("(",ROUND((B31/$H32)*100,1),")")</f>
        <v>(22.7)</v>
      </c>
      <c r="D31" s="302">
        <f>'Ind T6'!M8</f>
        <v>0.75221669055721418</v>
      </c>
      <c r="E31" s="299" t="str">
        <f>CONCATENATE("(",ROUND((D31/$H32)*100,1),")")</f>
        <v>(10.4)</v>
      </c>
      <c r="F31" s="302">
        <f>'Ind T6'!N8</f>
        <v>0.51099874640716902</v>
      </c>
      <c r="G31" s="299" t="str">
        <f>CONCATENATE("(",ROUND((F31/$H32)*100,1),")")</f>
        <v>(7.1)</v>
      </c>
      <c r="H31" s="302">
        <f t="shared" ref="H31" si="36">SUM(B31,D31,F31)</f>
        <v>2.8983008596017745</v>
      </c>
      <c r="I31" s="299" t="str">
        <f>CONCATENATE("(",ROUND((H31/$H32)*100,1),")")</f>
        <v>(40.2)</v>
      </c>
      <c r="K31" s="302">
        <f t="shared" ref="K31:K32" si="37">B36-B31</f>
        <v>3.614124241639094E-2</v>
      </c>
      <c r="L31" s="302">
        <f t="shared" ref="L31:L32" si="38">D36-D31</f>
        <v>-6.8382153179028515E-3</v>
      </c>
      <c r="M31" s="302">
        <f t="shared" ref="M31:M32" si="39">F36-F31</f>
        <v>1.9027770335955485E-2</v>
      </c>
      <c r="N31" s="302">
        <f t="shared" ref="N31:N32" si="40">SUM(K31:M31)</f>
        <v>4.8330797434443573E-2</v>
      </c>
    </row>
    <row r="32" spans="1:14" x14ac:dyDescent="0.2">
      <c r="A32" s="282" t="s">
        <v>363</v>
      </c>
      <c r="B32" s="302">
        <f>SUM(B30:B31)</f>
        <v>4.931239255026588</v>
      </c>
      <c r="C32" s="299" t="str">
        <f>CONCATENATE("(",ROUND((B32/$H32)*100,1),")")</f>
        <v>(68.5)</v>
      </c>
      <c r="D32" s="302">
        <f>SUM(D30:D31)</f>
        <v>0.76179906878076298</v>
      </c>
      <c r="E32" s="299" t="str">
        <f>CONCATENATE("(",ROUND((D32/$H32)*100,1),")")</f>
        <v>(10.6)</v>
      </c>
      <c r="F32" s="302">
        <f>SUM(F30:F31)</f>
        <v>1.5099616761926682</v>
      </c>
      <c r="G32" s="299" t="str">
        <f>CONCATENATE("(",ROUND((F32/$H32)*100,1),")")</f>
        <v>(21)</v>
      </c>
      <c r="H32" s="302">
        <f>SUM(H30:H31)</f>
        <v>7.2030000000000189</v>
      </c>
      <c r="I32" s="299" t="str">
        <f>CONCATENATE("(",ROUND((H32/$H32)*100,1),")")</f>
        <v>(100)</v>
      </c>
      <c r="K32" s="302">
        <f t="shared" si="37"/>
        <v>0.22215330647332276</v>
      </c>
      <c r="L32" s="302">
        <f t="shared" si="38"/>
        <v>-6.6902833969483266E-3</v>
      </c>
      <c r="M32" s="302">
        <f t="shared" si="39"/>
        <v>1.0536976923591457E-2</v>
      </c>
      <c r="N32" s="302">
        <f t="shared" si="40"/>
        <v>0.22599999999996589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3.4821658964461282</v>
      </c>
      <c r="C35" s="299" t="str">
        <f>CONCATENATE("(",ROUND((B35/$H37)*100,1),")")</f>
        <v>(46.9)</v>
      </c>
      <c r="D35" s="302">
        <f>'Ind T6'!R9</f>
        <v>9.7303101445033596E-3</v>
      </c>
      <c r="E35" s="299" t="str">
        <f>CONCATENATE("(",ROUND((D35/$H37)*100,1),")")</f>
        <v>(0.1)</v>
      </c>
      <c r="F35" s="302">
        <f>'Ind T6'!S9</f>
        <v>0.99047213637313503</v>
      </c>
      <c r="G35" s="299" t="str">
        <f>CONCATENATE("(",ROUND((F35/$H37)*100,1),")")</f>
        <v>(13.3)</v>
      </c>
      <c r="H35" s="302">
        <f>SUM(B35,D35,F35)</f>
        <v>4.4823683429637668</v>
      </c>
      <c r="I35" s="299" t="str">
        <f>CONCATENATE("(",ROUND((H35/$H37)*100,1),")")</f>
        <v>(60.3)</v>
      </c>
      <c r="K35" s="302">
        <f>B40-B35</f>
        <v>0.2949917932953352</v>
      </c>
      <c r="L35" s="302">
        <f>D40-D35</f>
        <v>1.560993967308355E-4</v>
      </c>
      <c r="M35" s="302">
        <f>F40-F35</f>
        <v>-7.3233028966461555E-2</v>
      </c>
      <c r="N35" s="302">
        <f>SUM(K35:M35)</f>
        <v>0.22191486372560448</v>
      </c>
    </row>
    <row r="36" spans="1:14" x14ac:dyDescent="0.2">
      <c r="A36" s="282" t="s">
        <v>365</v>
      </c>
      <c r="B36" s="302">
        <f>'Ind T6'!Q8</f>
        <v>1.6712266650537824</v>
      </c>
      <c r="C36" s="299" t="str">
        <f>CONCATENATE("(",ROUND((B36/$H37)*100,1),")")</f>
        <v>(22.5)</v>
      </c>
      <c r="D36" s="302">
        <f>'Ind T6'!R8</f>
        <v>0.74537847523931133</v>
      </c>
      <c r="E36" s="299" t="str">
        <f>CONCATENATE("(",ROUND((D36/$H37)*100,1),")")</f>
        <v>(10)</v>
      </c>
      <c r="F36" s="302">
        <f>'Ind T6'!S8</f>
        <v>0.53002651674312451</v>
      </c>
      <c r="G36" s="299" t="str">
        <f>CONCATENATE("(",ROUND((F36/$H37)*100,1),")")</f>
        <v>(7.1)</v>
      </c>
      <c r="H36" s="302">
        <f t="shared" ref="H36" si="41">SUM(B36,D36,F36)</f>
        <v>2.9466316570362183</v>
      </c>
      <c r="I36" s="299" t="str">
        <f>CONCATENATE("(",ROUND((H36/$H37)*100,1),")")</f>
        <v>(39.7)</v>
      </c>
      <c r="K36" s="302">
        <f t="shared" ref="K36:K37" si="42">B41-B36</f>
        <v>-6.0653424085010954E-4</v>
      </c>
      <c r="L36" s="302">
        <f t="shared" ref="L36:L37" si="43">D41-D36</f>
        <v>-5.2414399065863759E-2</v>
      </c>
      <c r="M36" s="302">
        <f t="shared" ref="M36:M37" si="44">F41-F36</f>
        <v>1.6106069581117266E-2</v>
      </c>
      <c r="N36" s="302">
        <f t="shared" ref="N36:N37" si="45">SUM(K36:M36)</f>
        <v>-3.6914863725596603E-2</v>
      </c>
    </row>
    <row r="37" spans="1:14" x14ac:dyDescent="0.2">
      <c r="A37" s="282" t="s">
        <v>363</v>
      </c>
      <c r="B37" s="302">
        <f>SUM(B35:B36)</f>
        <v>5.1533925614999108</v>
      </c>
      <c r="C37" s="299" t="str">
        <f>CONCATENATE("(",ROUND((B37/$H37)*100,1),")")</f>
        <v>(69.4)</v>
      </c>
      <c r="D37" s="302">
        <f>SUM(D35:D36)</f>
        <v>0.75510878538381465</v>
      </c>
      <c r="E37" s="299" t="str">
        <f>CONCATENATE("(",ROUND((D37/$H37)*100,1),")")</f>
        <v>(10.2)</v>
      </c>
      <c r="F37" s="302">
        <f>SUM(F35:F36)</f>
        <v>1.5204986531162596</v>
      </c>
      <c r="G37" s="299" t="str">
        <f>CONCATENATE("(",ROUND((F37/$H37)*100,1),")")</f>
        <v>(20.5)</v>
      </c>
      <c r="H37" s="302">
        <f>SUM(H35:H36)</f>
        <v>7.4289999999999852</v>
      </c>
      <c r="I37" s="299" t="str">
        <f>CONCATENATE("(",ROUND((H37/$H37)*100,1),")")</f>
        <v>(100)</v>
      </c>
      <c r="K37" s="302">
        <f t="shared" si="42"/>
        <v>0.29438525905448465</v>
      </c>
      <c r="L37" s="302">
        <f t="shared" si="43"/>
        <v>-5.2258299669132868E-2</v>
      </c>
      <c r="M37" s="302">
        <f t="shared" si="44"/>
        <v>-5.7126959385344289E-2</v>
      </c>
      <c r="N37" s="302">
        <f t="shared" si="45"/>
        <v>0.18500000000000749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3.7771576897414634</v>
      </c>
      <c r="C40" s="299" t="str">
        <f>CONCATENATE("(",ROUND((B40/$H42)*100,1),")")</f>
        <v>(49.6)</v>
      </c>
      <c r="D40" s="302">
        <f>'Ind T6'!W9</f>
        <v>9.8864095412341951E-3</v>
      </c>
      <c r="E40" s="299" t="str">
        <f>CONCATENATE("(",ROUND((D40/$H42)*100,1),")")</f>
        <v>(0.1)</v>
      </c>
      <c r="F40" s="302">
        <f>'Ind T6'!X9</f>
        <v>0.91723910740667347</v>
      </c>
      <c r="G40" s="299" t="str">
        <f>CONCATENATE("(",ROUND((F40/$H42)*100,1),")")</f>
        <v>(12)</v>
      </c>
      <c r="H40" s="302">
        <f>SUM(B40,D40,F40)</f>
        <v>4.7042832066893707</v>
      </c>
      <c r="I40" s="299" t="str">
        <f>CONCATENATE("(",ROUND((H40/$H42)*100,1),")")</f>
        <v>(61.8)</v>
      </c>
      <c r="K40" s="302">
        <f>B40-B30</f>
        <v>0.48100385735226681</v>
      </c>
      <c r="L40" s="302">
        <f>D40-D30</f>
        <v>3.0403131768535867E-4</v>
      </c>
      <c r="M40" s="302">
        <f>F40-F30</f>
        <v>-8.1723822378825584E-2</v>
      </c>
      <c r="N40" s="302">
        <f>SUM(K40:M40)</f>
        <v>0.39958406629112658</v>
      </c>
    </row>
    <row r="41" spans="1:14" x14ac:dyDescent="0.2">
      <c r="A41" s="282" t="s">
        <v>365</v>
      </c>
      <c r="B41" s="302">
        <f>'Ind T6'!V8</f>
        <v>1.6706201308129323</v>
      </c>
      <c r="C41" s="299" t="str">
        <f>CONCATENATE("(",ROUND((B41/$H42)*100,1),")")</f>
        <v>(21.9)</v>
      </c>
      <c r="D41" s="302">
        <f>'Ind T6'!W8</f>
        <v>0.69296407617344757</v>
      </c>
      <c r="E41" s="299" t="str">
        <f>CONCATENATE("(",ROUND((D41/$H42)*100,1),")")</f>
        <v>(9.1)</v>
      </c>
      <c r="F41" s="302">
        <f>'Ind T6'!X8</f>
        <v>0.54613258632424178</v>
      </c>
      <c r="G41" s="299" t="str">
        <f>CONCATENATE("(",ROUND((F41/$H42)*100,1),")")</f>
        <v>(7.2)</v>
      </c>
      <c r="H41" s="302">
        <f t="shared" ref="H41" si="46">SUM(B41,D41,F41)</f>
        <v>2.9097167933106216</v>
      </c>
      <c r="I41" s="299" t="str">
        <f>CONCATENATE("(",ROUND((H41/$H42)*100,1),")")</f>
        <v>(38.2)</v>
      </c>
      <c r="K41" s="302">
        <f t="shared" ref="K41:K42" si="47">B41-B31</f>
        <v>3.553470817554083E-2</v>
      </c>
      <c r="L41" s="302">
        <f t="shared" ref="L41:L42" si="48">D41-D31</f>
        <v>-5.9252614383766611E-2</v>
      </c>
      <c r="M41" s="302">
        <f t="shared" ref="M41:M42" si="49">F41-F31</f>
        <v>3.5133839917072751E-2</v>
      </c>
      <c r="N41" s="302">
        <f t="shared" ref="N41:N42" si="50">SUM(K41:M41)</f>
        <v>1.141593370884697E-2</v>
      </c>
    </row>
    <row r="42" spans="1:14" x14ac:dyDescent="0.2">
      <c r="A42" s="282" t="s">
        <v>363</v>
      </c>
      <c r="B42" s="302">
        <f>SUM(B40:B41)</f>
        <v>5.4477778205543954</v>
      </c>
      <c r="C42" s="299" t="str">
        <f>CONCATENATE("(",ROUND((B42/$H42)*100,1),")")</f>
        <v>(71.5)</v>
      </c>
      <c r="D42" s="302">
        <f>SUM(D40:D41)</f>
        <v>0.70285048571468178</v>
      </c>
      <c r="E42" s="299" t="str">
        <f>CONCATENATE("(",ROUND((D42/$H42)*100,1),")")</f>
        <v>(9.2)</v>
      </c>
      <c r="F42" s="302">
        <f>SUM(F40:F41)</f>
        <v>1.4633716937309154</v>
      </c>
      <c r="G42" s="299" t="str">
        <f>CONCATENATE("(",ROUND((F42/$H42)*100,1),")")</f>
        <v>(19.2)</v>
      </c>
      <c r="H42" s="302">
        <f>SUM(H40:H41)</f>
        <v>7.6139999999999919</v>
      </c>
      <c r="I42" s="299" t="str">
        <f>CONCATENATE("(",ROUND((H42/$H42)*100,1),")")</f>
        <v>(100)</v>
      </c>
      <c r="K42" s="302">
        <f t="shared" si="47"/>
        <v>0.51653856552780741</v>
      </c>
      <c r="L42" s="302">
        <f t="shared" si="48"/>
        <v>-5.8948583066081195E-2</v>
      </c>
      <c r="M42" s="302">
        <f t="shared" si="49"/>
        <v>-4.6589982461752832E-2</v>
      </c>
      <c r="N42" s="302">
        <f t="shared" si="50"/>
        <v>0.41099999999997339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0.30870297029731764</v>
      </c>
      <c r="C51" s="299" t="str">
        <f>CONCATENATE("(",ROUND((B51/$H53)*100,1),")")</f>
        <v>(54.2)</v>
      </c>
      <c r="D51" s="302">
        <f>'Ind T6'!M18</f>
        <v>2.2574257425840506E-3</v>
      </c>
      <c r="E51" s="299" t="str">
        <f>CONCATENATE("(",ROUND((D51/$H53)*100,1),")")</f>
        <v>(0.4)</v>
      </c>
      <c r="F51" s="302">
        <f>'Ind T6'!N18</f>
        <v>0.19319801980196977</v>
      </c>
      <c r="G51" s="299" t="str">
        <f>CONCATENATE("(",ROUND((F51/$H53)*100,1),")")</f>
        <v>(33.9)</v>
      </c>
      <c r="H51" s="302">
        <f>SUM(B51,D51,F51)</f>
        <v>0.50415841584187149</v>
      </c>
      <c r="I51" s="299" t="str">
        <f>CONCATENATE("(",ROUND((H51/$H53)*100,1),")")</f>
        <v>(88.4)</v>
      </c>
      <c r="K51" s="302">
        <f>B56-B51</f>
        <v>-2.5499724261831613E-2</v>
      </c>
      <c r="L51" s="302">
        <f>D56-D51</f>
        <v>-1.3533057474767688E-4</v>
      </c>
      <c r="M51" s="302">
        <f>F56-F51</f>
        <v>-1.5906614418000925E-2</v>
      </c>
      <c r="N51" s="302">
        <f>SUM(K51:M51)</f>
        <v>-4.1541669254580214E-2</v>
      </c>
    </row>
    <row r="52" spans="1:14" x14ac:dyDescent="0.2">
      <c r="A52" s="282" t="s">
        <v>365</v>
      </c>
      <c r="B52" s="302">
        <f>'Ind T6'!L17</f>
        <v>5.3049504950109273E-2</v>
      </c>
      <c r="C52" s="299" t="str">
        <f>CONCATENATE("(",ROUND((B52/$H53)*100,1),")")</f>
        <v>(9.3)</v>
      </c>
      <c r="D52" s="302">
        <f>'Ind T6'!M17</f>
        <v>1.2792079208019039E-2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6.5841584158128311E-2</v>
      </c>
      <c r="I52" s="299" t="str">
        <f>CONCATENATE("(",ROUND((H52/$H53)*100,1),")")</f>
        <v>(11.6)</v>
      </c>
      <c r="K52" s="302">
        <f t="shared" ref="K52:K53" si="52">B57-B52</f>
        <v>-4.6271515744440855E-3</v>
      </c>
      <c r="L52" s="302">
        <f t="shared" ref="L52:L53" si="53">D57-D52</f>
        <v>-8.3117917097691105E-4</v>
      </c>
      <c r="M52" s="302">
        <f t="shared" ref="M52:M53" si="54">F57-F52</f>
        <v>0</v>
      </c>
      <c r="N52" s="302">
        <f t="shared" ref="N52:N53" si="55">SUM(K52:M52)</f>
        <v>-5.4583307454209966E-3</v>
      </c>
    </row>
    <row r="53" spans="1:14" x14ac:dyDescent="0.2">
      <c r="A53" s="282" t="s">
        <v>363</v>
      </c>
      <c r="B53" s="302">
        <f>SUM(B51:B52)</f>
        <v>0.36175247524742693</v>
      </c>
      <c r="C53" s="299" t="str">
        <f>CONCATENATE("(",ROUND((B53/$H53)*100,1),")")</f>
        <v>(63.5)</v>
      </c>
      <c r="D53" s="302">
        <f>SUM(D51:D52)</f>
        <v>1.5049504950603089E-2</v>
      </c>
      <c r="E53" s="299" t="str">
        <f>CONCATENATE("(",ROUND((D53/$H53)*100,1),")")</f>
        <v>(2.6)</v>
      </c>
      <c r="F53" s="302">
        <f>SUM(F51:F52)</f>
        <v>0.19319801980196977</v>
      </c>
      <c r="G53" s="299" t="str">
        <f>CONCATENATE("(",ROUND((F53/$H53)*100,1),")")</f>
        <v>(33.9)</v>
      </c>
      <c r="H53" s="302">
        <f>SUM(H51:H52)</f>
        <v>0.56999999999999984</v>
      </c>
      <c r="I53" s="299" t="str">
        <f>CONCATENATE("(",ROUND((H53/$H53)*100,1),")")</f>
        <v>(100)</v>
      </c>
      <c r="K53" s="302">
        <f t="shared" si="52"/>
        <v>-3.0126875836275713E-2</v>
      </c>
      <c r="L53" s="302">
        <f t="shared" si="53"/>
        <v>-9.6650974572458706E-4</v>
      </c>
      <c r="M53" s="302">
        <f t="shared" si="54"/>
        <v>-1.5906614418000925E-2</v>
      </c>
      <c r="N53" s="302">
        <f t="shared" si="55"/>
        <v>-4.7000000000001221E-2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0.28320324603548602</v>
      </c>
      <c r="C56" s="299" t="str">
        <f>CONCATENATE("(",ROUND((B56/$H58)*100,1),")")</f>
        <v>(54.1)</v>
      </c>
      <c r="D56" s="302">
        <f>'Ind T6'!R18</f>
        <v>2.1220951678363738E-3</v>
      </c>
      <c r="E56" s="299" t="str">
        <f>CONCATENATE("(",ROUND((D56/$H58)*100,1),")")</f>
        <v>(0.4)</v>
      </c>
      <c r="F56" s="302">
        <f>'Ind T6'!S18</f>
        <v>0.17729140538396884</v>
      </c>
      <c r="G56" s="299" t="str">
        <f>CONCATENATE("(",ROUND((F56/$H58)*100,1),")")</f>
        <v>(33.9)</v>
      </c>
      <c r="H56" s="302">
        <f>SUM(B56,D56,F56)</f>
        <v>0.46261674658729124</v>
      </c>
      <c r="I56" s="299" t="str">
        <f>CONCATENATE("(",ROUND((H56/$H58)*100,1),")")</f>
        <v>(88.5)</v>
      </c>
      <c r="K56" s="302">
        <f>B61-B56</f>
        <v>-1.6907041414267909E-2</v>
      </c>
      <c r="L56" s="302">
        <f>D61-D56</f>
        <v>6.0660607743302872E-5</v>
      </c>
      <c r="M56" s="302">
        <f>F61-F56</f>
        <v>-2.0529854229511479E-2</v>
      </c>
      <c r="N56" s="302">
        <f>SUM(K56:M56)</f>
        <v>-3.7376235036036085E-2</v>
      </c>
    </row>
    <row r="57" spans="1:14" x14ac:dyDescent="0.2">
      <c r="A57" s="282" t="s">
        <v>365</v>
      </c>
      <c r="B57" s="302">
        <f>'Ind T6'!Q17</f>
        <v>4.8422353375665188E-2</v>
      </c>
      <c r="C57" s="299" t="str">
        <f>CONCATENATE("(",ROUND((B57/$H58)*100,1),")")</f>
        <v>(9.3)</v>
      </c>
      <c r="D57" s="302">
        <f>'Ind T6'!R17</f>
        <v>1.1960900037042128E-2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6.0383253412707318E-2</v>
      </c>
      <c r="I57" s="299" t="str">
        <f>CONCATENATE("(",ROUND((H57/$H58)*100,1),")")</f>
        <v>(11.5)</v>
      </c>
      <c r="K57" s="302">
        <f t="shared" ref="K57:K58" si="57">B62-B57</f>
        <v>-4.3703731777695182E-3</v>
      </c>
      <c r="L57" s="302">
        <f t="shared" ref="L57:L58" si="58">D62-D57</f>
        <v>-2.5339178619290977E-4</v>
      </c>
      <c r="M57" s="302">
        <f t="shared" ref="M57:M58" si="59">F62-F57</f>
        <v>0</v>
      </c>
      <c r="N57" s="302">
        <f t="shared" ref="N57:N58" si="60">SUM(K57:M57)</f>
        <v>-4.6237649639624279E-3</v>
      </c>
    </row>
    <row r="58" spans="1:14" x14ac:dyDescent="0.2">
      <c r="A58" s="282" t="s">
        <v>363</v>
      </c>
      <c r="B58" s="302">
        <f>SUM(B56:B57)</f>
        <v>0.33162559941115122</v>
      </c>
      <c r="C58" s="299" t="str">
        <f>CONCATENATE("(",ROUND((B58/$H58)*100,1),")")</f>
        <v>(63.4)</v>
      </c>
      <c r="D58" s="302">
        <f>SUM(D56:D57)</f>
        <v>1.4082995204878502E-2</v>
      </c>
      <c r="E58" s="299" t="str">
        <f>CONCATENATE("(",ROUND((D58/$H58)*100,1),")")</f>
        <v>(2.7)</v>
      </c>
      <c r="F58" s="302">
        <f>SUM(F56:F57)</f>
        <v>0.17729140538396884</v>
      </c>
      <c r="G58" s="299" t="str">
        <f>CONCATENATE("(",ROUND((F58/$H58)*100,1),")")</f>
        <v>(33.9)</v>
      </c>
      <c r="H58" s="302">
        <f>SUM(H56:H57)</f>
        <v>0.52299999999999858</v>
      </c>
      <c r="I58" s="299" t="str">
        <f>CONCATENATE("(",ROUND((H58/$H58)*100,1),")")</f>
        <v>(100)</v>
      </c>
      <c r="K58" s="302">
        <f t="shared" si="57"/>
        <v>-2.1277414592037414E-2</v>
      </c>
      <c r="L58" s="302">
        <f t="shared" si="58"/>
        <v>-1.9273117844960733E-4</v>
      </c>
      <c r="M58" s="302">
        <f t="shared" si="59"/>
        <v>-2.0529854229511479E-2</v>
      </c>
      <c r="N58" s="302">
        <f t="shared" si="60"/>
        <v>-4.1999999999998497E-2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0.26629620462121811</v>
      </c>
      <c r="C61" s="299" t="str">
        <f>CONCATENATE("(",ROUND((B61/$H63)*100,1),")")</f>
        <v>(55.4)</v>
      </c>
      <c r="D61" s="302">
        <f>'Ind T6'!W18</f>
        <v>2.1827557755796766E-3</v>
      </c>
      <c r="E61" s="299" t="str">
        <f>CONCATENATE("(",ROUND((D61/$H63)*100,1),")")</f>
        <v>(0.5)</v>
      </c>
      <c r="F61" s="302">
        <f>'Ind T6'!X18</f>
        <v>0.15676155115445736</v>
      </c>
      <c r="G61" s="299" t="str">
        <f>CONCATENATE("(",ROUND((F61/$H63)*100,1),")")</f>
        <v>(32.6)</v>
      </c>
      <c r="H61" s="302">
        <f>SUM(B61,D61,F61)</f>
        <v>0.4252405115512552</v>
      </c>
      <c r="I61" s="299" t="str">
        <f>CONCATENATE("(",ROUND((H61/$H63)*100,1),")")</f>
        <v>(88.4)</v>
      </c>
      <c r="K61" s="302">
        <f>B61-B51</f>
        <v>-4.2406765676099523E-2</v>
      </c>
      <c r="L61" s="302">
        <f>D61-D51</f>
        <v>-7.4669967004374008E-5</v>
      </c>
      <c r="M61" s="302">
        <f>F61-F51</f>
        <v>-3.6436468647512404E-2</v>
      </c>
      <c r="N61" s="302">
        <f>SUM(K61:M61)</f>
        <v>-7.8917904290616292E-2</v>
      </c>
    </row>
    <row r="62" spans="1:14" x14ac:dyDescent="0.2">
      <c r="A62" s="282" t="s">
        <v>365</v>
      </c>
      <c r="B62" s="302">
        <f>'Ind T6'!V17</f>
        <v>4.405198019789567E-2</v>
      </c>
      <c r="C62" s="299" t="str">
        <f>CONCATENATE("(",ROUND((B62/$H63)*100,1),")")</f>
        <v>(9.2)</v>
      </c>
      <c r="D62" s="302">
        <f>'Ind T6'!W17</f>
        <v>1.1707508250849218E-2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5.5759488448744884E-2</v>
      </c>
      <c r="I62" s="299" t="str">
        <f>CONCATENATE("(",ROUND((H62/$H63)*100,1),")")</f>
        <v>(11.6)</v>
      </c>
      <c r="K62" s="302">
        <f t="shared" ref="K62:K63" si="62">B62-B52</f>
        <v>-8.9975247522136037E-3</v>
      </c>
      <c r="L62" s="302">
        <f t="shared" ref="L62:L63" si="63">D62-D52</f>
        <v>-1.0845709571698208E-3</v>
      </c>
      <c r="M62" s="302">
        <f t="shared" ref="M62:M63" si="64">F62-F52</f>
        <v>0</v>
      </c>
      <c r="N62" s="302">
        <f t="shared" ref="N62:N63" si="65">SUM(K62:M62)</f>
        <v>-1.0082095709383425E-2</v>
      </c>
    </row>
    <row r="63" spans="1:14" x14ac:dyDescent="0.2">
      <c r="A63" s="282" t="s">
        <v>363</v>
      </c>
      <c r="B63" s="302">
        <f>SUM(B61:B62)</f>
        <v>0.3103481848191138</v>
      </c>
      <c r="C63" s="299" t="str">
        <f>CONCATENATE("(",ROUND((B63/$H63)*100,1),")")</f>
        <v>(64.5)</v>
      </c>
      <c r="D63" s="302">
        <f>SUM(D61:D62)</f>
        <v>1.3890264026428895E-2</v>
      </c>
      <c r="E63" s="299" t="str">
        <f>CONCATENATE("(",ROUND((D63/$H63)*100,1),")")</f>
        <v>(2.9)</v>
      </c>
      <c r="F63" s="302">
        <f>SUM(F61:F62)</f>
        <v>0.15676155115445736</v>
      </c>
      <c r="G63" s="299" t="str">
        <f>CONCATENATE("(",ROUND((F63/$H63)*100,1),")")</f>
        <v>(32.6)</v>
      </c>
      <c r="H63" s="302">
        <f>SUM(H61:H62)</f>
        <v>0.48100000000000009</v>
      </c>
      <c r="I63" s="299" t="str">
        <f>CONCATENATE("(",ROUND((H63/$H63)*100,1),")")</f>
        <v>(100)</v>
      </c>
      <c r="K63" s="302">
        <f t="shared" si="62"/>
        <v>-5.1404290428313126E-2</v>
      </c>
      <c r="L63" s="302">
        <f t="shared" si="63"/>
        <v>-1.1592409241741944E-3</v>
      </c>
      <c r="M63" s="302">
        <f t="shared" si="64"/>
        <v>-3.6436468647512404E-2</v>
      </c>
      <c r="N63" s="302">
        <f t="shared" si="65"/>
        <v>-8.8999999999999718E-2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2.8245608518618708</v>
      </c>
      <c r="C72" s="299" t="str">
        <f>CONCATENATE("(",ROUND((B72/$H74)*100,1),")")</f>
        <v>(53.2)</v>
      </c>
      <c r="D72" s="302">
        <f>'Ind T6'!M27</f>
        <v>0.2194350140912146</v>
      </c>
      <c r="E72" s="299" t="str">
        <f>CONCATENATE("(",ROUND((D72/$H74)*100,1),")")</f>
        <v>(4.1)</v>
      </c>
      <c r="F72" s="302">
        <f>'Ind T6'!N27</f>
        <v>0.10855383651691</v>
      </c>
      <c r="G72" s="299" t="str">
        <f>CONCATENATE("(",ROUND((F72/$H74)*100,1),")")</f>
        <v>(2)</v>
      </c>
      <c r="H72" s="302">
        <f>SUM(B72,D72,F72)</f>
        <v>3.1525497024699956</v>
      </c>
      <c r="I72" s="299" t="str">
        <f>CONCATENATE("(",ROUND((H72/$H74)*100,1),")")</f>
        <v>(59.4)</v>
      </c>
      <c r="K72" s="302">
        <f>B77-B72</f>
        <v>0.17866771058527631</v>
      </c>
      <c r="L72" s="302">
        <f>D77-D72</f>
        <v>1.6403542111491892E-2</v>
      </c>
      <c r="M72" s="302">
        <f>F77-F72</f>
        <v>9.1206264747743515E-3</v>
      </c>
      <c r="N72" s="302">
        <f>SUM(K72:M72)</f>
        <v>0.20419187917154255</v>
      </c>
    </row>
    <row r="73" spans="1:14" x14ac:dyDescent="0.2">
      <c r="A73" s="282" t="s">
        <v>365</v>
      </c>
      <c r="B73" s="302">
        <f>'Ind T6'!L26</f>
        <v>1.2856896961992819</v>
      </c>
      <c r="C73" s="299" t="str">
        <f>CONCATENATE("(",ROUND((B73/$H74)*100,1),")")</f>
        <v>(24.2)</v>
      </c>
      <c r="D73" s="302">
        <f>'Ind T6'!M26</f>
        <v>0.70285699970524707</v>
      </c>
      <c r="E73" s="299" t="str">
        <f>CONCATENATE("(",ROUND((D73/$H74)*100,1),")")</f>
        <v>(13.2)</v>
      </c>
      <c r="F73" s="302">
        <f>'Ind T6'!N26</f>
        <v>0.16690360162548848</v>
      </c>
      <c r="G73" s="299" t="str">
        <f>CONCATENATE("(",ROUND((F73/$H74)*100,1),")")</f>
        <v>(3.1)</v>
      </c>
      <c r="H73" s="302">
        <f t="shared" ref="H73" si="66">SUM(B73,D73,F73)</f>
        <v>2.1554502975300176</v>
      </c>
      <c r="I73" s="299" t="str">
        <f>CONCATENATE("(",ROUND((H73/$H74)*100,1),")")</f>
        <v>(40.6)</v>
      </c>
      <c r="K73" s="302">
        <f t="shared" ref="K73:K74" si="67">B78-B73</f>
        <v>0.1481107995072235</v>
      </c>
      <c r="L73" s="302">
        <f t="shared" ref="L73:L74" si="68">D78-D73</f>
        <v>5.1173539894217024E-2</v>
      </c>
      <c r="M73" s="302">
        <f t="shared" ref="M73:M74" si="69">F78-F73</f>
        <v>1.7523781426996982E-2</v>
      </c>
      <c r="N73" s="302">
        <f t="shared" ref="N73:N74" si="70">SUM(K73:M73)</f>
        <v>0.21680812082843751</v>
      </c>
    </row>
    <row r="74" spans="1:14" x14ac:dyDescent="0.2">
      <c r="A74" s="282" t="s">
        <v>363</v>
      </c>
      <c r="B74" s="302">
        <f>SUM(B72:B73)</f>
        <v>4.1102505480611526</v>
      </c>
      <c r="C74" s="299" t="str">
        <f>CONCATENATE("(",ROUND((B74/$H74)*100,1),")")</f>
        <v>(77.4)</v>
      </c>
      <c r="D74" s="302">
        <f>SUM(D72:D73)</f>
        <v>0.92229201379646164</v>
      </c>
      <c r="E74" s="299" t="str">
        <f>CONCATENATE("(",ROUND((D74/$H74)*100,1),")")</f>
        <v>(17.4)</v>
      </c>
      <c r="F74" s="302">
        <f>SUM(F72:F73)</f>
        <v>0.27545743814239848</v>
      </c>
      <c r="G74" s="299" t="str">
        <f>CONCATENATE("(",ROUND((F74/$H74)*100,1),")")</f>
        <v>(5.2)</v>
      </c>
      <c r="H74" s="302">
        <f>SUM(H72:H73)</f>
        <v>5.3080000000000132</v>
      </c>
      <c r="I74" s="299" t="str">
        <f>CONCATENATE("(",ROUND((H74/$H74)*100,1),")")</f>
        <v>(100)</v>
      </c>
      <c r="K74" s="302">
        <f t="shared" si="67"/>
        <v>0.32677851009249981</v>
      </c>
      <c r="L74" s="302">
        <f t="shared" si="68"/>
        <v>6.7577082005708888E-2</v>
      </c>
      <c r="M74" s="302">
        <f t="shared" si="69"/>
        <v>2.6644407901771305E-2</v>
      </c>
      <c r="N74" s="302">
        <f t="shared" si="70"/>
        <v>0.42099999999998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3.0032285624471471</v>
      </c>
      <c r="C77" s="299" t="str">
        <f>CONCATENATE("(",ROUND((B77/$H79)*100,1),")")</f>
        <v>(52.4)</v>
      </c>
      <c r="D77" s="302">
        <f>'Ind T6'!R27</f>
        <v>0.2358385562027065</v>
      </c>
      <c r="E77" s="299" t="str">
        <f>CONCATENATE("(",ROUND((D77/$H79)*100,1),")")</f>
        <v>(4.1)</v>
      </c>
      <c r="F77" s="302">
        <f>'Ind T6'!S27</f>
        <v>0.11767446299168435</v>
      </c>
      <c r="G77" s="299" t="str">
        <f>CONCATENATE("(",ROUND((F77/$H79)*100,1),")")</f>
        <v>(2.1)</v>
      </c>
      <c r="H77" s="302">
        <f>SUM(B77,D77,F77)</f>
        <v>3.3567415816415376</v>
      </c>
      <c r="I77" s="299" t="str">
        <f>CONCATENATE("(",ROUND((H77/$H79)*100,1),")")</f>
        <v>(58.6)</v>
      </c>
      <c r="K77" s="302">
        <f>B82-B77</f>
        <v>0.16871802343792375</v>
      </c>
      <c r="L77" s="302">
        <f>D82-D77</f>
        <v>1.8895811170340393E-2</v>
      </c>
      <c r="M77" s="302">
        <f>F82-F77</f>
        <v>1.3930298056413409E-2</v>
      </c>
      <c r="N77" s="302">
        <f>SUM(K77:M77)</f>
        <v>0.20154413266467755</v>
      </c>
    </row>
    <row r="78" spans="1:14" x14ac:dyDescent="0.2">
      <c r="A78" s="282" t="s">
        <v>365</v>
      </c>
      <c r="B78" s="302">
        <f>'Ind T6'!Q26</f>
        <v>1.4338004957065054</v>
      </c>
      <c r="C78" s="299" t="str">
        <f>CONCATENATE("(",ROUND((B78/$H79)*100,1),")")</f>
        <v>(25)</v>
      </c>
      <c r="D78" s="302">
        <f>'Ind T6'!R26</f>
        <v>0.75403053959946409</v>
      </c>
      <c r="E78" s="299" t="str">
        <f>CONCATENATE("(",ROUND((D78/$H79)*100,1),")")</f>
        <v>(13.2)</v>
      </c>
      <c r="F78" s="302">
        <f>'Ind T6'!S26</f>
        <v>0.18442738305248546</v>
      </c>
      <c r="G78" s="299" t="str">
        <f>CONCATENATE("(",ROUND((F78/$H79)*100,1),")")</f>
        <v>(3.2)</v>
      </c>
      <c r="H78" s="302">
        <f t="shared" ref="H78" si="71">SUM(B78,D78,F78)</f>
        <v>2.372258418358455</v>
      </c>
      <c r="I78" s="299" t="str">
        <f>CONCATENATE("(",ROUND((H78/$H79)*100,1),")")</f>
        <v>(41.4)</v>
      </c>
      <c r="K78" s="302">
        <f t="shared" ref="K78:K79" si="72">B83-B78</f>
        <v>0.21965421782250605</v>
      </c>
      <c r="L78" s="302">
        <f t="shared" ref="L78:L79" si="73">D83-D78</f>
        <v>5.3987513345622462E-2</v>
      </c>
      <c r="M78" s="302">
        <f t="shared" ref="M78:M79" si="74">F83-F78</f>
        <v>2.2814136167209842E-2</v>
      </c>
      <c r="N78" s="302">
        <f t="shared" ref="N78:N79" si="75">SUM(K78:M78)</f>
        <v>0.29645586733533835</v>
      </c>
    </row>
    <row r="79" spans="1:14" x14ac:dyDescent="0.2">
      <c r="A79" s="282" t="s">
        <v>363</v>
      </c>
      <c r="B79" s="302">
        <f>SUM(B77:B78)</f>
        <v>4.4370290581536524</v>
      </c>
      <c r="C79" s="299" t="str">
        <f>CONCATENATE("(",ROUND((B79/$H79)*100,1),")")</f>
        <v>(77.4)</v>
      </c>
      <c r="D79" s="302">
        <f>SUM(D77:D78)</f>
        <v>0.98986909580217053</v>
      </c>
      <c r="E79" s="299" t="str">
        <f>CONCATENATE("(",ROUND((D79/$H79)*100,1),")")</f>
        <v>(17.3)</v>
      </c>
      <c r="F79" s="302">
        <f>SUM(F77:F78)</f>
        <v>0.30210184604416979</v>
      </c>
      <c r="G79" s="299" t="str">
        <f>CONCATENATE("(",ROUND((F79/$H79)*100,1),")")</f>
        <v>(5.3)</v>
      </c>
      <c r="H79" s="302">
        <f>SUM(H77:H78)</f>
        <v>5.7289999999999921</v>
      </c>
      <c r="I79" s="299" t="str">
        <f>CONCATENATE("(",ROUND((H79/$H79)*100,1),")")</f>
        <v>(100)</v>
      </c>
      <c r="K79" s="302">
        <f t="shared" si="72"/>
        <v>0.3883722412604298</v>
      </c>
      <c r="L79" s="302">
        <f t="shared" si="73"/>
        <v>7.28833245159628E-2</v>
      </c>
      <c r="M79" s="302">
        <f t="shared" si="74"/>
        <v>3.6744434223623279E-2</v>
      </c>
      <c r="N79" s="302">
        <f t="shared" si="75"/>
        <v>0.49800000000001587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3.1719465858850708</v>
      </c>
      <c r="C82" s="299" t="str">
        <f>CONCATENATE("(",ROUND((B82/$H84)*100,1),")")</f>
        <v>(50.9)</v>
      </c>
      <c r="D82" s="302">
        <f>'Ind T6'!W27</f>
        <v>0.25473436737304689</v>
      </c>
      <c r="E82" s="299" t="str">
        <f>CONCATENATE("(",ROUND((D82/$H84)*100,1),")")</f>
        <v>(4.1)</v>
      </c>
      <c r="F82" s="302">
        <f>'Ind T6'!X27</f>
        <v>0.13160476104809776</v>
      </c>
      <c r="G82" s="299" t="str">
        <f>CONCATENATE("(",ROUND((F82/$H84)*100,1),")")</f>
        <v>(2.1)</v>
      </c>
      <c r="H82" s="302">
        <f>SUM(B82,D82,F82)</f>
        <v>3.5582857143062157</v>
      </c>
      <c r="I82" s="299" t="str">
        <f>CONCATENATE("(",ROUND((H82/$H84)*100,1),")")</f>
        <v>(57.1)</v>
      </c>
      <c r="K82" s="302">
        <f>B82-B72</f>
        <v>0.34738573402320005</v>
      </c>
      <c r="L82" s="302">
        <f>D82-D72</f>
        <v>3.5299353281832285E-2</v>
      </c>
      <c r="M82" s="302">
        <f>F82-F72</f>
        <v>2.3050924531187761E-2</v>
      </c>
      <c r="N82" s="302">
        <f>SUM(K82:M82)</f>
        <v>0.4057360118362201</v>
      </c>
    </row>
    <row r="83" spans="1:14" x14ac:dyDescent="0.2">
      <c r="A83" s="282" t="s">
        <v>365</v>
      </c>
      <c r="B83" s="302">
        <f>'Ind T6'!V26</f>
        <v>1.6534547135290114</v>
      </c>
      <c r="C83" s="299" t="str">
        <f>CONCATENATE("(",ROUND((B83/$H84)*100,1),")")</f>
        <v>(26.6)</v>
      </c>
      <c r="D83" s="302">
        <f>'Ind T6'!W26</f>
        <v>0.80801805294508655</v>
      </c>
      <c r="E83" s="299" t="str">
        <f>CONCATENATE("(",ROUND((D83/$H84)*100,1),")")</f>
        <v>(13)</v>
      </c>
      <c r="F83" s="302">
        <f>'Ind T6'!X26</f>
        <v>0.2072415192196953</v>
      </c>
      <c r="G83" s="299" t="str">
        <f>CONCATENATE("(",ROUND((F83/$H84)*100,1),")")</f>
        <v>(3.3)</v>
      </c>
      <c r="H83" s="302">
        <f t="shared" ref="H83" si="76">SUM(B83,D83,F83)</f>
        <v>2.6687142856937935</v>
      </c>
      <c r="I83" s="299" t="str">
        <f>CONCATENATE("(",ROUND((H83/$H84)*100,1),")")</f>
        <v>(42.9)</v>
      </c>
      <c r="K83" s="302">
        <f t="shared" ref="K83:K84" si="77">B83-B73</f>
        <v>0.36776501732972955</v>
      </c>
      <c r="L83" s="302">
        <f t="shared" ref="L83:L84" si="78">D83-D73</f>
        <v>0.10516105323983949</v>
      </c>
      <c r="M83" s="302">
        <f t="shared" ref="M83:M84" si="79">F83-F73</f>
        <v>4.0337917594206824E-2</v>
      </c>
      <c r="N83" s="302">
        <f t="shared" ref="N83:N84" si="80">SUM(K83:M83)</f>
        <v>0.51326398816377583</v>
      </c>
    </row>
    <row r="84" spans="1:14" x14ac:dyDescent="0.2">
      <c r="A84" s="282" t="s">
        <v>363</v>
      </c>
      <c r="B84" s="302">
        <f>SUM(B82:B83)</f>
        <v>4.8254012994140822</v>
      </c>
      <c r="C84" s="299" t="str">
        <f>CONCATENATE("(",ROUND((B84/$H84)*100,1),")")</f>
        <v>(77.5)</v>
      </c>
      <c r="D84" s="302">
        <f>SUM(D82:D83)</f>
        <v>1.0627524203181333</v>
      </c>
      <c r="E84" s="299" t="str">
        <f>CONCATENATE("(",ROUND((D84/$H84)*100,1),")")</f>
        <v>(17.1)</v>
      </c>
      <c r="F84" s="302">
        <f>SUM(F82:F83)</f>
        <v>0.33884628026779307</v>
      </c>
      <c r="G84" s="299" t="str">
        <f>CONCATENATE("(",ROUND((F84/$H84)*100,1),")")</f>
        <v>(5.4)</v>
      </c>
      <c r="H84" s="302">
        <f>SUM(H82:H83)</f>
        <v>6.2270000000000092</v>
      </c>
      <c r="I84" s="299" t="str">
        <f>CONCATENATE("(",ROUND((H84/$H84)*100,1),")")</f>
        <v>(100)</v>
      </c>
      <c r="K84" s="302">
        <f t="shared" si="77"/>
        <v>0.7151507513529296</v>
      </c>
      <c r="L84" s="302">
        <f t="shared" si="78"/>
        <v>0.14046040652167169</v>
      </c>
      <c r="M84" s="302">
        <f t="shared" si="79"/>
        <v>6.3388842125394584E-2</v>
      </c>
      <c r="N84" s="302">
        <f t="shared" si="80"/>
        <v>0.91899999999999582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8.4481378316411231</v>
      </c>
      <c r="C93" s="299" t="str">
        <f>CONCATENATE("(",ROUND((B93/$H95)*100,1),")")</f>
        <v>(68.7)</v>
      </c>
      <c r="D93" s="302">
        <f>'Ind T6'!M36</f>
        <v>0.27545523266047089</v>
      </c>
      <c r="E93" s="299" t="str">
        <f>CONCATENATE("(",ROUND((D93/$H95)*100,1),")")</f>
        <v>(2.2)</v>
      </c>
      <c r="F93" s="302">
        <f>'Ind T6'!N36</f>
        <v>0.43768986411274802</v>
      </c>
      <c r="G93" s="299" t="str">
        <f>CONCATENATE("(",ROUND((F93/$H95)*100,1),")")</f>
        <v>(3.6)</v>
      </c>
      <c r="H93" s="302">
        <f>SUM(B93,D93,F93)</f>
        <v>9.1612829284143427</v>
      </c>
      <c r="I93" s="299" t="str">
        <f>CONCATENATE("(",ROUND((H93/$H95)*100,1),")")</f>
        <v>(74.5)</v>
      </c>
      <c r="K93" s="302">
        <f>B98-B93</f>
        <v>-0.60551445504291301</v>
      </c>
      <c r="L93" s="302">
        <f>D98-D93</f>
        <v>-1.4922765130294224E-2</v>
      </c>
      <c r="M93" s="302">
        <f>F98-F93</f>
        <v>-1.1826227748047591E-2</v>
      </c>
      <c r="N93" s="302">
        <f>SUM(K93:M93)</f>
        <v>-0.63226344792125477</v>
      </c>
    </row>
    <row r="94" spans="1:14" x14ac:dyDescent="0.2">
      <c r="A94" s="282" t="s">
        <v>365</v>
      </c>
      <c r="B94" s="302">
        <f>'Ind T6'!L35</f>
        <v>2.1262322489396177</v>
      </c>
      <c r="C94" s="299" t="str">
        <f>CONCATENATE("(",ROUND((B94/$H95)*100,1),")")</f>
        <v>(17.3)</v>
      </c>
      <c r="D94" s="302">
        <f>'Ind T6'!M35</f>
        <v>0.7077191893760244</v>
      </c>
      <c r="E94" s="299" t="str">
        <f>CONCATENATE("(",ROUND((D94/$H95)*100,1),")")</f>
        <v>(5.8)</v>
      </c>
      <c r="F94" s="302">
        <f>'Ind T6'!N35</f>
        <v>0.30276563327002171</v>
      </c>
      <c r="G94" s="299" t="str">
        <f>CONCATENATE("(",ROUND((F94/$H95)*100,1),")")</f>
        <v>(2.5)</v>
      </c>
      <c r="H94" s="302">
        <f t="shared" ref="H94" si="81">SUM(B94,D94,F94)</f>
        <v>3.136717071585664</v>
      </c>
      <c r="I94" s="299" t="str">
        <f>CONCATENATE("(",ROUND((H94/$H95)*100,1),")")</f>
        <v>(25.5)</v>
      </c>
      <c r="K94" s="302">
        <f t="shared" ref="K94:K95" si="82">B99-B94</f>
        <v>-0.25376471645994614</v>
      </c>
      <c r="L94" s="302">
        <f t="shared" ref="L94:L95" si="83">D99-D94</f>
        <v>-5.2706202346628372E-2</v>
      </c>
      <c r="M94" s="302">
        <f t="shared" ref="M94:M95" si="84">F99-F94</f>
        <v>-1.9265633272178728E-2</v>
      </c>
      <c r="N94" s="302">
        <f t="shared" ref="N94:N95" si="85">SUM(K94:M94)</f>
        <v>-0.32573655207875324</v>
      </c>
    </row>
    <row r="95" spans="1:14" x14ac:dyDescent="0.2">
      <c r="A95" s="282" t="s">
        <v>363</v>
      </c>
      <c r="B95" s="302">
        <f>SUM(B93:B94)</f>
        <v>10.57437008058074</v>
      </c>
      <c r="C95" s="299" t="str">
        <f>CONCATENATE("(",ROUND((B95/$H95)*100,1),")")</f>
        <v>(86)</v>
      </c>
      <c r="D95" s="302">
        <f>SUM(D93:D94)</f>
        <v>0.9831744220364953</v>
      </c>
      <c r="E95" s="299" t="str">
        <f>CONCATENATE("(",ROUND((D95/$H95)*100,1),")")</f>
        <v>(8)</v>
      </c>
      <c r="F95" s="302">
        <f>SUM(F93:F94)</f>
        <v>0.74045549738276972</v>
      </c>
      <c r="G95" s="299" t="str">
        <f>CONCATENATE("(",ROUND((F95/$H95)*100,1),")")</f>
        <v>(6)</v>
      </c>
      <c r="H95" s="302">
        <f>SUM(H93:H94)</f>
        <v>12.298000000000007</v>
      </c>
      <c r="I95" s="299" t="str">
        <f>CONCATENATE("(",ROUND((H95/$H95)*100,1),")")</f>
        <v>(100)</v>
      </c>
      <c r="K95" s="302">
        <f t="shared" si="82"/>
        <v>-0.85927917150285893</v>
      </c>
      <c r="L95" s="302">
        <f t="shared" si="83"/>
        <v>-6.7628967476922597E-2</v>
      </c>
      <c r="M95" s="302">
        <f t="shared" si="84"/>
        <v>-3.1091861020226319E-2</v>
      </c>
      <c r="N95" s="302">
        <f t="shared" si="85"/>
        <v>-0.95800000000000785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7.8426233765982101</v>
      </c>
      <c r="C98" s="299" t="str">
        <f>CONCATENATE("(",ROUND((B98/$H100)*100,1),")")</f>
        <v>(69.2)</v>
      </c>
      <c r="D98" s="302">
        <f>'Ind T6'!R36</f>
        <v>0.26053246753017667</v>
      </c>
      <c r="E98" s="299" t="str">
        <f>CONCATENATE("(",ROUND((D98/$H100)*100,1),")")</f>
        <v>(2.3)</v>
      </c>
      <c r="F98" s="302">
        <f>'Ind T6'!S36</f>
        <v>0.42586363636470043</v>
      </c>
      <c r="G98" s="299" t="str">
        <f>CONCATENATE("(",ROUND((F98/$H100)*100,1),")")</f>
        <v>(3.8)</v>
      </c>
      <c r="H98" s="302">
        <f>SUM(B98,D98,F98)</f>
        <v>8.529019480493087</v>
      </c>
      <c r="I98" s="299" t="str">
        <f>CONCATENATE("(",ROUND((H98/$H100)*100,1),")")</f>
        <v>(75.2)</v>
      </c>
      <c r="K98" s="302">
        <f>B103-B98</f>
        <v>-2.1488304963966698</v>
      </c>
      <c r="L98" s="302">
        <f>D103-D98</f>
        <v>-6.2179445499660091E-2</v>
      </c>
      <c r="M98" s="302">
        <f>F103-F98</f>
        <v>-9.2826463567600936E-2</v>
      </c>
      <c r="N98" s="302">
        <f>SUM(K98:M98)</f>
        <v>-2.3038364054639309</v>
      </c>
    </row>
    <row r="99" spans="1:14" x14ac:dyDescent="0.2">
      <c r="A99" s="282" t="s">
        <v>365</v>
      </c>
      <c r="B99" s="302">
        <f>'Ind T6'!Q35</f>
        <v>1.8724675324796716</v>
      </c>
      <c r="C99" s="299" t="str">
        <f>CONCATENATE("(",ROUND((B99/$H100)*100,1),")")</f>
        <v>(16.5)</v>
      </c>
      <c r="D99" s="302">
        <f>'Ind T6'!R35</f>
        <v>0.65501298702939603</v>
      </c>
      <c r="E99" s="299" t="str">
        <f>CONCATENATE("(",ROUND((D99/$H100)*100,1),")")</f>
        <v>(5.8)</v>
      </c>
      <c r="F99" s="302">
        <f>'Ind T6'!S35</f>
        <v>0.28349999999784298</v>
      </c>
      <c r="G99" s="299" t="str">
        <f>CONCATENATE("(",ROUND((F99/$H100)*100,1),")")</f>
        <v>(2.5)</v>
      </c>
      <c r="H99" s="302">
        <f t="shared" ref="H99" si="86">SUM(B99,D99,F99)</f>
        <v>2.8109805195069106</v>
      </c>
      <c r="I99" s="299" t="str">
        <f>CONCATENATE("(",ROUND((H99/$H100)*100,1),")")</f>
        <v>(24.8)</v>
      </c>
      <c r="K99" s="302">
        <f t="shared" ref="K99:K100" si="87">B104-B99</f>
        <v>-0.59517202270274616</v>
      </c>
      <c r="L99" s="302">
        <f t="shared" ref="L99:L100" si="88">D104-D99</f>
        <v>-0.18353683260151993</v>
      </c>
      <c r="M99" s="302">
        <f t="shared" ref="M99:M100" si="89">F104-F99</f>
        <v>-6.2454739231775275E-2</v>
      </c>
      <c r="N99" s="302">
        <f t="shared" ref="N99:N100" si="90">SUM(K99:M99)</f>
        <v>-0.84116359453604128</v>
      </c>
    </row>
    <row r="100" spans="1:14" x14ac:dyDescent="0.2">
      <c r="A100" s="282" t="s">
        <v>363</v>
      </c>
      <c r="B100" s="302">
        <f>SUM(B98:B99)</f>
        <v>9.7150909090778814</v>
      </c>
      <c r="C100" s="299" t="str">
        <f>CONCATENATE("(",ROUND((B100/$H100)*100,1),")")</f>
        <v>(85.7)</v>
      </c>
      <c r="D100" s="302">
        <f>SUM(D98:D99)</f>
        <v>0.9155454545595727</v>
      </c>
      <c r="E100" s="299" t="str">
        <f>CONCATENATE("(",ROUND((D100/$H100)*100,1),")")</f>
        <v>(8.1)</v>
      </c>
      <c r="F100" s="302">
        <f>SUM(F98:F99)</f>
        <v>0.7093636363625434</v>
      </c>
      <c r="G100" s="299" t="str">
        <f>CONCATENATE("(",ROUND((F100/$H100)*100,1),")")</f>
        <v>(6.3)</v>
      </c>
      <c r="H100" s="302">
        <f>SUM(H98:H99)</f>
        <v>11.339999999999998</v>
      </c>
      <c r="I100" s="299" t="str">
        <f>CONCATENATE("(",ROUND((H100/$H100)*100,1),")")</f>
        <v>(100)</v>
      </c>
      <c r="K100" s="302">
        <f t="shared" si="87"/>
        <v>-2.7440025190994159</v>
      </c>
      <c r="L100" s="302">
        <f t="shared" si="88"/>
        <v>-0.24571627810118002</v>
      </c>
      <c r="M100" s="302">
        <f t="shared" si="89"/>
        <v>-0.15528120279937618</v>
      </c>
      <c r="N100" s="302">
        <f t="shared" si="90"/>
        <v>-3.144999999999972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5.6937928802015403</v>
      </c>
      <c r="C103" s="299" t="str">
        <f>CONCATENATE("(",ROUND((B103/$H105)*100,1),")")</f>
        <v>(69.5)</v>
      </c>
      <c r="D103" s="302">
        <f>'Ind T6'!W36</f>
        <v>0.19835302203051658</v>
      </c>
      <c r="E103" s="299" t="str">
        <f>CONCATENATE("(",ROUND((D103/$H105)*100,1),")")</f>
        <v>(2.4)</v>
      </c>
      <c r="F103" s="302">
        <f>'Ind T6'!X36</f>
        <v>0.33303717279709949</v>
      </c>
      <c r="G103" s="299" t="str">
        <f>CONCATENATE("(",ROUND((F103/$H105)*100,1),")")</f>
        <v>(4.1)</v>
      </c>
      <c r="H103" s="302">
        <f>SUM(B103,D103,F103)</f>
        <v>6.2251830750291566</v>
      </c>
      <c r="I103" s="299" t="str">
        <f>CONCATENATE("(",ROUND((H103/$H105)*100,1),")")</f>
        <v>(76)</v>
      </c>
      <c r="K103" s="302">
        <f>B103-B93</f>
        <v>-2.7543449514395828</v>
      </c>
      <c r="L103" s="302">
        <f>D103-D93</f>
        <v>-7.7102210629954315E-2</v>
      </c>
      <c r="M103" s="302">
        <f>F103-F93</f>
        <v>-0.10465269131564853</v>
      </c>
      <c r="N103" s="302">
        <f>SUM(K103:M103)</f>
        <v>-2.9360998533851856</v>
      </c>
    </row>
    <row r="104" spans="1:14" x14ac:dyDescent="0.2">
      <c r="A104" s="282" t="s">
        <v>365</v>
      </c>
      <c r="B104" s="302">
        <f>'Ind T6'!V35</f>
        <v>1.2772955097769254</v>
      </c>
      <c r="C104" s="299" t="str">
        <f>CONCATENATE("(",ROUND((B104/$H105)*100,1),")")</f>
        <v>(15.6)</v>
      </c>
      <c r="D104" s="302">
        <f>'Ind T6'!W35</f>
        <v>0.4714761544278761</v>
      </c>
      <c r="E104" s="299" t="str">
        <f>CONCATENATE("(",ROUND((D104/$H105)*100,1),")")</f>
        <v>(5.8)</v>
      </c>
      <c r="F104" s="302">
        <f>'Ind T6'!X35</f>
        <v>0.2210452607660677</v>
      </c>
      <c r="G104" s="299" t="str">
        <f>CONCATENATE("(",ROUND((F104/$H105)*100,1),")")</f>
        <v>(2.7)</v>
      </c>
      <c r="H104" s="302">
        <f t="shared" ref="H104" si="91">SUM(B104,D104,F104)</f>
        <v>1.9698169249708692</v>
      </c>
      <c r="I104" s="299" t="str">
        <f>CONCATENATE("(",ROUND((H104/$H105)*100,1),")")</f>
        <v>(24)</v>
      </c>
      <c r="K104" s="302">
        <f t="shared" ref="K104:K105" si="92">B104-B94</f>
        <v>-0.8489367391626923</v>
      </c>
      <c r="L104" s="302">
        <f t="shared" ref="L104:L105" si="93">D104-D94</f>
        <v>-0.2362430349481483</v>
      </c>
      <c r="M104" s="302">
        <f t="shared" ref="M104:M105" si="94">F104-F94</f>
        <v>-8.1720372503954003E-2</v>
      </c>
      <c r="N104" s="302">
        <f t="shared" ref="N104:N105" si="95">SUM(K104:M104)</f>
        <v>-1.1669001466147946</v>
      </c>
    </row>
    <row r="105" spans="1:14" x14ac:dyDescent="0.2">
      <c r="A105" s="282" t="s">
        <v>363</v>
      </c>
      <c r="B105" s="302">
        <f>SUM(B103:B104)</f>
        <v>6.9710883899784655</v>
      </c>
      <c r="C105" s="299" t="str">
        <f>CONCATENATE("(",ROUND((B105/$H105)*100,1),")")</f>
        <v>(85.1)</v>
      </c>
      <c r="D105" s="302">
        <f>SUM(D103:D104)</f>
        <v>0.66982917645839268</v>
      </c>
      <c r="E105" s="299" t="str">
        <f>CONCATENATE("(",ROUND((D105/$H105)*100,1),")")</f>
        <v>(8.2)</v>
      </c>
      <c r="F105" s="302">
        <f>SUM(F103:F104)</f>
        <v>0.55408243356316722</v>
      </c>
      <c r="G105" s="299" t="str">
        <f>CONCATENATE("(",ROUND((F105/$H105)*100,1),")")</f>
        <v>(6.8)</v>
      </c>
      <c r="H105" s="302">
        <f>SUM(H103:H104)</f>
        <v>8.1950000000000252</v>
      </c>
      <c r="I105" s="299" t="str">
        <f>CONCATENATE("(",ROUND((H105/$H105)*100,1),")")</f>
        <v>(100)</v>
      </c>
      <c r="K105" s="302">
        <f t="shared" si="92"/>
        <v>-3.6032816906022749</v>
      </c>
      <c r="L105" s="302">
        <f t="shared" si="93"/>
        <v>-0.31334524557810262</v>
      </c>
      <c r="M105" s="302">
        <f t="shared" si="94"/>
        <v>-0.1863730638196025</v>
      </c>
      <c r="N105" s="302">
        <f t="shared" si="95"/>
        <v>-4.1029999999999802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18.09467102204389</v>
      </c>
      <c r="C114" s="299" t="str">
        <f>CONCATENATE("(",ROUND((B114/$H116)*100,1),")")</f>
        <v>(65.9)</v>
      </c>
      <c r="D114" s="302">
        <f>'Ind T6'!M45</f>
        <v>0.7694991028594812</v>
      </c>
      <c r="E114" s="299" t="str">
        <f>CONCATENATE("(",ROUND((D114/$H116)*100,1),")")</f>
        <v>(2.8)</v>
      </c>
      <c r="F114" s="302">
        <f>'Ind T6'!N45</f>
        <v>1.8298944182920018</v>
      </c>
      <c r="G114" s="299" t="str">
        <f>CONCATENATE("(",ROUND((F114/$H116)*100,1),")")</f>
        <v>(6.7)</v>
      </c>
      <c r="H114" s="302">
        <f>SUM(B114,D114,F114)</f>
        <v>20.694064543195374</v>
      </c>
      <c r="I114" s="299" t="str">
        <f>CONCATENATE("(",ROUND((H114/$H116)*100,1),")")</f>
        <v>(75.3)</v>
      </c>
      <c r="K114" s="302">
        <f>B119-B114</f>
        <v>-1.2721152937520088</v>
      </c>
      <c r="L114" s="302">
        <f>D119-D114</f>
        <v>-5.0208360621430859E-2</v>
      </c>
      <c r="M114" s="302">
        <f>F119-F114</f>
        <v>-0.12350382719414599</v>
      </c>
      <c r="N114" s="302">
        <f>SUM(K114:M114)</f>
        <v>-1.4458274815675858</v>
      </c>
    </row>
    <row r="115" spans="1:14" x14ac:dyDescent="0.2">
      <c r="A115" s="282" t="s">
        <v>365</v>
      </c>
      <c r="B115" s="302">
        <f>'Ind T6'!L44</f>
        <v>4.2257167481630979</v>
      </c>
      <c r="C115" s="299" t="str">
        <f>CONCATENATE("(",ROUND((B115/$H116)*100,1),")")</f>
        <v>(15.4)</v>
      </c>
      <c r="D115" s="302">
        <f>'Ind T6'!M44</f>
        <v>1.7025571283562984</v>
      </c>
      <c r="E115" s="299" t="str">
        <f>CONCATENATE("(",ROUND((D115/$H116)*100,1),")")</f>
        <v>(6.2)</v>
      </c>
      <c r="F115" s="302">
        <f>'Ind T6'!N44</f>
        <v>0.84166158028526206</v>
      </c>
      <c r="G115" s="299" t="str">
        <f>CONCATENATE("(",ROUND((F115/$H116)*100,1),")")</f>
        <v>(3.1)</v>
      </c>
      <c r="H115" s="302">
        <f t="shared" ref="H115" si="96">SUM(B115,D115,F115)</f>
        <v>6.7699354568046584</v>
      </c>
      <c r="I115" s="299" t="str">
        <f>CONCATENATE("(",ROUND((H115/$H116)*100,1),")")</f>
        <v>(24.7)</v>
      </c>
      <c r="K115" s="302">
        <f t="shared" ref="K115:K116" si="97">B120-B115</f>
        <v>-0.26555783094216778</v>
      </c>
      <c r="L115" s="302">
        <f t="shared" ref="L115:L116" si="98">D120-D115</f>
        <v>-0.10410214681579033</v>
      </c>
      <c r="M115" s="302">
        <f t="shared" ref="M115:M116" si="99">F120-F115</f>
        <v>-8.0512540674508415E-2</v>
      </c>
      <c r="N115" s="302">
        <f t="shared" ref="N115:N116" si="100">SUM(K115:M115)</f>
        <v>-0.45017251843246653</v>
      </c>
    </row>
    <row r="116" spans="1:14" x14ac:dyDescent="0.2">
      <c r="A116" s="282" t="s">
        <v>363</v>
      </c>
      <c r="B116" s="302">
        <f>SUM(B114:B115)</f>
        <v>22.320387770206988</v>
      </c>
      <c r="C116" s="299" t="str">
        <f>CONCATENATE("(",ROUND((B116/$H116)*100,1),")")</f>
        <v>(81.3)</v>
      </c>
      <c r="D116" s="302">
        <f>SUM(D114:D115)</f>
        <v>2.4720562312157797</v>
      </c>
      <c r="E116" s="299" t="str">
        <f>CONCATENATE("(",ROUND((D116/$H116)*100,1),")")</f>
        <v>(9)</v>
      </c>
      <c r="F116" s="302">
        <f>SUM(F114:F115)</f>
        <v>2.6715559985772641</v>
      </c>
      <c r="G116" s="299" t="str">
        <f>CONCATENATE("(",ROUND((F116/$H116)*100,1),")")</f>
        <v>(9.7)</v>
      </c>
      <c r="H116" s="302">
        <f>SUM(H114:H115)</f>
        <v>27.464000000000034</v>
      </c>
      <c r="I116" s="299" t="str">
        <f>CONCATENATE("(",ROUND((H116/$H116)*100,1),")")</f>
        <v>(100)</v>
      </c>
      <c r="K116" s="302">
        <f t="shared" si="97"/>
        <v>-1.5376731246941766</v>
      </c>
      <c r="L116" s="302">
        <f t="shared" si="98"/>
        <v>-0.1543105074372213</v>
      </c>
      <c r="M116" s="302">
        <f t="shared" si="99"/>
        <v>-0.20401636786865485</v>
      </c>
      <c r="N116" s="302">
        <f t="shared" si="100"/>
        <v>-1.8960000000000528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16.822555728291881</v>
      </c>
      <c r="C119" s="299" t="str">
        <f>CONCATENATE("(",ROUND((B119/$H121)*100,1),")")</f>
        <v>(65.8)</v>
      </c>
      <c r="D119" s="302">
        <f>'Ind T6'!R45</f>
        <v>0.71929074223805034</v>
      </c>
      <c r="E119" s="299" t="str">
        <f>CONCATENATE("(",ROUND((D119/$H121)*100,1),")")</f>
        <v>(2.8)</v>
      </c>
      <c r="F119" s="302">
        <f>'Ind T6'!S45</f>
        <v>1.7063905910978558</v>
      </c>
      <c r="G119" s="299" t="str">
        <f>CONCATENATE("(",ROUND((F119/$H121)*100,1),")")</f>
        <v>(6.7)</v>
      </c>
      <c r="H119" s="302">
        <f>SUM(B119,D119,F119)</f>
        <v>19.24823706162779</v>
      </c>
      <c r="I119" s="299" t="str">
        <f>CONCATENATE("(",ROUND((H119/$H121)*100,1),")")</f>
        <v>(75.3)</v>
      </c>
      <c r="K119" s="302">
        <f>B124-B119</f>
        <v>-2.030808587033011</v>
      </c>
      <c r="L119" s="302">
        <f>D124-D119</f>
        <v>-7.4672244986442982E-2</v>
      </c>
      <c r="M119" s="302">
        <f>F124-F119</f>
        <v>-0.13085811417291815</v>
      </c>
      <c r="N119" s="302">
        <f>SUM(K119:M119)</f>
        <v>-2.2363389461923724</v>
      </c>
    </row>
    <row r="120" spans="1:14" x14ac:dyDescent="0.2">
      <c r="A120" s="282" t="s">
        <v>365</v>
      </c>
      <c r="B120" s="302">
        <f>'Ind T6'!Q44</f>
        <v>3.9601589172209302</v>
      </c>
      <c r="C120" s="299" t="str">
        <f>CONCATENATE("(",ROUND((B120/$H121)*100,1),")")</f>
        <v>(15.5)</v>
      </c>
      <c r="D120" s="302">
        <f>'Ind T6'!R44</f>
        <v>1.598454981540508</v>
      </c>
      <c r="E120" s="299" t="str">
        <f>CONCATENATE("(",ROUND((D120/$H121)*100,1),")")</f>
        <v>(6.3)</v>
      </c>
      <c r="F120" s="302">
        <f>'Ind T6'!S44</f>
        <v>0.76114903961075364</v>
      </c>
      <c r="G120" s="299" t="str">
        <f>CONCATENATE("(",ROUND((F120/$H121)*100,1),")")</f>
        <v>(3)</v>
      </c>
      <c r="H120" s="302">
        <f t="shared" ref="H120" si="101">SUM(B120,D120,F120)</f>
        <v>6.3197629383721914</v>
      </c>
      <c r="I120" s="299" t="str">
        <f>CONCATENATE("(",ROUND((H120/$H121)*100,1),")")</f>
        <v>(24.7)</v>
      </c>
      <c r="K120" s="302">
        <f t="shared" ref="K120:K121" si="102">B125-B120</f>
        <v>-0.35347794452123926</v>
      </c>
      <c r="L120" s="302">
        <f t="shared" ref="L120:L121" si="103">D125-D120</f>
        <v>-0.14241003895813864</v>
      </c>
      <c r="M120" s="302">
        <f t="shared" ref="M120:M121" si="104">F125-F120</f>
        <v>-8.1773070328182373E-2</v>
      </c>
      <c r="N120" s="302">
        <f t="shared" ref="N120:N121" si="105">SUM(K120:M120)</f>
        <v>-0.57766105380756028</v>
      </c>
    </row>
    <row r="121" spans="1:14" x14ac:dyDescent="0.2">
      <c r="A121" s="282" t="s">
        <v>363</v>
      </c>
      <c r="B121" s="302">
        <f>SUM(B119:B120)</f>
        <v>20.782714645512812</v>
      </c>
      <c r="C121" s="299" t="str">
        <f>CONCATENATE("(",ROUND((B121/$H121)*100,1),")")</f>
        <v>(81.3)</v>
      </c>
      <c r="D121" s="302">
        <f>SUM(D119:D120)</f>
        <v>2.3177457237785584</v>
      </c>
      <c r="E121" s="299" t="str">
        <f>CONCATENATE("(",ROUND((D121/$H121)*100,1),")")</f>
        <v>(9.1)</v>
      </c>
      <c r="F121" s="302">
        <f>SUM(F119:F120)</f>
        <v>2.4675396307086093</v>
      </c>
      <c r="G121" s="299" t="str">
        <f>CONCATENATE("(",ROUND((F121/$H121)*100,1),")")</f>
        <v>(9.7)</v>
      </c>
      <c r="H121" s="302">
        <f>SUM(H119:H120)</f>
        <v>25.567999999999984</v>
      </c>
      <c r="I121" s="299" t="str">
        <f>CONCATENATE("(",ROUND((H121/$H121)*100,1),")")</f>
        <v>(100)</v>
      </c>
      <c r="K121" s="302">
        <f t="shared" si="102"/>
        <v>-2.384286531554249</v>
      </c>
      <c r="L121" s="302">
        <f t="shared" si="103"/>
        <v>-0.21708228394458162</v>
      </c>
      <c r="M121" s="302">
        <f t="shared" si="104"/>
        <v>-0.21263118450110019</v>
      </c>
      <c r="N121" s="302">
        <f t="shared" si="105"/>
        <v>-2.8139999999999308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14.79174714125887</v>
      </c>
      <c r="C124" s="299" t="str">
        <f>CONCATENATE("(",ROUND((B124/$H126)*100,1),")")</f>
        <v>(65)</v>
      </c>
      <c r="D124" s="302">
        <f>'Ind T6'!W45</f>
        <v>0.64461849725160736</v>
      </c>
      <c r="E124" s="299" t="str">
        <f>CONCATENATE("(",ROUND((D124/$H126)*100,1),")")</f>
        <v>(2.8)</v>
      </c>
      <c r="F124" s="302">
        <f>'Ind T6'!X45</f>
        <v>1.5755324769249377</v>
      </c>
      <c r="G124" s="299" t="str">
        <f>CONCATENATE("(",ROUND((F124/$H126)*100,1),")")</f>
        <v>(6.9)</v>
      </c>
      <c r="H124" s="302">
        <f>SUM(B124,D124,F124)</f>
        <v>17.011898115435415</v>
      </c>
      <c r="I124" s="299" t="str">
        <f>CONCATENATE("(",ROUND((H124/$H126)*100,1),")")</f>
        <v>(74.8)</v>
      </c>
      <c r="K124" s="302">
        <f>B124-B114</f>
        <v>-3.3029238807850199</v>
      </c>
      <c r="L124" s="302">
        <f>D124-D114</f>
        <v>-0.12488060560787384</v>
      </c>
      <c r="M124" s="302">
        <f>F124-F114</f>
        <v>-0.25436194136706414</v>
      </c>
      <c r="N124" s="302">
        <f>SUM(K124:M124)</f>
        <v>-3.6821664277599577</v>
      </c>
    </row>
    <row r="125" spans="1:14" x14ac:dyDescent="0.2">
      <c r="A125" s="282" t="s">
        <v>365</v>
      </c>
      <c r="B125" s="302">
        <f>'Ind T6'!V44</f>
        <v>3.6066809726996909</v>
      </c>
      <c r="C125" s="299" t="str">
        <f>CONCATENATE("(",ROUND((B125/$H126)*100,1),")")</f>
        <v>(15.9)</v>
      </c>
      <c r="D125" s="302">
        <f>'Ind T6'!W44</f>
        <v>1.4560449425823694</v>
      </c>
      <c r="E125" s="299" t="str">
        <f>CONCATENATE("(",ROUND((D125/$H126)*100,1),")")</f>
        <v>(6.4)</v>
      </c>
      <c r="F125" s="302">
        <f>'Ind T6'!X44</f>
        <v>0.67937596928257127</v>
      </c>
      <c r="G125" s="299" t="str">
        <f>CONCATENATE("(",ROUND((F125/$H126)*100,1),")")</f>
        <v>(3)</v>
      </c>
      <c r="H125" s="302">
        <f t="shared" ref="H125" si="106">SUM(B125,D125,F125)</f>
        <v>5.7421018845646312</v>
      </c>
      <c r="I125" s="299" t="str">
        <f>CONCATENATE("(",ROUND((H125/$H126)*100,1),")")</f>
        <v>(25.2)</v>
      </c>
      <c r="K125" s="302">
        <f t="shared" ref="K125:K126" si="107">B125-B115</f>
        <v>-0.61903577546340705</v>
      </c>
      <c r="L125" s="302">
        <f t="shared" ref="L125:L126" si="108">D125-D115</f>
        <v>-0.24651218577392897</v>
      </c>
      <c r="M125" s="302">
        <f t="shared" ref="M125:M126" si="109">F125-F115</f>
        <v>-0.16228561100269079</v>
      </c>
      <c r="N125" s="302">
        <f t="shared" ref="N125:N126" si="110">SUM(K125:M125)</f>
        <v>-1.0278335722400267</v>
      </c>
    </row>
    <row r="126" spans="1:14" x14ac:dyDescent="0.2">
      <c r="A126" s="282" t="s">
        <v>363</v>
      </c>
      <c r="B126" s="302">
        <f>SUM(B124:B125)</f>
        <v>18.398428113958563</v>
      </c>
      <c r="C126" s="299" t="str">
        <f>CONCATENATE("(",ROUND((B126/$H126)*100,1),")")</f>
        <v>(80.9)</v>
      </c>
      <c r="D126" s="302">
        <f>SUM(D124:D125)</f>
        <v>2.1006634398339767</v>
      </c>
      <c r="E126" s="299" t="str">
        <f>CONCATENATE("(",ROUND((D126/$H126)*100,1),")")</f>
        <v>(9.2)</v>
      </c>
      <c r="F126" s="302">
        <f>SUM(F124:F125)</f>
        <v>2.2549084462075091</v>
      </c>
      <c r="G126" s="299" t="str">
        <f>CONCATENATE("(",ROUND((F126/$H126)*100,1),")")</f>
        <v>(9.9)</v>
      </c>
      <c r="H126" s="302">
        <f>SUM(H124:H125)</f>
        <v>22.754000000000048</v>
      </c>
      <c r="I126" s="299" t="str">
        <f>CONCATENATE("(",ROUND((H126/$H126)*100,1),")")</f>
        <v>(100)</v>
      </c>
      <c r="K126" s="302">
        <f t="shared" si="107"/>
        <v>-3.9219596562484256</v>
      </c>
      <c r="L126" s="302">
        <f t="shared" si="108"/>
        <v>-0.37139279138180292</v>
      </c>
      <c r="M126" s="302">
        <f t="shared" si="109"/>
        <v>-0.41664755236975504</v>
      </c>
      <c r="N126" s="302">
        <f t="shared" si="110"/>
        <v>-4.7099999999999831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3.2661410927255226</v>
      </c>
      <c r="C135" s="299" t="str">
        <f>CONCATENATE("(",ROUND((B135/$H137)*100,1),")")</f>
        <v>(65.2)</v>
      </c>
      <c r="D135" s="302">
        <f>'Ind T6'!M54</f>
        <v>5.0151475821749961E-2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3.3162925685472726</v>
      </c>
      <c r="I135" s="299" t="str">
        <f>CONCATENATE("(",ROUND((H135/$H137)*100,1),")")</f>
        <v>(66.2)</v>
      </c>
      <c r="K135" s="302">
        <f>B140-B135</f>
        <v>-8.2932490618512933E-2</v>
      </c>
      <c r="L135" s="302">
        <f>D140-D135</f>
        <v>-2.0308872527827898E-4</v>
      </c>
      <c r="M135" s="302">
        <f>F140-F135</f>
        <v>0</v>
      </c>
      <c r="N135" s="302">
        <f>SUM(K135:M135)</f>
        <v>-8.3135579343791205E-2</v>
      </c>
    </row>
    <row r="136" spans="1:14" x14ac:dyDescent="0.2">
      <c r="A136" s="282" t="s">
        <v>365</v>
      </c>
      <c r="B136" s="302">
        <f>'Ind T6'!L53</f>
        <v>1.0036590328679511</v>
      </c>
      <c r="C136" s="299" t="str">
        <f>CONCATENATE("(",ROUND((B136/$H137)*100,1),")")</f>
        <v>(20)</v>
      </c>
      <c r="D136" s="302">
        <f>'Ind T6'!M53</f>
        <v>0.27321013189040999</v>
      </c>
      <c r="E136" s="299" t="str">
        <f>CONCATENATE("(",ROUND((D136/$H137)*100,1),")")</f>
        <v>(5.5)</v>
      </c>
      <c r="F136" s="302">
        <f>'Ind T6'!N53</f>
        <v>0.41883826669437646</v>
      </c>
      <c r="G136" s="299" t="str">
        <f>CONCATENATE("(",ROUND((F136/$H137)*100,1),")")</f>
        <v>(8.4)</v>
      </c>
      <c r="H136" s="302">
        <f t="shared" ref="H136" si="111">SUM(B136,D136,F136)</f>
        <v>1.6957074314527376</v>
      </c>
      <c r="I136" s="299" t="str">
        <f>CONCATENATE("(",ROUND((H136/$H137)*100,1),")")</f>
        <v>(33.8)</v>
      </c>
      <c r="K136" s="302">
        <f t="shared" ref="K136:K137" si="112">B141-B136</f>
        <v>-9.9601081057970609E-3</v>
      </c>
      <c r="L136" s="302">
        <f t="shared" ref="L136:L137" si="113">D141-D136</f>
        <v>-5.1327125232437654E-3</v>
      </c>
      <c r="M136" s="302">
        <f t="shared" ref="M136:M137" si="114">F141-F136</f>
        <v>-1.3771600027171982E-2</v>
      </c>
      <c r="N136" s="302">
        <f t="shared" ref="N136:N137" si="115">SUM(K136:M136)</f>
        <v>-2.8864420656212808E-2</v>
      </c>
    </row>
    <row r="137" spans="1:14" x14ac:dyDescent="0.2">
      <c r="A137" s="282" t="s">
        <v>363</v>
      </c>
      <c r="B137" s="302">
        <f>SUM(B135:B136)</f>
        <v>4.2698001255934734</v>
      </c>
      <c r="C137" s="299" t="str">
        <f>CONCATENATE("(",ROUND((B137/$H137)*100,1),")")</f>
        <v>(85.2)</v>
      </c>
      <c r="D137" s="302">
        <f>SUM(D135:D136)</f>
        <v>0.32336160771215994</v>
      </c>
      <c r="E137" s="299" t="str">
        <f>CONCATENATE("(",ROUND((D137/$H137)*100,1),")")</f>
        <v>(6.5)</v>
      </c>
      <c r="F137" s="302">
        <f>SUM(F135:F136)</f>
        <v>0.41883826669437646</v>
      </c>
      <c r="G137" s="299" t="str">
        <f>CONCATENATE("(",ROUND((F137/$H137)*100,1),")")</f>
        <v>(8.4)</v>
      </c>
      <c r="H137" s="302">
        <f>SUM(H135:H136)</f>
        <v>5.0120000000000102</v>
      </c>
      <c r="I137" s="299" t="str">
        <f>CONCATENATE("(",ROUND((H137/$H137)*100,1),")")</f>
        <v>(100)</v>
      </c>
      <c r="K137" s="302">
        <f t="shared" si="112"/>
        <v>-9.2892598724310105E-2</v>
      </c>
      <c r="L137" s="302">
        <f t="shared" si="113"/>
        <v>-5.3358012485220097E-3</v>
      </c>
      <c r="M137" s="302">
        <f t="shared" si="114"/>
        <v>-1.3771600027171982E-2</v>
      </c>
      <c r="N137" s="302">
        <f t="shared" si="115"/>
        <v>-0.1120000000000041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3.1832086021070096</v>
      </c>
      <c r="C140" s="299" t="str">
        <f>CONCATENATE("(",ROUND((B140/$H142)*100,1),")")</f>
        <v>(65)</v>
      </c>
      <c r="D140" s="302">
        <f>'Ind T6'!R54</f>
        <v>4.9948387096471682E-2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3.2331569892034815</v>
      </c>
      <c r="I140" s="299" t="str">
        <f>CONCATENATE("(",ROUND((H140/$H142)*100,1),")")</f>
        <v>(66)</v>
      </c>
      <c r="K140" s="302">
        <f>B145-B140</f>
        <v>-8.0093543332844241E-3</v>
      </c>
      <c r="L140" s="302">
        <f>D145-D140</f>
        <v>2.0316111944558499E-3</v>
      </c>
      <c r="M140" s="302">
        <f>F145-F140</f>
        <v>0</v>
      </c>
      <c r="N140" s="302">
        <f>SUM(K140:M140)</f>
        <v>-5.9777431388285743E-3</v>
      </c>
    </row>
    <row r="141" spans="1:14" x14ac:dyDescent="0.2">
      <c r="A141" s="282" t="s">
        <v>365</v>
      </c>
      <c r="B141" s="302">
        <f>'Ind T6'!Q53</f>
        <v>0.99369892476215405</v>
      </c>
      <c r="C141" s="299" t="str">
        <f>CONCATENATE("(",ROUND((B141/$H142)*100,1),")")</f>
        <v>(20.3)</v>
      </c>
      <c r="D141" s="302">
        <f>'Ind T6'!R53</f>
        <v>0.26807741936716623</v>
      </c>
      <c r="E141" s="299" t="str">
        <f>CONCATENATE("(",ROUND((D141/$H142)*100,1),")")</f>
        <v>(5.5)</v>
      </c>
      <c r="F141" s="302">
        <f>'Ind T6'!S53</f>
        <v>0.40506666666720448</v>
      </c>
      <c r="G141" s="299" t="str">
        <f>CONCATENATE("(",ROUND((F141/$H142)*100,1),")")</f>
        <v>(8.3)</v>
      </c>
      <c r="H141" s="302">
        <f t="shared" ref="H141" si="116">SUM(B141,D141,F141)</f>
        <v>1.6668430107965249</v>
      </c>
      <c r="I141" s="299" t="str">
        <f>CONCATENATE("(",ROUND((H141/$H142)*100,1),")")</f>
        <v>(34)</v>
      </c>
      <c r="K141" s="302">
        <f t="shared" ref="K141:K142" si="117">B146-B141</f>
        <v>2.948630474799796E-2</v>
      </c>
      <c r="L141" s="302">
        <f t="shared" ref="L141:L142" si="118">D146-D141</f>
        <v>2.7657296206450854E-3</v>
      </c>
      <c r="M141" s="302">
        <f t="shared" ref="M141:M142" si="119">F146-F141</f>
        <v>-2.2742912298179263E-3</v>
      </c>
      <c r="N141" s="302">
        <f t="shared" ref="N141:N142" si="120">SUM(K141:M141)</f>
        <v>2.9977743138825119E-2</v>
      </c>
    </row>
    <row r="142" spans="1:14" x14ac:dyDescent="0.2">
      <c r="A142" s="282" t="s">
        <v>363</v>
      </c>
      <c r="B142" s="302">
        <f>SUM(B140:B141)</f>
        <v>4.1769075268691633</v>
      </c>
      <c r="C142" s="299" t="str">
        <f>CONCATENATE("(",ROUND((B142/$H142)*100,1),")")</f>
        <v>(85.2)</v>
      </c>
      <c r="D142" s="302">
        <f>SUM(D140:D141)</f>
        <v>0.31802580646363793</v>
      </c>
      <c r="E142" s="299" t="str">
        <f>CONCATENATE("(",ROUND((D142/$H142)*100,1),")")</f>
        <v>(6.5)</v>
      </c>
      <c r="F142" s="302">
        <f>SUM(F140:F141)</f>
        <v>0.40506666666720448</v>
      </c>
      <c r="G142" s="299" t="str">
        <f>CONCATENATE("(",ROUND((F142/$H142)*100,1),")")</f>
        <v>(8.3)</v>
      </c>
      <c r="H142" s="302">
        <f>SUM(H140:H141)</f>
        <v>4.9000000000000066</v>
      </c>
      <c r="I142" s="299" t="str">
        <f>CONCATENATE("(",ROUND((H142/$H142)*100,1),")")</f>
        <v>(100)</v>
      </c>
      <c r="K142" s="302">
        <f t="shared" si="117"/>
        <v>2.1476950414713869E-2</v>
      </c>
      <c r="L142" s="302">
        <f t="shared" si="118"/>
        <v>4.7973408151009145E-3</v>
      </c>
      <c r="M142" s="302">
        <f t="shared" si="119"/>
        <v>-2.2742912298179263E-3</v>
      </c>
      <c r="N142" s="302">
        <f t="shared" si="120"/>
        <v>2.3999999999996857E-2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3.1751992477737252</v>
      </c>
      <c r="C145" s="299" t="str">
        <f>CONCATENATE("(",ROUND((B145/$H147)*100,1),")")</f>
        <v>(64.5)</v>
      </c>
      <c r="D145" s="302">
        <f>'Ind T6'!W54</f>
        <v>5.1979998290927532E-2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3.2271792460646527</v>
      </c>
      <c r="I145" s="299" t="str">
        <f>CONCATENATE("(",ROUND((H145/$H147)*100,1),")")</f>
        <v>(65.5)</v>
      </c>
      <c r="K145" s="302">
        <f>B145-B135</f>
        <v>-9.0941844951797357E-2</v>
      </c>
      <c r="L145" s="302">
        <f>D145-D135</f>
        <v>1.8285224691775709E-3</v>
      </c>
      <c r="M145" s="302">
        <f>F145-F135</f>
        <v>0</v>
      </c>
      <c r="N145" s="302">
        <f>SUM(K145:M145)</f>
        <v>-8.9113322482619786E-2</v>
      </c>
    </row>
    <row r="146" spans="1:14" x14ac:dyDescent="0.2">
      <c r="A146" s="282" t="s">
        <v>365</v>
      </c>
      <c r="B146" s="302">
        <f>'Ind T6'!V53</f>
        <v>1.023185229510152</v>
      </c>
      <c r="C146" s="299" t="str">
        <f>CONCATENATE("(",ROUND((B146/$H147)*100,1),")")</f>
        <v>(20.8)</v>
      </c>
      <c r="D146" s="302">
        <f>'Ind T6'!W53</f>
        <v>0.27084314898781131</v>
      </c>
      <c r="E146" s="299" t="str">
        <f>CONCATENATE("(",ROUND((D146/$H147)*100,1),")")</f>
        <v>(5.5)</v>
      </c>
      <c r="F146" s="302">
        <f>'Ind T6'!X53</f>
        <v>0.40279237543738655</v>
      </c>
      <c r="G146" s="299" t="str">
        <f>CONCATENATE("(",ROUND((F146/$H147)*100,1),")")</f>
        <v>(8.2)</v>
      </c>
      <c r="H146" s="302">
        <f t="shared" ref="H146" si="121">SUM(B146,D146,F146)</f>
        <v>1.6968207539353499</v>
      </c>
      <c r="I146" s="299" t="str">
        <f>CONCATENATE("(",ROUND((H146/$H147)*100,1),")")</f>
        <v>(34.5)</v>
      </c>
      <c r="K146" s="302">
        <f t="shared" ref="K146:K147" si="122">B146-B136</f>
        <v>1.9526196642200899E-2</v>
      </c>
      <c r="L146" s="302">
        <f t="shared" ref="L146:L147" si="123">D146-D136</f>
        <v>-2.3669829025986799E-3</v>
      </c>
      <c r="M146" s="302">
        <f t="shared" ref="M146:M147" si="124">F146-F136</f>
        <v>-1.6045891256989908E-2</v>
      </c>
      <c r="N146" s="302">
        <f t="shared" ref="N146:N147" si="125">SUM(K146:M146)</f>
        <v>1.1133224826123111E-3</v>
      </c>
    </row>
    <row r="147" spans="1:14" x14ac:dyDescent="0.2">
      <c r="A147" s="282" t="s">
        <v>363</v>
      </c>
      <c r="B147" s="302">
        <f>SUM(B145:B146)</f>
        <v>4.1983844772838772</v>
      </c>
      <c r="C147" s="299" t="str">
        <f>CONCATENATE("(",ROUND((B147/$H147)*100,1),")")</f>
        <v>(85.3)</v>
      </c>
      <c r="D147" s="302">
        <f>SUM(D145:D146)</f>
        <v>0.32282314727873884</v>
      </c>
      <c r="E147" s="299" t="str">
        <f>CONCATENATE("(",ROUND((D147/$H147)*100,1),")")</f>
        <v>(6.6)</v>
      </c>
      <c r="F147" s="302">
        <f>SUM(F145:F146)</f>
        <v>0.40279237543738655</v>
      </c>
      <c r="G147" s="299" t="str">
        <f>CONCATENATE("(",ROUND((F147/$H147)*100,1),")")</f>
        <v>(8.2)</v>
      </c>
      <c r="H147" s="302">
        <f>SUM(H145:H146)</f>
        <v>4.924000000000003</v>
      </c>
      <c r="I147" s="299" t="str">
        <f>CONCATENATE("(",ROUND((H147/$H147)*100,1),")")</f>
        <v>(100)</v>
      </c>
      <c r="K147" s="302">
        <f t="shared" si="122"/>
        <v>-7.1415648309596236E-2</v>
      </c>
      <c r="L147" s="302">
        <f t="shared" si="123"/>
        <v>-5.3846043342109517E-4</v>
      </c>
      <c r="M147" s="302">
        <f t="shared" si="124"/>
        <v>-1.6045891256989908E-2</v>
      </c>
      <c r="N147" s="302">
        <f t="shared" si="125"/>
        <v>-8.8000000000007239E-2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3.5497271008402347</v>
      </c>
      <c r="C156" s="299" t="str">
        <f>CONCATENATE("(",ROUND((B156/$H158)*100,1),")")</f>
        <v>(67.3)</v>
      </c>
      <c r="D156" s="302">
        <f>'Ind T6'!M63</f>
        <v>0.48868792040114917</v>
      </c>
      <c r="E156" s="299" t="str">
        <f>CONCATENATE("(",ROUND((D156/$H158)*100,1),")")</f>
        <v>(9.3)</v>
      </c>
      <c r="F156" s="302">
        <f>'Ind T6'!N63</f>
        <v>0.22727010941908632</v>
      </c>
      <c r="G156" s="299" t="str">
        <f>CONCATENATE("(",ROUND((F156/$H158)*100,1),")")</f>
        <v>(4.3)</v>
      </c>
      <c r="H156" s="302">
        <f>SUM(B156,D156,F156)</f>
        <v>4.2656851306604704</v>
      </c>
      <c r="I156" s="299" t="str">
        <f>CONCATENATE("(",ROUND((H156/$H158)*100,1),")")</f>
        <v>(80.9)</v>
      </c>
      <c r="K156" s="302">
        <f>B161-B156</f>
        <v>0.20370350239198709</v>
      </c>
      <c r="L156" s="302">
        <f>D161-D156</f>
        <v>3.3886294180433763E-2</v>
      </c>
      <c r="M156" s="302">
        <f>F161-F156</f>
        <v>5.6690476032635884E-3</v>
      </c>
      <c r="N156" s="302">
        <f>SUM(K156:M156)</f>
        <v>0.24325884417568444</v>
      </c>
    </row>
    <row r="157" spans="1:14" x14ac:dyDescent="0.2">
      <c r="A157" s="282" t="s">
        <v>365</v>
      </c>
      <c r="B157" s="302">
        <f>'Ind T6'!L62</f>
        <v>0.8002652738524566</v>
      </c>
      <c r="C157" s="299" t="str">
        <f>CONCATENATE("(",ROUND((B157/$H158)*100,1),")")</f>
        <v>(15.2)</v>
      </c>
      <c r="D157" s="302">
        <f>'Ind T6'!M62</f>
        <v>0.19197870493818506</v>
      </c>
      <c r="E157" s="299" t="str">
        <f>CONCATENATE("(",ROUND((D157/$H158)*100,1),")")</f>
        <v>(3.6)</v>
      </c>
      <c r="F157" s="302">
        <f>'Ind T6'!N62</f>
        <v>1.3070890548884048E-2</v>
      </c>
      <c r="G157" s="299" t="str">
        <f>CONCATENATE("(",ROUND((F157/$H158)*100,1),")")</f>
        <v>(0.2)</v>
      </c>
      <c r="H157" s="302">
        <f t="shared" ref="H157" si="126">SUM(B157,D157,F157)</f>
        <v>1.0053148693395257</v>
      </c>
      <c r="I157" s="299" t="str">
        <f>CONCATENATE("(",ROUND((H157/$H158)*100,1),")")</f>
        <v>(19.1)</v>
      </c>
      <c r="K157" s="302">
        <f t="shared" ref="K157:K158" si="127">B162-B157</f>
        <v>8.5162704113678656E-2</v>
      </c>
      <c r="L157" s="302">
        <f t="shared" ref="L157:L158" si="128">D162-D157</f>
        <v>1.4880337845569608E-2</v>
      </c>
      <c r="M157" s="302">
        <f t="shared" ref="M157:M158" si="129">F162-F157</f>
        <v>6.9811386508280074E-4</v>
      </c>
      <c r="N157" s="302">
        <f t="shared" ref="N157:N158" si="130">SUM(K157:M157)</f>
        <v>0.10074115582433106</v>
      </c>
    </row>
    <row r="158" spans="1:14" x14ac:dyDescent="0.2">
      <c r="A158" s="282" t="s">
        <v>363</v>
      </c>
      <c r="B158" s="302">
        <f>SUM(B156:B157)</f>
        <v>4.3499923746926914</v>
      </c>
      <c r="C158" s="299" t="str">
        <f>CONCATENATE("(",ROUND((B158/$H158)*100,1),")")</f>
        <v>(82.5)</v>
      </c>
      <c r="D158" s="302">
        <f>SUM(D156:D157)</f>
        <v>0.6806666253393342</v>
      </c>
      <c r="E158" s="299" t="str">
        <f>CONCATENATE("(",ROUND((D158/$H158)*100,1),")")</f>
        <v>(12.9)</v>
      </c>
      <c r="F158" s="302">
        <f>SUM(F156:F157)</f>
        <v>0.24034099996797037</v>
      </c>
      <c r="G158" s="299" t="str">
        <f>CONCATENATE("(",ROUND((F158/$H158)*100,1),")")</f>
        <v>(4.6)</v>
      </c>
      <c r="H158" s="302">
        <f>SUM(H156:H157)</f>
        <v>5.2709999999999964</v>
      </c>
      <c r="I158" s="299" t="str">
        <f>CONCATENATE("(",ROUND((H158/$H158)*100,1),")")</f>
        <v>(100)</v>
      </c>
      <c r="K158" s="302">
        <f t="shared" si="127"/>
        <v>0.28886620650566552</v>
      </c>
      <c r="L158" s="302">
        <f t="shared" si="128"/>
        <v>4.8766632026003398E-2</v>
      </c>
      <c r="M158" s="302">
        <f t="shared" si="129"/>
        <v>6.3671614683463718E-3</v>
      </c>
      <c r="N158" s="302">
        <f t="shared" si="130"/>
        <v>0.34400000000001529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3.7534306032322218</v>
      </c>
      <c r="C161" s="299" t="str">
        <f>CONCATENATE("(",ROUND((B161/$H163)*100,1),")")</f>
        <v>(66.8)</v>
      </c>
      <c r="D161" s="302">
        <f>'Ind T6'!R63</f>
        <v>0.52257421458158293</v>
      </c>
      <c r="E161" s="299" t="str">
        <f>CONCATENATE("(",ROUND((D161/$H163)*100,1),")")</f>
        <v>(9.3)</v>
      </c>
      <c r="F161" s="302">
        <f>'Ind T6'!S63</f>
        <v>0.23293915702234991</v>
      </c>
      <c r="G161" s="299" t="str">
        <f>CONCATENATE("(",ROUND((F161/$H163)*100,1),")")</f>
        <v>(4.1)</v>
      </c>
      <c r="H161" s="302">
        <f>SUM(B161,D161,F161)</f>
        <v>4.5089439748361544</v>
      </c>
      <c r="I161" s="299" t="str">
        <f>CONCATENATE("(",ROUND((H161/$H163)*100,1),")")</f>
        <v>(80.3)</v>
      </c>
      <c r="K161" s="302">
        <f>B166-B161</f>
        <v>0.32419993647817735</v>
      </c>
      <c r="L161" s="302">
        <f>D166-D161</f>
        <v>5.4012007451609501E-2</v>
      </c>
      <c r="M161" s="302">
        <f>F166-F161</f>
        <v>3.1257837389367382E-3</v>
      </c>
      <c r="N161" s="302">
        <f>SUM(K161:M161)</f>
        <v>0.38133772766872359</v>
      </c>
    </row>
    <row r="162" spans="1:14" x14ac:dyDescent="0.2">
      <c r="A162" s="282" t="s">
        <v>365</v>
      </c>
      <c r="B162" s="302">
        <f>'Ind T6'!Q62</f>
        <v>0.88542797796613526</v>
      </c>
      <c r="C162" s="299" t="str">
        <f>CONCATENATE("(",ROUND((B162/$H163)*100,1),")")</f>
        <v>(15.8)</v>
      </c>
      <c r="D162" s="302">
        <f>'Ind T6'!R62</f>
        <v>0.20685904278375467</v>
      </c>
      <c r="E162" s="299" t="str">
        <f>CONCATENATE("(",ROUND((D162/$H163)*100,1),")")</f>
        <v>(3.7)</v>
      </c>
      <c r="F162" s="302">
        <f>'Ind T6'!S62</f>
        <v>1.3769004413966848E-2</v>
      </c>
      <c r="G162" s="299" t="str">
        <f>CONCATENATE("(",ROUND((F162/$H163)*100,1),")")</f>
        <v>(0.2)</v>
      </c>
      <c r="H162" s="302">
        <f t="shared" ref="H162" si="131">SUM(B162,D162,F162)</f>
        <v>1.1060560251638569</v>
      </c>
      <c r="I162" s="299" t="str">
        <f>CONCATENATE("(",ROUND((H162/$H163)*100,1),")")</f>
        <v>(19.7)</v>
      </c>
      <c r="K162" s="302">
        <f t="shared" ref="K162:K163" si="132">B167-B162</f>
        <v>0.16472559816065202</v>
      </c>
      <c r="L162" s="302">
        <f t="shared" ref="L162:L163" si="133">D167-D162</f>
        <v>2.6011514477440406E-2</v>
      </c>
      <c r="M162" s="302">
        <f t="shared" ref="M162:M163" si="134">F167-F162</f>
        <v>9.2515969316988612E-4</v>
      </c>
      <c r="N162" s="302">
        <f t="shared" ref="N162:N163" si="135">SUM(K162:M162)</f>
        <v>0.19166227233126232</v>
      </c>
    </row>
    <row r="163" spans="1:14" x14ac:dyDescent="0.2">
      <c r="A163" s="282" t="s">
        <v>363</v>
      </c>
      <c r="B163" s="302">
        <f>SUM(B161:B162)</f>
        <v>4.6388585811983569</v>
      </c>
      <c r="C163" s="299" t="str">
        <f>CONCATENATE("(",ROUND((B163/$H163)*100,1),")")</f>
        <v>(82.6)</v>
      </c>
      <c r="D163" s="302">
        <f>SUM(D161:D162)</f>
        <v>0.7294332573653376</v>
      </c>
      <c r="E163" s="299" t="str">
        <f>CONCATENATE("(",ROUND((D163/$H163)*100,1),")")</f>
        <v>(13)</v>
      </c>
      <c r="F163" s="302">
        <f>SUM(F161:F162)</f>
        <v>0.24670816143631674</v>
      </c>
      <c r="G163" s="299" t="str">
        <f>CONCATENATE("(",ROUND((F163/$H163)*100,1),")")</f>
        <v>(4.4)</v>
      </c>
      <c r="H163" s="302">
        <f>SUM(H161:H162)</f>
        <v>5.6150000000000109</v>
      </c>
      <c r="I163" s="299" t="str">
        <f>CONCATENATE("(",ROUND((H163/$H163)*100,1),")")</f>
        <v>(100)</v>
      </c>
      <c r="K163" s="302">
        <f t="shared" si="132"/>
        <v>0.48892553463882926</v>
      </c>
      <c r="L163" s="302">
        <f t="shared" si="133"/>
        <v>8.0023521929049934E-2</v>
      </c>
      <c r="M163" s="302">
        <f t="shared" si="134"/>
        <v>4.0509434321066573E-3</v>
      </c>
      <c r="N163" s="302">
        <f t="shared" si="135"/>
        <v>0.57299999999998585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4.0776305397103991</v>
      </c>
      <c r="C166" s="299" t="str">
        <f>CONCATENATE("(",ROUND((B166/$H168)*100,1),")")</f>
        <v>(65.9)</v>
      </c>
      <c r="D166" s="302">
        <f>'Ind T6'!W63</f>
        <v>0.57658622203319243</v>
      </c>
      <c r="E166" s="299" t="str">
        <f>CONCATENATE("(",ROUND((D166/$H168)*100,1),")")</f>
        <v>(9.3)</v>
      </c>
      <c r="F166" s="302">
        <f>'Ind T6'!X63</f>
        <v>0.23606494076128665</v>
      </c>
      <c r="G166" s="299" t="str">
        <f>CONCATENATE("(",ROUND((F166/$H168)*100,1),")")</f>
        <v>(3.8)</v>
      </c>
      <c r="H166" s="302">
        <f>SUM(B166,D166,F166)</f>
        <v>4.8902817025048781</v>
      </c>
      <c r="I166" s="299" t="str">
        <f>CONCATENATE("(",ROUND((H166/$H168)*100,1),")")</f>
        <v>(79)</v>
      </c>
      <c r="K166" s="302">
        <f>B166-B156</f>
        <v>0.52790343887016444</v>
      </c>
      <c r="L166" s="302">
        <f>D166-D156</f>
        <v>8.7898301632043263E-2</v>
      </c>
      <c r="M166" s="302">
        <f>F166-F156</f>
        <v>8.7948313422003266E-3</v>
      </c>
      <c r="N166" s="302">
        <f>SUM(K166:M166)</f>
        <v>0.62459657184440798</v>
      </c>
    </row>
    <row r="167" spans="1:14" x14ac:dyDescent="0.2">
      <c r="A167" s="282" t="s">
        <v>365</v>
      </c>
      <c r="B167" s="302">
        <f>'Ind T6'!V62</f>
        <v>1.0501535761267873</v>
      </c>
      <c r="C167" s="299" t="str">
        <f>CONCATENATE("(",ROUND((B167/$H168)*100,1),")")</f>
        <v>(17)</v>
      </c>
      <c r="D167" s="302">
        <f>'Ind T6'!W62</f>
        <v>0.23287055726119507</v>
      </c>
      <c r="E167" s="299" t="str">
        <f>CONCATENATE("(",ROUND((D167/$H168)*100,1),")")</f>
        <v>(3.8)</v>
      </c>
      <c r="F167" s="302">
        <f>'Ind T6'!X62</f>
        <v>1.4694164107136734E-2</v>
      </c>
      <c r="G167" s="299" t="str">
        <f>CONCATENATE("(",ROUND((F167/$H168)*100,1),")")</f>
        <v>(0.2)</v>
      </c>
      <c r="H167" s="302">
        <f t="shared" ref="H167" si="136">SUM(B167,D167,F167)</f>
        <v>1.2977182974951191</v>
      </c>
      <c r="I167" s="299" t="str">
        <f>CONCATENATE("(",ROUND((H167/$H168)*100,1),")")</f>
        <v>(21)</v>
      </c>
      <c r="K167" s="302">
        <f t="shared" ref="K167:K168" si="137">B167-B157</f>
        <v>0.24988830227433068</v>
      </c>
      <c r="L167" s="302">
        <f t="shared" ref="L167:L168" si="138">D167-D157</f>
        <v>4.0891852323010014E-2</v>
      </c>
      <c r="M167" s="302">
        <f t="shared" ref="M167:M168" si="139">F167-F157</f>
        <v>1.6232735582526869E-3</v>
      </c>
      <c r="N167" s="302">
        <f t="shared" ref="N167:N168" si="140">SUM(K167:M167)</f>
        <v>0.29240342815559339</v>
      </c>
    </row>
    <row r="168" spans="1:14" x14ac:dyDescent="0.2">
      <c r="A168" s="282" t="s">
        <v>363</v>
      </c>
      <c r="B168" s="302">
        <f>SUM(B166:B167)</f>
        <v>5.1277841158371862</v>
      </c>
      <c r="C168" s="299" t="str">
        <f>CONCATENATE("(",ROUND((B168/$H168)*100,1),")")</f>
        <v>(82.9)</v>
      </c>
      <c r="D168" s="302">
        <f>SUM(D166:D167)</f>
        <v>0.80945677929438753</v>
      </c>
      <c r="E168" s="299" t="str">
        <f>CONCATENATE("(",ROUND((D168/$H168)*100,1),")")</f>
        <v>(13.1)</v>
      </c>
      <c r="F168" s="302">
        <f>SUM(F166:F167)</f>
        <v>0.2507591048684234</v>
      </c>
      <c r="G168" s="299" t="str">
        <f>CONCATENATE("(",ROUND((F168/$H168)*100,1),")")</f>
        <v>(4.1)</v>
      </c>
      <c r="H168" s="302">
        <f>SUM(H166:H167)</f>
        <v>6.1879999999999971</v>
      </c>
      <c r="I168" s="299" t="str">
        <f>CONCATENATE("(",ROUND((H168/$H168)*100,1),")")</f>
        <v>(100)</v>
      </c>
      <c r="K168" s="302">
        <f t="shared" si="137"/>
        <v>0.77779174114449479</v>
      </c>
      <c r="L168" s="302">
        <f t="shared" si="138"/>
        <v>0.12879015395505333</v>
      </c>
      <c r="M168" s="302">
        <f t="shared" si="139"/>
        <v>1.0418104900453029E-2</v>
      </c>
      <c r="N168" s="302">
        <f t="shared" si="140"/>
        <v>0.91700000000000115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26.234693019236627</v>
      </c>
      <c r="C177" s="299" t="str">
        <f>CONCATENATE("(",ROUND((B177/$H179)*100,1),")")</f>
        <v>(43.7)</v>
      </c>
      <c r="D177" s="302">
        <f>'Ind T6'!M72</f>
        <v>1.940153189477388</v>
      </c>
      <c r="E177" s="299" t="str">
        <f>CONCATENATE("(",ROUND((D177/$H179)*100,1),")")</f>
        <v>(3.2)</v>
      </c>
      <c r="F177" s="302">
        <f>'Ind T6'!N72</f>
        <v>21.466268138840579</v>
      </c>
      <c r="G177" s="299" t="str">
        <f>CONCATENATE("(",ROUND((F177/$H179)*100,1),")")</f>
        <v>(35.8)</v>
      </c>
      <c r="H177" s="302">
        <f>SUM(B177,D177,F177)</f>
        <v>49.641114347554591</v>
      </c>
      <c r="I177" s="299" t="str">
        <f>CONCATENATE("(",ROUND((H177/$H179)*100,1),")")</f>
        <v>(82.7)</v>
      </c>
      <c r="K177" s="302">
        <f>B182-B177</f>
        <v>0.81652463514515361</v>
      </c>
      <c r="L177" s="302">
        <f>D182-D177</f>
        <v>0.12291932206031309</v>
      </c>
      <c r="M177" s="302">
        <f>F182-F177</f>
        <v>1.1756376750712079</v>
      </c>
      <c r="N177" s="302">
        <f>SUM(K177:M177)</f>
        <v>2.1150816322766746</v>
      </c>
    </row>
    <row r="178" spans="1:14" x14ac:dyDescent="0.2">
      <c r="A178" s="282" t="s">
        <v>365</v>
      </c>
      <c r="B178" s="302">
        <f>'Ind T6'!L71</f>
        <v>4.8894628886283682</v>
      </c>
      <c r="C178" s="299" t="str">
        <f>CONCATENATE("(",ROUND((B178/$H179)*100,1),")")</f>
        <v>(8.1)</v>
      </c>
      <c r="D178" s="302">
        <f>'Ind T6'!M71</f>
        <v>3.8495826445006625</v>
      </c>
      <c r="E178" s="299" t="str">
        <f>CONCATENATE("(",ROUND((D178/$H179)*100,1),")")</f>
        <v>(6.4)</v>
      </c>
      <c r="F178" s="302">
        <f>'Ind T6'!N71</f>
        <v>1.6138401193162486</v>
      </c>
      <c r="G178" s="299" t="str">
        <f>CONCATENATE("(",ROUND((F178/$H179)*100,1),")")</f>
        <v>(2.7)</v>
      </c>
      <c r="H178" s="302">
        <f t="shared" ref="H178" si="141">SUM(B178,D178,F178)</f>
        <v>10.352885652445279</v>
      </c>
      <c r="I178" s="299" t="str">
        <f>CONCATENATE("(",ROUND((H178/$H179)*100,1),")")</f>
        <v>(17.3)</v>
      </c>
      <c r="K178" s="302">
        <f t="shared" ref="K178:K179" si="142">B183-B178</f>
        <v>0.23870803125832918</v>
      </c>
      <c r="L178" s="302">
        <f t="shared" ref="L178:L179" si="143">D183-D178</f>
        <v>0.21472325564448802</v>
      </c>
      <c r="M178" s="302">
        <f t="shared" ref="M178:M179" si="144">F183-F178</f>
        <v>8.6487080820778051E-2</v>
      </c>
      <c r="N178" s="302">
        <f t="shared" ref="N178:N179" si="145">SUM(K178:M178)</f>
        <v>0.53991836772359525</v>
      </c>
    </row>
    <row r="179" spans="1:14" x14ac:dyDescent="0.2">
      <c r="A179" s="282" t="s">
        <v>363</v>
      </c>
      <c r="B179" s="302">
        <f>SUM(B177:B178)</f>
        <v>31.124155907864996</v>
      </c>
      <c r="C179" s="299" t="str">
        <f>CONCATENATE("(",ROUND((B179/$H179)*100,1),")")</f>
        <v>(51.9)</v>
      </c>
      <c r="D179" s="302">
        <f>SUM(D177:D178)</f>
        <v>5.7897358339780505</v>
      </c>
      <c r="E179" s="299" t="str">
        <f>CONCATENATE("(",ROUND((D179/$H179)*100,1),")")</f>
        <v>(9.7)</v>
      </c>
      <c r="F179" s="302">
        <f>SUM(F177:F178)</f>
        <v>23.080108258156827</v>
      </c>
      <c r="G179" s="299" t="str">
        <f>CONCATENATE("(",ROUND((F179/$H179)*100,1),")")</f>
        <v>(38.5)</v>
      </c>
      <c r="H179" s="302">
        <f>SUM(H177:H178)</f>
        <v>59.993999999999872</v>
      </c>
      <c r="I179" s="299" t="str">
        <f>CONCATENATE("(",ROUND((H179/$H179)*100,1),")")</f>
        <v>(100)</v>
      </c>
      <c r="K179" s="302">
        <f t="shared" si="142"/>
        <v>1.0552326664034837</v>
      </c>
      <c r="L179" s="302">
        <f t="shared" si="143"/>
        <v>0.33764257770480111</v>
      </c>
      <c r="M179" s="302">
        <f t="shared" si="144"/>
        <v>1.262124755891989</v>
      </c>
      <c r="N179" s="302">
        <f t="shared" si="145"/>
        <v>2.6550000000002738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27.05121765438178</v>
      </c>
      <c r="C182" s="299" t="str">
        <f>CONCATENATE("(",ROUND((B182/$H184)*100,1),")")</f>
        <v>(43.2)</v>
      </c>
      <c r="D182" s="302">
        <f>'Ind T6'!R72</f>
        <v>2.0630725115377011</v>
      </c>
      <c r="E182" s="299" t="str">
        <f>CONCATENATE("(",ROUND((D182/$H184)*100,1),")")</f>
        <v>(3.3)</v>
      </c>
      <c r="F182" s="302">
        <f>'Ind T6'!S72</f>
        <v>22.641905813911787</v>
      </c>
      <c r="G182" s="299" t="str">
        <f>CONCATENATE("(",ROUND((F182/$H184)*100,1),")")</f>
        <v>(36.1)</v>
      </c>
      <c r="H182" s="302">
        <f>SUM(B182,D182,F182)</f>
        <v>51.756195979831269</v>
      </c>
      <c r="I182" s="299" t="str">
        <f>CONCATENATE("(",ROUND((H182/$H184)*100,1),")")</f>
        <v>(82.6)</v>
      </c>
      <c r="K182" s="302">
        <f>B187-B182</f>
        <v>0.52713384821414522</v>
      </c>
      <c r="L182" s="302">
        <f>D187-D182</f>
        <v>0.18784747777359856</v>
      </c>
      <c r="M182" s="302">
        <f>F187-F182</f>
        <v>1.7208688714116391</v>
      </c>
      <c r="N182" s="302">
        <f>SUM(K182:M182)</f>
        <v>2.4358501973993829</v>
      </c>
    </row>
    <row r="183" spans="1:14" x14ac:dyDescent="0.2">
      <c r="A183" s="282" t="s">
        <v>365</v>
      </c>
      <c r="B183" s="302">
        <f>'Ind T6'!Q71</f>
        <v>5.1281709198866974</v>
      </c>
      <c r="C183" s="299" t="str">
        <f>CONCATENATE("(",ROUND((B183/$H184)*100,1),")")</f>
        <v>(8.2)</v>
      </c>
      <c r="D183" s="302">
        <f>'Ind T6'!R71</f>
        <v>4.0643059001451505</v>
      </c>
      <c r="E183" s="299" t="str">
        <f>CONCATENATE("(",ROUND((D183/$H184)*100,1),")")</f>
        <v>(6.5)</v>
      </c>
      <c r="F183" s="302">
        <f>'Ind T6'!S71</f>
        <v>1.7003272001370267</v>
      </c>
      <c r="G183" s="299" t="str">
        <f>CONCATENATE("(",ROUND((F183/$H184)*100,1),")")</f>
        <v>(2.7)</v>
      </c>
      <c r="H183" s="302">
        <f t="shared" ref="H183" si="146">SUM(B183,D183,F183)</f>
        <v>10.892804020168875</v>
      </c>
      <c r="I183" s="299" t="str">
        <f>CONCATENATE("(",ROUND((H183/$H184)*100,1),")")</f>
        <v>(17.4)</v>
      </c>
      <c r="K183" s="302">
        <f t="shared" ref="K183:K184" si="147">B188-B183</f>
        <v>0.34448879036664515</v>
      </c>
      <c r="L183" s="302">
        <f t="shared" ref="L183:L184" si="148">D188-D183</f>
        <v>0.32157415392859878</v>
      </c>
      <c r="M183" s="302">
        <f t="shared" ref="M183:M184" si="149">F188-F183</f>
        <v>0.16508685830519521</v>
      </c>
      <c r="N183" s="302">
        <f t="shared" ref="N183:N184" si="150">SUM(K183:M183)</f>
        <v>0.83114980260043914</v>
      </c>
    </row>
    <row r="184" spans="1:14" x14ac:dyDescent="0.2">
      <c r="A184" s="282" t="s">
        <v>363</v>
      </c>
      <c r="B184" s="302">
        <f>SUM(B182:B183)</f>
        <v>32.179388574268479</v>
      </c>
      <c r="C184" s="299" t="str">
        <f>CONCATENATE("(",ROUND((B184/$H184)*100,1),")")</f>
        <v>(51.4)</v>
      </c>
      <c r="D184" s="302">
        <f>SUM(D182:D183)</f>
        <v>6.1273784116828516</v>
      </c>
      <c r="E184" s="299" t="str">
        <f>CONCATENATE("(",ROUND((D184/$H184)*100,1),")")</f>
        <v>(9.8)</v>
      </c>
      <c r="F184" s="302">
        <f>SUM(F182:F183)</f>
        <v>24.342233014048816</v>
      </c>
      <c r="G184" s="299" t="str">
        <f>CONCATENATE("(",ROUND((F184/$H184)*100,1),")")</f>
        <v>(38.9)</v>
      </c>
      <c r="H184" s="302">
        <f>SUM(H182:H183)</f>
        <v>62.649000000000143</v>
      </c>
      <c r="I184" s="299" t="str">
        <f>CONCATENATE("(",ROUND((H184/$H184)*100,1),")")</f>
        <v>(100)</v>
      </c>
      <c r="K184" s="302">
        <f t="shared" si="147"/>
        <v>0.87162263858078859</v>
      </c>
      <c r="L184" s="302">
        <f t="shared" si="148"/>
        <v>0.50942163170219779</v>
      </c>
      <c r="M184" s="302">
        <f t="shared" si="149"/>
        <v>1.8859557297168337</v>
      </c>
      <c r="N184" s="302">
        <f t="shared" si="150"/>
        <v>3.26699999999982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27.578351502595925</v>
      </c>
      <c r="C187" s="299" t="str">
        <f>CONCATENATE("(",ROUND((B187/$H189)*100,1),")")</f>
        <v>(41.8)</v>
      </c>
      <c r="D187" s="302">
        <f>'Ind T6'!W72</f>
        <v>2.2509199893112997</v>
      </c>
      <c r="E187" s="299" t="str">
        <f>CONCATENATE("(",ROUND((D187/$H189)*100,1),")")</f>
        <v>(3.4)</v>
      </c>
      <c r="F187" s="302">
        <f>'Ind T6'!X72</f>
        <v>24.362774685323426</v>
      </c>
      <c r="G187" s="299" t="str">
        <f>CONCATENATE("(",ROUND((F187/$H189)*100,1),")")</f>
        <v>(37)</v>
      </c>
      <c r="H187" s="302">
        <f>SUM(B187,D187,F187)</f>
        <v>54.192046177230651</v>
      </c>
      <c r="I187" s="299" t="str">
        <f>CONCATENATE("(",ROUND((H187/$H189)*100,1),")")</f>
        <v>(82.2)</v>
      </c>
      <c r="K187" s="302">
        <f>B187-B177</f>
        <v>1.3436584833592988</v>
      </c>
      <c r="L187" s="302">
        <f>D187-D177</f>
        <v>0.31076679983391164</v>
      </c>
      <c r="M187" s="302">
        <f>F187-F177</f>
        <v>2.896506546482847</v>
      </c>
      <c r="N187" s="302">
        <f>SUM(K187:M187)</f>
        <v>4.5509318296760579</v>
      </c>
    </row>
    <row r="188" spans="1:14" x14ac:dyDescent="0.2">
      <c r="A188" s="282" t="s">
        <v>365</v>
      </c>
      <c r="B188" s="302">
        <f>'Ind T6'!V71</f>
        <v>5.4726597102533425</v>
      </c>
      <c r="C188" s="299" t="str">
        <f>CONCATENATE("(",ROUND((B188/$H189)*100,1),")")</f>
        <v>(8.3)</v>
      </c>
      <c r="D188" s="302">
        <f>'Ind T6'!W71</f>
        <v>4.3858800540737493</v>
      </c>
      <c r="E188" s="299" t="str">
        <f>CONCATENATE("(",ROUND((D188/$H189)*100,1),")")</f>
        <v>(6.7)</v>
      </c>
      <c r="F188" s="302">
        <f>'Ind T6'!X71</f>
        <v>1.8654140584422219</v>
      </c>
      <c r="G188" s="299" t="str">
        <f>CONCATENATE("(",ROUND((F188/$H189)*100,1),")")</f>
        <v>(2.8)</v>
      </c>
      <c r="H188" s="302">
        <f t="shared" ref="H188" si="151">SUM(B188,D188,F188)</f>
        <v>11.723953822769312</v>
      </c>
      <c r="I188" s="299" t="str">
        <f>CONCATENATE("(",ROUND((H188/$H189)*100,1),")")</f>
        <v>(17.8)</v>
      </c>
      <c r="K188" s="302">
        <f t="shared" ref="K188:K189" si="152">B188-B178</f>
        <v>0.58319682162497433</v>
      </c>
      <c r="L188" s="302">
        <f t="shared" ref="L188:L189" si="153">D188-D178</f>
        <v>0.5362974095730868</v>
      </c>
      <c r="M188" s="302">
        <f t="shared" ref="M188:M189" si="154">F188-F178</f>
        <v>0.25157393912597326</v>
      </c>
      <c r="N188" s="302">
        <f t="shared" ref="N188:N189" si="155">SUM(K188:M188)</f>
        <v>1.3710681703240344</v>
      </c>
    </row>
    <row r="189" spans="1:14" x14ac:dyDescent="0.2">
      <c r="A189" s="282" t="s">
        <v>363</v>
      </c>
      <c r="B189" s="302">
        <f>SUM(B187:B188)</f>
        <v>33.051011212849268</v>
      </c>
      <c r="C189" s="299" t="str">
        <f>CONCATENATE("(",ROUND((B189/$H189)*100,1),")")</f>
        <v>(50.1)</v>
      </c>
      <c r="D189" s="302">
        <f>SUM(D187:D188)</f>
        <v>6.6368000433850494</v>
      </c>
      <c r="E189" s="299" t="str">
        <f>CONCATENATE("(",ROUND((D189/$H189)*100,1),")")</f>
        <v>(10.1)</v>
      </c>
      <c r="F189" s="302">
        <f>SUM(F187:F188)</f>
        <v>26.228188743765649</v>
      </c>
      <c r="G189" s="299" t="str">
        <f>CONCATENATE("(",ROUND((F189/$H189)*100,1),")")</f>
        <v>(39.8)</v>
      </c>
      <c r="H189" s="302">
        <f>SUM(H187:H188)</f>
        <v>65.915999999999968</v>
      </c>
      <c r="I189" s="299" t="str">
        <f>CONCATENATE("(",ROUND((H189/$H189)*100,1),")")</f>
        <v>(100)</v>
      </c>
      <c r="K189" s="302">
        <f t="shared" si="152"/>
        <v>1.9268553049842723</v>
      </c>
      <c r="L189" s="302">
        <f t="shared" si="153"/>
        <v>0.84706420940699889</v>
      </c>
      <c r="M189" s="302">
        <f t="shared" si="154"/>
        <v>3.1480804856088227</v>
      </c>
      <c r="N189" s="302">
        <f t="shared" si="155"/>
        <v>5.9220000000000939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42.217885699190816</v>
      </c>
      <c r="C198" s="299" t="str">
        <f>CONCATENATE("(",ROUND((B198/$H200)*100,1),")")</f>
        <v>(35.2)</v>
      </c>
      <c r="D198" s="302">
        <f>'Ind T6'!M81</f>
        <v>15.244323019057299</v>
      </c>
      <c r="E198" s="299" t="str">
        <f>CONCATENATE("(",ROUND((D198/$H200)*100,1),")")</f>
        <v>(12.7)</v>
      </c>
      <c r="F198" s="302">
        <f>'Ind T6'!N81</f>
        <v>3.4537136817415086</v>
      </c>
      <c r="G198" s="299" t="str">
        <f>CONCATENATE("(",ROUND((F198/$H200)*100,1),")")</f>
        <v>(2.9)</v>
      </c>
      <c r="H198" s="302">
        <f>SUM(B198,D198,F198)</f>
        <v>60.915922399989626</v>
      </c>
      <c r="I198" s="299" t="str">
        <f>CONCATENATE("(",ROUND((H198/$H200)*100,1),")")</f>
        <v>(50.8)</v>
      </c>
      <c r="K198" s="302">
        <f>B203-B198</f>
        <v>0.66905870628657738</v>
      </c>
      <c r="L198" s="302">
        <f>D203-D198</f>
        <v>-1.990818160395591E-2</v>
      </c>
      <c r="M198" s="302">
        <f>F203-F198</f>
        <v>4.295972775497825E-2</v>
      </c>
      <c r="N198" s="302">
        <f>SUM(K198:M198)</f>
        <v>0.69211025243759972</v>
      </c>
    </row>
    <row r="199" spans="1:14" x14ac:dyDescent="0.2">
      <c r="A199" s="282" t="s">
        <v>365</v>
      </c>
      <c r="B199" s="302">
        <f>'Ind T6'!L80</f>
        <v>26.419168737761218</v>
      </c>
      <c r="C199" s="299" t="str">
        <f>CONCATENATE("(",ROUND((B199/$H200)*100,1),")")</f>
        <v>(22)</v>
      </c>
      <c r="D199" s="302">
        <f>'Ind T6'!M80</f>
        <v>29.837268929989577</v>
      </c>
      <c r="E199" s="299" t="str">
        <f>CONCATENATE("(",ROUND((D199/$H200)*100,1),")")</f>
        <v>(24.9)</v>
      </c>
      <c r="F199" s="302">
        <f>'Ind T6'!N80</f>
        <v>2.7546399322595265</v>
      </c>
      <c r="G199" s="299" t="str">
        <f>CONCATENATE("(",ROUND((F199/$H200)*100,1),")")</f>
        <v>(2.3)</v>
      </c>
      <c r="H199" s="302">
        <f t="shared" ref="H199" si="156">SUM(B199,D199,F199)</f>
        <v>59.011077600010324</v>
      </c>
      <c r="I199" s="299" t="str">
        <f>CONCATENATE("(",ROUND((H199/$H200)*100,1),")")</f>
        <v>(49.2)</v>
      </c>
      <c r="K199" s="302">
        <f t="shared" ref="K199:K200" si="157">B204-B199</f>
        <v>1.1080742879031114</v>
      </c>
      <c r="L199" s="302">
        <f t="shared" ref="L199:L200" si="158">D204-D199</f>
        <v>-1.1598523842226065</v>
      </c>
      <c r="M199" s="302">
        <f t="shared" ref="M199:M200" si="159">F204-F199</f>
        <v>8.0667843881990997E-2</v>
      </c>
      <c r="N199" s="302">
        <f t="shared" ref="N199:N200" si="160">SUM(K199:M199)</f>
        <v>2.8889747562495849E-2</v>
      </c>
    </row>
    <row r="200" spans="1:14" x14ac:dyDescent="0.2">
      <c r="A200" s="282" t="s">
        <v>363</v>
      </c>
      <c r="B200" s="302">
        <f>SUM(B198:B199)</f>
        <v>68.637054436952042</v>
      </c>
      <c r="C200" s="299" t="str">
        <f>CONCATENATE("(",ROUND((B200/$H200)*100,1),")")</f>
        <v>(57.2)</v>
      </c>
      <c r="D200" s="302">
        <f>SUM(D198:D199)</f>
        <v>45.081591949046874</v>
      </c>
      <c r="E200" s="299" t="str">
        <f>CONCATENATE("(",ROUND((D200/$H200)*100,1),")")</f>
        <v>(37.6)</v>
      </c>
      <c r="F200" s="302">
        <f>SUM(F198:F199)</f>
        <v>6.2083536140010356</v>
      </c>
      <c r="G200" s="299" t="str">
        <f>CONCATENATE("(",ROUND((F200/$H200)*100,1),")")</f>
        <v>(5.2)</v>
      </c>
      <c r="H200" s="302">
        <f>SUM(H198:H199)</f>
        <v>119.92699999999995</v>
      </c>
      <c r="I200" s="299" t="str">
        <f>CONCATENATE("(",ROUND((H200/$H200)*100,1),")")</f>
        <v>(100)</v>
      </c>
      <c r="K200" s="302">
        <f t="shared" si="157"/>
        <v>1.7771329941896852</v>
      </c>
      <c r="L200" s="302">
        <f t="shared" si="158"/>
        <v>-1.1797605658265624</v>
      </c>
      <c r="M200" s="302">
        <f t="shared" si="159"/>
        <v>0.1236275716369688</v>
      </c>
      <c r="N200" s="302">
        <f t="shared" si="160"/>
        <v>0.72100000000009157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42.886944405477394</v>
      </c>
      <c r="C203" s="299" t="str">
        <f>CONCATENATE("(",ROUND((B203/$H205)*100,1),")")</f>
        <v>(35.5)</v>
      </c>
      <c r="D203" s="302">
        <f>'Ind T6'!R81</f>
        <v>15.224414837453343</v>
      </c>
      <c r="E203" s="299" t="str">
        <f>CONCATENATE("(",ROUND((D203/$H205)*100,1),")")</f>
        <v>(12.6)</v>
      </c>
      <c r="F203" s="302">
        <f>'Ind T6'!S81</f>
        <v>3.4966734094964869</v>
      </c>
      <c r="G203" s="299" t="str">
        <f>CONCATENATE("(",ROUND((F203/$H205)*100,1),")")</f>
        <v>(2.9)</v>
      </c>
      <c r="H203" s="302">
        <f>SUM(B203,D203,F203)</f>
        <v>61.608032652427227</v>
      </c>
      <c r="I203" s="299" t="str">
        <f>CONCATENATE("(",ROUND((H203/$H205)*100,1),")")</f>
        <v>(51.1)</v>
      </c>
      <c r="K203" s="302">
        <f>B208-B203</f>
        <v>0.85513194657038127</v>
      </c>
      <c r="L203" s="302">
        <f>D208-D203</f>
        <v>0.12758389959411964</v>
      </c>
      <c r="M203" s="302">
        <f>F208-F203</f>
        <v>7.4247243307530741E-2</v>
      </c>
      <c r="N203" s="302">
        <f>SUM(K203:M203)</f>
        <v>1.0569630894720317</v>
      </c>
    </row>
    <row r="204" spans="1:14" x14ac:dyDescent="0.2">
      <c r="A204" s="282" t="s">
        <v>365</v>
      </c>
      <c r="B204" s="302">
        <f>'Ind T6'!Q80</f>
        <v>27.52724302566433</v>
      </c>
      <c r="C204" s="299" t="str">
        <f>CONCATENATE("(",ROUND((B204/$H205)*100,1),")")</f>
        <v>(22.8)</v>
      </c>
      <c r="D204" s="302">
        <f>'Ind T6'!R80</f>
        <v>28.67741654576697</v>
      </c>
      <c r="E204" s="299" t="str">
        <f>CONCATENATE("(",ROUND((D204/$H205)*100,1),")")</f>
        <v>(23.8)</v>
      </c>
      <c r="F204" s="302">
        <f>'Ind T6'!S80</f>
        <v>2.8353077761415175</v>
      </c>
      <c r="G204" s="299" t="str">
        <f>CONCATENATE("(",ROUND((F204/$H205)*100,1),")")</f>
        <v>(2.4)</v>
      </c>
      <c r="H204" s="302">
        <f t="shared" ref="H204" si="161">SUM(B204,D204,F204)</f>
        <v>59.039967347572819</v>
      </c>
      <c r="I204" s="299" t="str">
        <f>CONCATENATE("(",ROUND((H204/$H205)*100,1),")")</f>
        <v>(48.9)</v>
      </c>
      <c r="K204" s="302">
        <f t="shared" ref="K204:K205" si="162">B209-B204</f>
        <v>2.1576672914729365</v>
      </c>
      <c r="L204" s="302">
        <f t="shared" ref="L204:L205" si="163">D209-D204</f>
        <v>-1.9832848452118945</v>
      </c>
      <c r="M204" s="302">
        <f t="shared" ref="M204:M205" si="164">F209-F204</f>
        <v>0.18665446426679955</v>
      </c>
      <c r="N204" s="302">
        <f t="shared" ref="N204:N205" si="165">SUM(K204:M204)</f>
        <v>0.36103691052784148</v>
      </c>
    </row>
    <row r="205" spans="1:14" x14ac:dyDescent="0.2">
      <c r="A205" s="282" t="s">
        <v>363</v>
      </c>
      <c r="B205" s="302">
        <f>SUM(B203:B204)</f>
        <v>70.414187431141727</v>
      </c>
      <c r="C205" s="299" t="str">
        <f>CONCATENATE("(",ROUND((B205/$H205)*100,1),")")</f>
        <v>(58.4)</v>
      </c>
      <c r="D205" s="302">
        <f>SUM(D203:D204)</f>
        <v>43.901831383220312</v>
      </c>
      <c r="E205" s="299" t="str">
        <f>CONCATENATE("(",ROUND((D205/$H205)*100,1),")")</f>
        <v>(36.4)</v>
      </c>
      <c r="F205" s="302">
        <f>SUM(F203:F204)</f>
        <v>6.3319811856380044</v>
      </c>
      <c r="G205" s="299" t="str">
        <f>CONCATENATE("(",ROUND((F205/$H205)*100,1),")")</f>
        <v>(5.2)</v>
      </c>
      <c r="H205" s="302">
        <f>SUM(H203:H204)</f>
        <v>120.64800000000005</v>
      </c>
      <c r="I205" s="299" t="str">
        <f>CONCATENATE("(",ROUND((H205/$H205)*100,1),")")</f>
        <v>(100)</v>
      </c>
      <c r="K205" s="302">
        <f t="shared" si="162"/>
        <v>3.0127992380433142</v>
      </c>
      <c r="L205" s="302">
        <f t="shared" si="163"/>
        <v>-1.8557009456177695</v>
      </c>
      <c r="M205" s="302">
        <f t="shared" si="164"/>
        <v>0.26090170757433029</v>
      </c>
      <c r="N205" s="302">
        <f t="shared" si="165"/>
        <v>1.4179999999998749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43.742076352047775</v>
      </c>
      <c r="C208" s="299" t="str">
        <f>CONCATENATE("(",ROUND((B208/$H210)*100,1),")")</f>
        <v>(35.8)</v>
      </c>
      <c r="D208" s="302">
        <f>'Ind T6'!W81</f>
        <v>15.351998737047463</v>
      </c>
      <c r="E208" s="299" t="str">
        <f>CONCATENATE("(",ROUND((D208/$H210)*100,1),")")</f>
        <v>(12.6)</v>
      </c>
      <c r="F208" s="302">
        <f>'Ind T6'!X81</f>
        <v>3.5709206528040176</v>
      </c>
      <c r="G208" s="299" t="str">
        <f>CONCATENATE("(",ROUND((F208/$H210)*100,1),")")</f>
        <v>(2.9)</v>
      </c>
      <c r="H208" s="302">
        <f>SUM(B208,D208,F208)</f>
        <v>62.664995741899261</v>
      </c>
      <c r="I208" s="299" t="str">
        <f>CONCATENATE("(",ROUND((H208/$H210)*100,1),")")</f>
        <v>(51.3)</v>
      </c>
      <c r="K208" s="302">
        <f>B208-B198</f>
        <v>1.5241906528569586</v>
      </c>
      <c r="L208" s="302">
        <f>D208-D198</f>
        <v>0.10767571799016373</v>
      </c>
      <c r="M208" s="302">
        <f>F208-F198</f>
        <v>0.11720697106250899</v>
      </c>
      <c r="N208" s="302">
        <f>SUM(K208:M208)</f>
        <v>1.7490733419096314</v>
      </c>
    </row>
    <row r="209" spans="1:14" x14ac:dyDescent="0.2">
      <c r="A209" s="282" t="s">
        <v>365</v>
      </c>
      <c r="B209" s="302">
        <f>'Ind T6'!V80</f>
        <v>29.684910317137266</v>
      </c>
      <c r="C209" s="299" t="str">
        <f>CONCATENATE("(",ROUND((B209/$H210)*100,1),")")</f>
        <v>(24.3)</v>
      </c>
      <c r="D209" s="302">
        <f>'Ind T6'!W80</f>
        <v>26.694131700555076</v>
      </c>
      <c r="E209" s="299" t="str">
        <f>CONCATENATE("(",ROUND((D209/$H210)*100,1),")")</f>
        <v>(21.9)</v>
      </c>
      <c r="F209" s="302">
        <f>'Ind T6'!X80</f>
        <v>3.0219622404083171</v>
      </c>
      <c r="G209" s="299" t="str">
        <f>CONCATENATE("(",ROUND((F209/$H210)*100,1),")")</f>
        <v>(2.5)</v>
      </c>
      <c r="H209" s="302">
        <f t="shared" ref="H209" si="166">SUM(B209,D209,F209)</f>
        <v>59.401004258100656</v>
      </c>
      <c r="I209" s="299" t="str">
        <f>CONCATENATE("(",ROUND((H209/$H210)*100,1),")")</f>
        <v>(48.7)</v>
      </c>
      <c r="K209" s="302">
        <f t="shared" ref="K209:K210" si="167">B209-B199</f>
        <v>3.2657415793760478</v>
      </c>
      <c r="L209" s="302">
        <f t="shared" ref="L209:L210" si="168">D209-D199</f>
        <v>-3.143137229434501</v>
      </c>
      <c r="M209" s="302">
        <f t="shared" ref="M209:M210" si="169">F209-F199</f>
        <v>0.26732230814879054</v>
      </c>
      <c r="N209" s="302">
        <f t="shared" ref="N209:N210" si="170">SUM(K209:M209)</f>
        <v>0.38992665809033733</v>
      </c>
    </row>
    <row r="210" spans="1:14" x14ac:dyDescent="0.2">
      <c r="A210" s="282" t="s">
        <v>363</v>
      </c>
      <c r="B210" s="302">
        <f>SUM(B208:B209)</f>
        <v>73.426986669185041</v>
      </c>
      <c r="C210" s="299" t="str">
        <f>CONCATENATE("(",ROUND((B210/$H210)*100,1),")")</f>
        <v>(60.2)</v>
      </c>
      <c r="D210" s="302">
        <f>SUM(D208:D209)</f>
        <v>42.046130437602542</v>
      </c>
      <c r="E210" s="299" t="str">
        <f>CONCATENATE("(",ROUND((D210/$H210)*100,1),")")</f>
        <v>(34.4)</v>
      </c>
      <c r="F210" s="302">
        <f>SUM(F208:F209)</f>
        <v>6.5928828932123347</v>
      </c>
      <c r="G210" s="299" t="str">
        <f>CONCATENATE("(",ROUND((F210/$H210)*100,1),")")</f>
        <v>(5.4)</v>
      </c>
      <c r="H210" s="302">
        <f>SUM(H208:H209)</f>
        <v>122.06599999999992</v>
      </c>
      <c r="I210" s="299" t="str">
        <f>CONCATENATE("(",ROUND((H210/$H210)*100,1),")")</f>
        <v>(100)</v>
      </c>
      <c r="K210" s="302">
        <f t="shared" si="167"/>
        <v>4.7899322322329994</v>
      </c>
      <c r="L210" s="302">
        <f t="shared" si="168"/>
        <v>-3.035461511444332</v>
      </c>
      <c r="M210" s="302">
        <f t="shared" si="169"/>
        <v>0.38452927921129909</v>
      </c>
      <c r="N210" s="302">
        <f t="shared" si="170"/>
        <v>2.1389999999999665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25.405584617859549</v>
      </c>
      <c r="C219" s="299" t="str">
        <f>CONCATENATE("(",ROUND((B219/$H221)*100,1),")")</f>
        <v>(56.1)</v>
      </c>
      <c r="D219" s="302">
        <f>'Ind T6'!M90</f>
        <v>4.0957674598844402</v>
      </c>
      <c r="E219" s="299" t="str">
        <f>CONCATENATE("(",ROUND((D219/$H221)*100,1),")")</f>
        <v>(9)</v>
      </c>
      <c r="F219" s="302">
        <f>'Ind T6'!N90</f>
        <v>4.325399560687889</v>
      </c>
      <c r="G219" s="299" t="str">
        <f>CONCATENATE("(",ROUND((F219/$H221)*100,1),")")</f>
        <v>(9.6)</v>
      </c>
      <c r="H219" s="302">
        <f>SUM(B219,D219,F219)</f>
        <v>33.82675163843188</v>
      </c>
      <c r="I219" s="299" t="str">
        <f>CONCATENATE("(",ROUND((H219/$H221)*100,1),")")</f>
        <v>(74.7)</v>
      </c>
      <c r="K219" s="302">
        <f>B224-B219</f>
        <v>-0.75266865227269975</v>
      </c>
      <c r="L219" s="302">
        <f>D224-D219</f>
        <v>-7.7194157966656185E-2</v>
      </c>
      <c r="M219" s="302">
        <f>F224-F219</f>
        <v>-0.10652168779248594</v>
      </c>
      <c r="N219" s="302">
        <f>SUM(K219:M219)</f>
        <v>-0.93638449803184187</v>
      </c>
    </row>
    <row r="220" spans="1:14" x14ac:dyDescent="0.2">
      <c r="A220" s="282" t="s">
        <v>365</v>
      </c>
      <c r="B220" s="302">
        <f>'Ind T6'!L89</f>
        <v>6.9111113407848723</v>
      </c>
      <c r="C220" s="299" t="str">
        <f>CONCATENATE("(",ROUND((B220/$H221)*100,1),")")</f>
        <v>(15.3)</v>
      </c>
      <c r="D220" s="302">
        <f>'Ind T6'!M89</f>
        <v>4.1517650969188322</v>
      </c>
      <c r="E220" s="299" t="str">
        <f>CONCATENATE("(",ROUND((D220/$H221)*100,1),")")</f>
        <v>(9.2)</v>
      </c>
      <c r="F220" s="302">
        <f>'Ind T6'!N89</f>
        <v>0.38237192386438101</v>
      </c>
      <c r="G220" s="299" t="str">
        <f>CONCATENATE("(",ROUND((F220/$H221)*100,1),")")</f>
        <v>(0.8)</v>
      </c>
      <c r="H220" s="302">
        <f t="shared" ref="H220" si="171">SUM(B220,D220,F220)</f>
        <v>11.445248361568085</v>
      </c>
      <c r="I220" s="299" t="str">
        <f>CONCATENATE("(",ROUND((H220/$H221)*100,1),")")</f>
        <v>(25.3)</v>
      </c>
      <c r="K220" s="302">
        <f t="shared" ref="K220:K221" si="172">B225-B220</f>
        <v>-0.18436476729584772</v>
      </c>
      <c r="L220" s="302">
        <f t="shared" ref="L220:L221" si="173">D225-D220</f>
        <v>2.12771240371179E-3</v>
      </c>
      <c r="M220" s="302">
        <f t="shared" ref="M220:M221" si="174">F225-F220</f>
        <v>-2.2378447076088992E-2</v>
      </c>
      <c r="N220" s="302">
        <f t="shared" ref="N220:N221" si="175">SUM(K220:M220)</f>
        <v>-0.20461550196822492</v>
      </c>
    </row>
    <row r="221" spans="1:14" x14ac:dyDescent="0.2">
      <c r="A221" s="282" t="s">
        <v>363</v>
      </c>
      <c r="B221" s="302">
        <f>SUM(B219:B220)</f>
        <v>32.316695958644424</v>
      </c>
      <c r="C221" s="299" t="str">
        <f>CONCATENATE("(",ROUND((B221/$H221)*100,1),")")</f>
        <v>(71.4)</v>
      </c>
      <c r="D221" s="302">
        <f>SUM(D219:D220)</f>
        <v>8.2475325568032716</v>
      </c>
      <c r="E221" s="299" t="str">
        <f>CONCATENATE("(",ROUND((D221/$H221)*100,1),")")</f>
        <v>(18.2)</v>
      </c>
      <c r="F221" s="302">
        <f>SUM(F219:F220)</f>
        <v>4.7077714845522696</v>
      </c>
      <c r="G221" s="299" t="str">
        <f>CONCATENATE("(",ROUND((F221/$H221)*100,1),")")</f>
        <v>(10.4)</v>
      </c>
      <c r="H221" s="302">
        <f>SUM(H219:H220)</f>
        <v>45.271999999999963</v>
      </c>
      <c r="I221" s="299" t="str">
        <f>CONCATENATE("(",ROUND((H221/$H221)*100,1),")")</f>
        <v>(100)</v>
      </c>
      <c r="K221" s="302">
        <f t="shared" si="172"/>
        <v>-0.93703341956855013</v>
      </c>
      <c r="L221" s="302">
        <f t="shared" si="173"/>
        <v>-7.5066445562942619E-2</v>
      </c>
      <c r="M221" s="302">
        <f t="shared" si="174"/>
        <v>-0.12890013486857477</v>
      </c>
      <c r="N221" s="302">
        <f t="shared" si="175"/>
        <v>-1.1410000000000675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24.65291596558685</v>
      </c>
      <c r="C224" s="299" t="str">
        <f>CONCATENATE("(",ROUND((B224/$H226)*100,1),")")</f>
        <v>(55.9)</v>
      </c>
      <c r="D224" s="302">
        <f>'Ind T6'!R90</f>
        <v>4.0185733019177841</v>
      </c>
      <c r="E224" s="299" t="str">
        <f>CONCATENATE("(",ROUND((D224/$H226)*100,1),")")</f>
        <v>(9.1)</v>
      </c>
      <c r="F224" s="302">
        <f>'Ind T6'!S90</f>
        <v>4.2188778728954031</v>
      </c>
      <c r="G224" s="299" t="str">
        <f>CONCATENATE("(",ROUND((F224/$H226)*100,1),")")</f>
        <v>(9.6)</v>
      </c>
      <c r="H224" s="302">
        <f>SUM(B224,D224,F224)</f>
        <v>32.890367140400038</v>
      </c>
      <c r="I224" s="299" t="str">
        <f>CONCATENATE("(",ROUND((H224/$H226)*100,1),")")</f>
        <v>(74.5)</v>
      </c>
      <c r="K224" s="302">
        <f>B229-B224</f>
        <v>-0.8106233755520158</v>
      </c>
      <c r="L224" s="302">
        <f>D229-D224</f>
        <v>8.1658783319732642E-2</v>
      </c>
      <c r="M224" s="302">
        <f>F229-F224</f>
        <v>5.9277401452364487E-2</v>
      </c>
      <c r="N224" s="302">
        <f>SUM(K224:M224)</f>
        <v>-0.66968719077991867</v>
      </c>
    </row>
    <row r="225" spans="1:14" x14ac:dyDescent="0.2">
      <c r="A225" s="282" t="s">
        <v>365</v>
      </c>
      <c r="B225" s="302">
        <f>'Ind T6'!Q89</f>
        <v>6.7267465734890246</v>
      </c>
      <c r="C225" s="299" t="str">
        <f>CONCATENATE("(",ROUND((B225/$H226)*100,1),")")</f>
        <v>(15.2)</v>
      </c>
      <c r="D225" s="302">
        <f>'Ind T6'!R89</f>
        <v>4.153892809322544</v>
      </c>
      <c r="E225" s="299" t="str">
        <f>CONCATENATE("(",ROUND((D225/$H226)*100,1),")")</f>
        <v>(9.4)</v>
      </c>
      <c r="F225" s="302">
        <f>'Ind T6'!S89</f>
        <v>0.35999347678829202</v>
      </c>
      <c r="G225" s="299" t="str">
        <f>CONCATENATE("(",ROUND((F225/$H226)*100,1),")")</f>
        <v>(0.8)</v>
      </c>
      <c r="H225" s="302">
        <f t="shared" ref="H225" si="176">SUM(B225,D225,F225)</f>
        <v>11.240632859599861</v>
      </c>
      <c r="I225" s="299" t="str">
        <f>CONCATENATE("(",ROUND((H225/$H226)*100,1),")")</f>
        <v>(25.5)</v>
      </c>
      <c r="K225" s="302">
        <f t="shared" ref="K225:K226" si="177">B230-B225</f>
        <v>0.11198090960676943</v>
      </c>
      <c r="L225" s="302">
        <f t="shared" ref="L225:L226" si="178">D230-D225</f>
        <v>0.25185211995653312</v>
      </c>
      <c r="M225" s="302">
        <f t="shared" ref="M225:M226" si="179">F230-F225</f>
        <v>-1.2145838783328311E-2</v>
      </c>
      <c r="N225" s="302">
        <f t="shared" ref="N225:N226" si="180">SUM(K225:M225)</f>
        <v>0.35168719077997423</v>
      </c>
    </row>
    <row r="226" spans="1:14" x14ac:dyDescent="0.2">
      <c r="A226" s="282" t="s">
        <v>363</v>
      </c>
      <c r="B226" s="302">
        <f>SUM(B224:B225)</f>
        <v>31.379662539075873</v>
      </c>
      <c r="C226" s="299" t="str">
        <f>CONCATENATE("(",ROUND((B226/$H226)*100,1),")")</f>
        <v>(71.1)</v>
      </c>
      <c r="D226" s="302">
        <f>SUM(D224:D225)</f>
        <v>8.172466111240329</v>
      </c>
      <c r="E226" s="299" t="str">
        <f>CONCATENATE("(",ROUND((D226/$H226)*100,1),")")</f>
        <v>(18.5)</v>
      </c>
      <c r="F226" s="302">
        <f>SUM(F224:F225)</f>
        <v>4.5788713496836948</v>
      </c>
      <c r="G226" s="299" t="str">
        <f>CONCATENATE("(",ROUND((F226/$H226)*100,1),")")</f>
        <v>(10.4)</v>
      </c>
      <c r="H226" s="302">
        <f>SUM(H224:H225)</f>
        <v>44.130999999999901</v>
      </c>
      <c r="I226" s="299" t="str">
        <f>CONCATENATE("(",ROUND((H226/$H226)*100,1),")")</f>
        <v>(100)</v>
      </c>
      <c r="K226" s="302">
        <f t="shared" si="177"/>
        <v>-0.6986424659452446</v>
      </c>
      <c r="L226" s="302">
        <f t="shared" si="178"/>
        <v>0.33351090327626487</v>
      </c>
      <c r="M226" s="302">
        <f t="shared" si="179"/>
        <v>4.7131562669036065E-2</v>
      </c>
      <c r="N226" s="302">
        <f t="shared" si="180"/>
        <v>-0.31799999999994366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23.842292590034834</v>
      </c>
      <c r="C229" s="299" t="str">
        <f>CONCATENATE("(",ROUND((B229/$H231)*100,1),")")</f>
        <v>(54.4)</v>
      </c>
      <c r="D229" s="302">
        <f>'Ind T6'!W90</f>
        <v>4.1002320852375167</v>
      </c>
      <c r="E229" s="299" t="str">
        <f>CONCATENATE("(",ROUND((D229/$H231)*100,1),")")</f>
        <v>(9.4)</v>
      </c>
      <c r="F229" s="302">
        <f>'Ind T6'!X90</f>
        <v>4.2781552743477675</v>
      </c>
      <c r="G229" s="299" t="str">
        <f>CONCATENATE("(",ROUND((F229/$H231)*100,1),")")</f>
        <v>(9.8)</v>
      </c>
      <c r="H229" s="302">
        <f>SUM(B229,D229,F229)</f>
        <v>32.22067994962012</v>
      </c>
      <c r="I229" s="299" t="str">
        <f>CONCATENATE("(",ROUND((H229/$H231)*100,1),")")</f>
        <v>(73.5)</v>
      </c>
      <c r="K229" s="302">
        <f>B229-B219</f>
        <v>-1.5632920278247155</v>
      </c>
      <c r="L229" s="302">
        <f>D229-D219</f>
        <v>4.4646253530764568E-3</v>
      </c>
      <c r="M229" s="302">
        <f>F229-F219</f>
        <v>-4.7244286340121455E-2</v>
      </c>
      <c r="N229" s="302">
        <f>SUM(K229:M229)</f>
        <v>-1.6060716888117605</v>
      </c>
    </row>
    <row r="230" spans="1:14" x14ac:dyDescent="0.2">
      <c r="A230" s="282" t="s">
        <v>365</v>
      </c>
      <c r="B230" s="302">
        <f>'Ind T6'!V89</f>
        <v>6.838727483095794</v>
      </c>
      <c r="C230" s="299" t="str">
        <f>CONCATENATE("(",ROUND((B230/$H231)*100,1),")")</f>
        <v>(15.6)</v>
      </c>
      <c r="D230" s="302">
        <f>'Ind T6'!W89</f>
        <v>4.4057449292790771</v>
      </c>
      <c r="E230" s="299" t="str">
        <f>CONCATENATE("(",ROUND((D230/$H231)*100,1),")")</f>
        <v>(10.1)</v>
      </c>
      <c r="F230" s="302">
        <f>'Ind T6'!X89</f>
        <v>0.34784763800496371</v>
      </c>
      <c r="G230" s="299" t="str">
        <f>CONCATENATE("(",ROUND((F230/$H231)*100,1),")")</f>
        <v>(0.8)</v>
      </c>
      <c r="H230" s="302">
        <f t="shared" ref="H230" si="181">SUM(B230,D230,F230)</f>
        <v>11.592320050379836</v>
      </c>
      <c r="I230" s="299" t="str">
        <f>CONCATENATE("(",ROUND((H230/$H231)*100,1),")")</f>
        <v>(26.5)</v>
      </c>
      <c r="K230" s="302">
        <f t="shared" ref="K230:K231" si="182">B230-B220</f>
        <v>-7.238385768907829E-2</v>
      </c>
      <c r="L230" s="302">
        <f t="shared" ref="L230:L231" si="183">D230-D220</f>
        <v>0.25397983236024491</v>
      </c>
      <c r="M230" s="302">
        <f t="shared" ref="M230:M231" si="184">F230-F220</f>
        <v>-3.4524285859417303E-2</v>
      </c>
      <c r="N230" s="302">
        <f t="shared" ref="N230:N231" si="185">SUM(K230:M230)</f>
        <v>0.14707168881174931</v>
      </c>
    </row>
    <row r="231" spans="1:14" x14ac:dyDescent="0.2">
      <c r="A231" s="282" t="s">
        <v>363</v>
      </c>
      <c r="B231" s="302">
        <f>SUM(B229:B230)</f>
        <v>30.681020073130629</v>
      </c>
      <c r="C231" s="299" t="str">
        <f>CONCATENATE("(",ROUND((B231/$H231)*100,1),")")</f>
        <v>(70)</v>
      </c>
      <c r="D231" s="302">
        <f>SUM(D229:D230)</f>
        <v>8.5059770145165938</v>
      </c>
      <c r="E231" s="299" t="str">
        <f>CONCATENATE("(",ROUND((D231/$H231)*100,1),")")</f>
        <v>(19.4)</v>
      </c>
      <c r="F231" s="302">
        <f>SUM(F229:F230)</f>
        <v>4.6260029123527309</v>
      </c>
      <c r="G231" s="299" t="str">
        <f>CONCATENATE("(",ROUND((F231/$H231)*100,1),")")</f>
        <v>(10.6)</v>
      </c>
      <c r="H231" s="302">
        <f>SUM(H229:H230)</f>
        <v>43.81299999999996</v>
      </c>
      <c r="I231" s="299" t="str">
        <f>CONCATENATE("(",ROUND((H231/$H231)*100,1),")")</f>
        <v>(100)</v>
      </c>
      <c r="K231" s="302">
        <f t="shared" si="182"/>
        <v>-1.6356758855137947</v>
      </c>
      <c r="L231" s="302">
        <f t="shared" si="183"/>
        <v>0.25844445771332225</v>
      </c>
      <c r="M231" s="302">
        <f t="shared" si="184"/>
        <v>-8.1768572199538703E-2</v>
      </c>
      <c r="N231" s="302">
        <f t="shared" si="185"/>
        <v>-1.4590000000000112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13.39617159950406</v>
      </c>
      <c r="C240" s="299" t="str">
        <f>CONCATENATE("(",ROUND((B240/$H242)*100,1),")")</f>
        <v>(22.3)</v>
      </c>
      <c r="D240" s="302">
        <f>'Ind T6'!M99</f>
        <v>13.973725966713831</v>
      </c>
      <c r="E240" s="299" t="str">
        <f>CONCATENATE("(",ROUND((D240/$H242)*100,1),")")</f>
        <v>(23.2)</v>
      </c>
      <c r="F240" s="302">
        <f>'Ind T6'!N99</f>
        <v>0.73762422087992896</v>
      </c>
      <c r="G240" s="299" t="str">
        <f>CONCATENATE("(",ROUND((F240/$H242)*100,1),")")</f>
        <v>(1.2)</v>
      </c>
      <c r="H240" s="302">
        <f>SUM(B240,D240,F240)</f>
        <v>28.10752178709782</v>
      </c>
      <c r="I240" s="299" t="str">
        <f>CONCATENATE("(",ROUND((H240/$H242)*100,1),")")</f>
        <v>(46.8)</v>
      </c>
      <c r="K240" s="302">
        <f>B245-B240</f>
        <v>0.72239413856012291</v>
      </c>
      <c r="L240" s="302">
        <f>D245-D240</f>
        <v>0.57305097157506601</v>
      </c>
      <c r="M240" s="302">
        <f>F245-F240</f>
        <v>4.5115491449943201E-2</v>
      </c>
      <c r="N240" s="302">
        <f>SUM(K240:M240)</f>
        <v>1.3405606015851321</v>
      </c>
    </row>
    <row r="241" spans="1:14" x14ac:dyDescent="0.2">
      <c r="A241" s="282" t="s">
        <v>365</v>
      </c>
      <c r="B241" s="302">
        <f>'Ind T6'!L98</f>
        <v>11.404604815948721</v>
      </c>
      <c r="C241" s="299" t="str">
        <f>CONCATENATE("(",ROUND((B241/$H242)*100,1),")")</f>
        <v>(19)</v>
      </c>
      <c r="D241" s="302">
        <f>'Ind T6'!M98</f>
        <v>19.490738213475865</v>
      </c>
      <c r="E241" s="299" t="str">
        <f>CONCATENATE("(",ROUND((D241/$H242)*100,1),")")</f>
        <v>(32.4)</v>
      </c>
      <c r="F241" s="302">
        <f>'Ind T6'!N98</f>
        <v>1.1091351834774796</v>
      </c>
      <c r="G241" s="299" t="str">
        <f>CONCATENATE("(",ROUND((F241/$H242)*100,1),")")</f>
        <v>(1.8)</v>
      </c>
      <c r="H241" s="302">
        <f t="shared" ref="H241" si="186">SUM(B241,D241,F241)</f>
        <v>32.004478212902065</v>
      </c>
      <c r="I241" s="299" t="str">
        <f>CONCATENATE("(",ROUND((H241/$H242)*100,1),")")</f>
        <v>(53.2)</v>
      </c>
      <c r="K241" s="302">
        <f t="shared" ref="K241:K242" si="187">B246-B241</f>
        <v>0.5897519681790353</v>
      </c>
      <c r="L241" s="302">
        <f t="shared" ref="L241:L242" si="188">D246-D241</f>
        <v>0.86567801470184591</v>
      </c>
      <c r="M241" s="302">
        <f t="shared" ref="M241:M242" si="189">F246-F241</f>
        <v>7.2009415534114662E-2</v>
      </c>
      <c r="N241" s="302">
        <f t="shared" ref="N241:N242" si="190">SUM(K241:M241)</f>
        <v>1.5274393984149959</v>
      </c>
    </row>
    <row r="242" spans="1:14" x14ac:dyDescent="0.2">
      <c r="A242" s="282" t="s">
        <v>363</v>
      </c>
      <c r="B242" s="302">
        <f>SUM(B240:B241)</f>
        <v>24.800776415452781</v>
      </c>
      <c r="C242" s="299" t="str">
        <f>CONCATENATE("(",ROUND((B242/$H242)*100,1),")")</f>
        <v>(41.3)</v>
      </c>
      <c r="D242" s="302">
        <f>SUM(D240:D241)</f>
        <v>33.464464180189694</v>
      </c>
      <c r="E242" s="299" t="str">
        <f>CONCATENATE("(",ROUND((D242/$H242)*100,1),")")</f>
        <v>(55.7)</v>
      </c>
      <c r="F242" s="302">
        <f>SUM(F240:F241)</f>
        <v>1.8467594043574085</v>
      </c>
      <c r="G242" s="299" t="str">
        <f>CONCATENATE("(",ROUND((F242/$H242)*100,1),")")</f>
        <v>(3.1)</v>
      </c>
      <c r="H242" s="302">
        <f>SUM(H240:H241)</f>
        <v>60.111999999999881</v>
      </c>
      <c r="I242" s="299" t="str">
        <f>CONCATENATE("(",ROUND((H242/$H242)*100,1),")")</f>
        <v>(100)</v>
      </c>
      <c r="K242" s="302">
        <f t="shared" si="187"/>
        <v>1.3121461067391564</v>
      </c>
      <c r="L242" s="302">
        <f t="shared" si="188"/>
        <v>1.4387289862769137</v>
      </c>
      <c r="M242" s="302">
        <f t="shared" si="189"/>
        <v>0.11712490698405809</v>
      </c>
      <c r="N242" s="302">
        <f t="shared" si="190"/>
        <v>2.8680000000001282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14.118565738064182</v>
      </c>
      <c r="C245" s="299" t="str">
        <f>CONCATENATE("(",ROUND((B245/$H247)*100,1),")")</f>
        <v>(22.4)</v>
      </c>
      <c r="D245" s="302">
        <f>'Ind T6'!R99</f>
        <v>14.546776938288897</v>
      </c>
      <c r="E245" s="299" t="str">
        <f>CONCATENATE("(",ROUND((D245/$H247)*100,1),")")</f>
        <v>(23.1)</v>
      </c>
      <c r="F245" s="302">
        <f>'Ind T6'!S99</f>
        <v>0.78273971232987216</v>
      </c>
      <c r="G245" s="299" t="str">
        <f>CONCATENATE("(",ROUND((F245/$H247)*100,1),")")</f>
        <v>(1.2)</v>
      </c>
      <c r="H245" s="302">
        <f>SUM(B245,D245,F245)</f>
        <v>29.448082388682948</v>
      </c>
      <c r="I245" s="299" t="str">
        <f>CONCATENATE("(",ROUND((H245/$H247)*100,1),")")</f>
        <v>(46.8)</v>
      </c>
      <c r="K245" s="302">
        <f>B250-B245</f>
        <v>2.0185573690721679</v>
      </c>
      <c r="L245" s="302">
        <f>D250-D245</f>
        <v>1.8539252851226991</v>
      </c>
      <c r="M245" s="302">
        <f>F250-F245</f>
        <v>0.10617582046465435</v>
      </c>
      <c r="N245" s="302">
        <f>SUM(K245:M245)</f>
        <v>3.9786584746595213</v>
      </c>
    </row>
    <row r="246" spans="1:14" x14ac:dyDescent="0.2">
      <c r="A246" s="282" t="s">
        <v>365</v>
      </c>
      <c r="B246" s="302">
        <f>'Ind T6'!Q98</f>
        <v>11.994356784127756</v>
      </c>
      <c r="C246" s="299" t="str">
        <f>CONCATENATE("(",ROUND((B246/$H247)*100,1),")")</f>
        <v>(19)</v>
      </c>
      <c r="D246" s="302">
        <f>'Ind T6'!R98</f>
        <v>20.356416228177711</v>
      </c>
      <c r="E246" s="299" t="str">
        <f>CONCATENATE("(",ROUND((D246/$H247)*100,1),")")</f>
        <v>(32.3)</v>
      </c>
      <c r="F246" s="302">
        <f>'Ind T6'!S98</f>
        <v>1.1811445990115943</v>
      </c>
      <c r="G246" s="299" t="str">
        <f>CONCATENATE("(",ROUND((F246/$H247)*100,1),")")</f>
        <v>(1.9)</v>
      </c>
      <c r="H246" s="302">
        <f t="shared" ref="H246" si="191">SUM(B246,D246,F246)</f>
        <v>33.531917611317063</v>
      </c>
      <c r="I246" s="299" t="str">
        <f>CONCATENATE("(",ROUND((H246/$H247)*100,1),")")</f>
        <v>(53.2)</v>
      </c>
      <c r="K246" s="302">
        <f t="shared" ref="K246:K247" si="192">B251-B246</f>
        <v>1.5787771145268259</v>
      </c>
      <c r="L246" s="302">
        <f t="shared" ref="L246:L247" si="193">D251-D246</f>
        <v>2.5571995741690685</v>
      </c>
      <c r="M246" s="302">
        <f t="shared" ref="M246:M247" si="194">F251-F246</f>
        <v>0.15836483664454537</v>
      </c>
      <c r="N246" s="302">
        <f t="shared" ref="N246:N247" si="195">SUM(K246:M246)</f>
        <v>4.2943415253404398</v>
      </c>
    </row>
    <row r="247" spans="1:14" x14ac:dyDescent="0.2">
      <c r="A247" s="282" t="s">
        <v>363</v>
      </c>
      <c r="B247" s="302">
        <f>SUM(B245:B246)</f>
        <v>26.112922522191937</v>
      </c>
      <c r="C247" s="299" t="str">
        <f>CONCATENATE("(",ROUND((B247/$H247)*100,1),")")</f>
        <v>(41.5)</v>
      </c>
      <c r="D247" s="302">
        <f>SUM(D245:D246)</f>
        <v>34.903193166466608</v>
      </c>
      <c r="E247" s="299" t="str">
        <f>CONCATENATE("(",ROUND((D247/$H247)*100,1),")")</f>
        <v>(55.4)</v>
      </c>
      <c r="F247" s="302">
        <f>SUM(F245:F246)</f>
        <v>1.9638843113414666</v>
      </c>
      <c r="G247" s="299" t="str">
        <f>CONCATENATE("(",ROUND((F247/$H247)*100,1),")")</f>
        <v>(3.1)</v>
      </c>
      <c r="H247" s="302">
        <f>SUM(H245:H246)</f>
        <v>62.980000000000011</v>
      </c>
      <c r="I247" s="299" t="str">
        <f>CONCATENATE("(",ROUND((H247/$H247)*100,1),")")</f>
        <v>(100)</v>
      </c>
      <c r="K247" s="302">
        <f t="shared" si="192"/>
        <v>3.5973344835989955</v>
      </c>
      <c r="L247" s="302">
        <f t="shared" si="193"/>
        <v>4.4111248592917676</v>
      </c>
      <c r="M247" s="302">
        <f t="shared" si="194"/>
        <v>0.26454065710919972</v>
      </c>
      <c r="N247" s="302">
        <f t="shared" si="195"/>
        <v>8.2729999999999624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16.13712310713635</v>
      </c>
      <c r="C250" s="299" t="str">
        <f>CONCATENATE("(",ROUND((B250/$H252)*100,1),")")</f>
        <v>(22.6)</v>
      </c>
      <c r="D250" s="302">
        <f>'Ind T6'!W99</f>
        <v>16.400702223411596</v>
      </c>
      <c r="E250" s="299" t="str">
        <f>CONCATENATE("(",ROUND((D250/$H252)*100,1),")")</f>
        <v>(23)</v>
      </c>
      <c r="F250" s="302">
        <f>'Ind T6'!X99</f>
        <v>0.88891553279452651</v>
      </c>
      <c r="G250" s="299" t="str">
        <f>CONCATENATE("(",ROUND((F250/$H252)*100,1),")")</f>
        <v>(1.2)</v>
      </c>
      <c r="H250" s="302">
        <f>SUM(B250,D250,F250)</f>
        <v>33.426740863342474</v>
      </c>
      <c r="I250" s="299" t="str">
        <f>CONCATENATE("(",ROUND((H250/$H252)*100,1),")")</f>
        <v>(46.9)</v>
      </c>
      <c r="K250" s="302">
        <f>B250-B240</f>
        <v>2.7409515076322908</v>
      </c>
      <c r="L250" s="302">
        <f>D250-D240</f>
        <v>2.4269762566977651</v>
      </c>
      <c r="M250" s="302">
        <f>F250-F240</f>
        <v>0.15129131191459755</v>
      </c>
      <c r="N250" s="302">
        <f>SUM(K250:M250)</f>
        <v>5.3192190762446536</v>
      </c>
    </row>
    <row r="251" spans="1:14" x14ac:dyDescent="0.2">
      <c r="A251" s="282" t="s">
        <v>365</v>
      </c>
      <c r="B251" s="302">
        <f>'Ind T6'!V98</f>
        <v>13.573133898654582</v>
      </c>
      <c r="C251" s="299" t="str">
        <f>CONCATENATE("(",ROUND((B251/$H252)*100,1),")")</f>
        <v>(19)</v>
      </c>
      <c r="D251" s="302">
        <f>'Ind T6'!W98</f>
        <v>22.913615802346779</v>
      </c>
      <c r="E251" s="299" t="str">
        <f>CONCATENATE("(",ROUND((D251/$H252)*100,1),")")</f>
        <v>(32.2)</v>
      </c>
      <c r="F251" s="302">
        <f>'Ind T6'!X98</f>
        <v>1.3395094356561397</v>
      </c>
      <c r="G251" s="299" t="str">
        <f>CONCATENATE("(",ROUND((F251/$H252)*100,1),")")</f>
        <v>(1.9)</v>
      </c>
      <c r="H251" s="302">
        <f t="shared" ref="H251" si="196">SUM(B251,D251,F251)</f>
        <v>37.826259136657498</v>
      </c>
      <c r="I251" s="299" t="str">
        <f>CONCATENATE("(",ROUND((H251/$H252)*100,1),")")</f>
        <v>(53.1)</v>
      </c>
      <c r="K251" s="302">
        <f t="shared" ref="K251:K252" si="197">B251-B241</f>
        <v>2.1685290827058612</v>
      </c>
      <c r="L251" s="302">
        <f t="shared" ref="L251:L252" si="198">D251-D241</f>
        <v>3.4228775888709144</v>
      </c>
      <c r="M251" s="302">
        <f t="shared" ref="M251:M252" si="199">F251-F241</f>
        <v>0.23037425217866003</v>
      </c>
      <c r="N251" s="302">
        <f t="shared" ref="N251:N252" si="200">SUM(K251:M251)</f>
        <v>5.8217809237554352</v>
      </c>
    </row>
    <row r="252" spans="1:14" x14ac:dyDescent="0.2">
      <c r="A252" s="282" t="s">
        <v>363</v>
      </c>
      <c r="B252" s="302">
        <f>SUM(B250:B251)</f>
        <v>29.710257005790933</v>
      </c>
      <c r="C252" s="299" t="str">
        <f>CONCATENATE("(",ROUND((B252/$H252)*100,1),")")</f>
        <v>(41.7)</v>
      </c>
      <c r="D252" s="302">
        <f>SUM(D250:D251)</f>
        <v>39.314318025758375</v>
      </c>
      <c r="E252" s="299" t="str">
        <f>CONCATENATE("(",ROUND((D252/$H252)*100,1),")")</f>
        <v>(55.2)</v>
      </c>
      <c r="F252" s="302">
        <f>SUM(F250:F251)</f>
        <v>2.2284249684506663</v>
      </c>
      <c r="G252" s="299" t="str">
        <f>CONCATENATE("(",ROUND((F252/$H252)*100,1),")")</f>
        <v>(3.1)</v>
      </c>
      <c r="H252" s="302">
        <f>SUM(H250:H251)</f>
        <v>71.252999999999972</v>
      </c>
      <c r="I252" s="299" t="str">
        <f>CONCATENATE("(",ROUND((H252/$H252)*100,1),")")</f>
        <v>(100)</v>
      </c>
      <c r="K252" s="302">
        <f t="shared" si="197"/>
        <v>4.909480590338152</v>
      </c>
      <c r="L252" s="302">
        <f t="shared" si="198"/>
        <v>5.8498538455686813</v>
      </c>
      <c r="M252" s="302">
        <f t="shared" si="199"/>
        <v>0.3816655640932578</v>
      </c>
      <c r="N252" s="302">
        <f t="shared" si="200"/>
        <v>11.141000000000091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1.9538857301876067</v>
      </c>
      <c r="C261" s="299" t="str">
        <f>CONCATENATE("(",ROUND((B261/$H263)*100,1),")")</f>
        <v>(28.6)</v>
      </c>
      <c r="D261" s="302">
        <f>'Ind T6'!M108</f>
        <v>0.61637191522923707</v>
      </c>
      <c r="E261" s="299" t="str">
        <f>CONCATENATE("(",ROUND((D261/$H263)*100,1),")")</f>
        <v>(9)</v>
      </c>
      <c r="F261" s="302">
        <f>'Ind T6'!N108</f>
        <v>0.69879759026398236</v>
      </c>
      <c r="G261" s="299" t="str">
        <f>CONCATENATE("(",ROUND((F261/$H263)*100,1),")")</f>
        <v>(10.2)</v>
      </c>
      <c r="H261" s="302">
        <f>SUM(B261,D261,F261)</f>
        <v>3.2690552356808262</v>
      </c>
      <c r="I261" s="299" t="str">
        <f>CONCATENATE("(",ROUND((H261/$H263)*100,1),")")</f>
        <v>(47.8)</v>
      </c>
      <c r="K261" s="302">
        <f>B266-B261</f>
        <v>-8.4794297483037351E-2</v>
      </c>
      <c r="L261" s="302">
        <f>D266-D261</f>
        <v>4.8407015355864669E-3</v>
      </c>
      <c r="M261" s="302">
        <f>F266-F261</f>
        <v>-2.2222848803292172E-2</v>
      </c>
      <c r="N261" s="302">
        <f>SUM(K261:M261)</f>
        <v>-0.10217644475074306</v>
      </c>
    </row>
    <row r="262" spans="1:14" x14ac:dyDescent="0.2">
      <c r="A262" s="282" t="s">
        <v>365</v>
      </c>
      <c r="B262" s="302">
        <f>'Ind T6'!L107</f>
        <v>1.6074661763247309</v>
      </c>
      <c r="C262" s="299" t="str">
        <f>CONCATENATE("(",ROUND((B262/$H263)*100,1),")")</f>
        <v>(23.5)</v>
      </c>
      <c r="D262" s="302">
        <f>'Ind T6'!M107</f>
        <v>0.78817482823578933</v>
      </c>
      <c r="E262" s="299" t="str">
        <f>CONCATENATE("(",ROUND((D262/$H263)*100,1),")")</f>
        <v>(11.5)</v>
      </c>
      <c r="F262" s="302">
        <f>'Ind T6'!N107</f>
        <v>1.1763037597586554</v>
      </c>
      <c r="G262" s="299" t="str">
        <f>CONCATENATE("(",ROUND((F262/$H263)*100,1),")")</f>
        <v>(17.2)</v>
      </c>
      <c r="H262" s="302">
        <f t="shared" ref="H262" si="201">SUM(B262,D262,F262)</f>
        <v>3.5719447643191757</v>
      </c>
      <c r="I262" s="299" t="str">
        <f>CONCATENATE("(",ROUND((H262/$H263)*100,1),")")</f>
        <v>(52.2)</v>
      </c>
      <c r="K262" s="302">
        <f t="shared" ref="K262:K263" si="202">B267-B262</f>
        <v>-6.3110788265775541E-2</v>
      </c>
      <c r="L262" s="302">
        <f t="shared" ref="L262:L263" si="203">D267-D262</f>
        <v>-1.9550225779328412E-2</v>
      </c>
      <c r="M262" s="302">
        <f t="shared" ref="M262:M263" si="204">F267-F262</f>
        <v>-5.7162541204157424E-2</v>
      </c>
      <c r="N262" s="302">
        <f t="shared" ref="N262:N263" si="205">SUM(K262:M262)</f>
        <v>-0.13982355524926138</v>
      </c>
    </row>
    <row r="263" spans="1:14" x14ac:dyDescent="0.2">
      <c r="A263" s="282" t="s">
        <v>363</v>
      </c>
      <c r="B263" s="302">
        <f>SUM(B261:B262)</f>
        <v>3.5613519065123374</v>
      </c>
      <c r="C263" s="299" t="str">
        <f>CONCATENATE("(",ROUND((B263/$H263)*100,1),")")</f>
        <v>(52.1)</v>
      </c>
      <c r="D263" s="302">
        <f>SUM(D261:D262)</f>
        <v>1.4045467434650263</v>
      </c>
      <c r="E263" s="299" t="str">
        <f>CONCATENATE("(",ROUND((D263/$H263)*100,1),")")</f>
        <v>(20.5)</v>
      </c>
      <c r="F263" s="302">
        <f>SUM(F261:F262)</f>
        <v>1.8751013500226379</v>
      </c>
      <c r="G263" s="299" t="str">
        <f>CONCATENATE("(",ROUND((F263/$H263)*100,1),")")</f>
        <v>(27.4)</v>
      </c>
      <c r="H263" s="302">
        <f>SUM(H261:H262)</f>
        <v>6.841000000000002</v>
      </c>
      <c r="I263" s="299" t="str">
        <f>CONCATENATE("(",ROUND((H263/$H263)*100,1),")")</f>
        <v>(100)</v>
      </c>
      <c r="K263" s="302">
        <f t="shared" si="202"/>
        <v>-0.14790508574881267</v>
      </c>
      <c r="L263" s="302">
        <f t="shared" si="203"/>
        <v>-1.4709524243741834E-2</v>
      </c>
      <c r="M263" s="302">
        <f t="shared" si="204"/>
        <v>-7.9385390007449708E-2</v>
      </c>
      <c r="N263" s="302">
        <f t="shared" si="205"/>
        <v>-0.24200000000000421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1.8690914327045693</v>
      </c>
      <c r="C266" s="299" t="str">
        <f>CONCATENATE("(",ROUND((B266/$H268)*100,1),")")</f>
        <v>(28.3)</v>
      </c>
      <c r="D266" s="302">
        <f>'Ind T6'!R108</f>
        <v>0.62121261676482353</v>
      </c>
      <c r="E266" s="299" t="str">
        <f>CONCATENATE("(",ROUND((D266/$H268)*100,1),")")</f>
        <v>(9.4)</v>
      </c>
      <c r="F266" s="302">
        <f>'Ind T6'!S108</f>
        <v>0.67657474146069019</v>
      </c>
      <c r="G266" s="299" t="str">
        <f>CONCATENATE("(",ROUND((F266/$H268)*100,1),")")</f>
        <v>(10.3)</v>
      </c>
      <c r="H266" s="302">
        <f>SUM(B266,D266,F266)</f>
        <v>3.1668787909300833</v>
      </c>
      <c r="I266" s="299" t="str">
        <f>CONCATENATE("(",ROUND((H266/$H268)*100,1),")")</f>
        <v>(48)</v>
      </c>
      <c r="K266" s="302">
        <f>B271-B266</f>
        <v>-6.0863003867830834E-2</v>
      </c>
      <c r="L266" s="302">
        <f>D271-D266</f>
        <v>2.6456830527427977E-2</v>
      </c>
      <c r="M266" s="302">
        <f>F271-F266</f>
        <v>-8.7790403143753748E-3</v>
      </c>
      <c r="N266" s="302">
        <f>SUM(K266:M266)</f>
        <v>-4.3185213654778232E-2</v>
      </c>
    </row>
    <row r="267" spans="1:14" x14ac:dyDescent="0.2">
      <c r="A267" s="282" t="s">
        <v>365</v>
      </c>
      <c r="B267" s="302">
        <f>'Ind T6'!Q107</f>
        <v>1.5443553880589553</v>
      </c>
      <c r="C267" s="299" t="str">
        <f>CONCATENATE("(",ROUND((B267/$H268)*100,1),")")</f>
        <v>(23.4)</v>
      </c>
      <c r="D267" s="302">
        <f>'Ind T6'!R107</f>
        <v>0.76862460245646091</v>
      </c>
      <c r="E267" s="299" t="str">
        <f>CONCATENATE("(",ROUND((D267/$H268)*100,1),")")</f>
        <v>(11.6)</v>
      </c>
      <c r="F267" s="302">
        <f>'Ind T6'!S107</f>
        <v>1.119141218554498</v>
      </c>
      <c r="G267" s="299" t="str">
        <f>CONCATENATE("(",ROUND((F267/$H268)*100,1),")")</f>
        <v>(17)</v>
      </c>
      <c r="H267" s="302">
        <f t="shared" ref="H267" si="206">SUM(B267,D267,F267)</f>
        <v>3.4321212090699142</v>
      </c>
      <c r="I267" s="299" t="str">
        <f>CONCATENATE("(",ROUND((H267/$H268)*100,1),")")</f>
        <v>(52)</v>
      </c>
      <c r="K267" s="302">
        <f t="shared" ref="K267:K268" si="207">B272-B267</f>
        <v>-2.1523837393613965E-2</v>
      </c>
      <c r="L267" s="302">
        <f t="shared" ref="L267:L268" si="208">D272-D267</f>
        <v>-1.5374807162794712E-2</v>
      </c>
      <c r="M267" s="302">
        <f t="shared" ref="M267:M268" si="209">F272-F267</f>
        <v>-7.1916141788805676E-2</v>
      </c>
      <c r="N267" s="302">
        <f t="shared" ref="N267:N268" si="210">SUM(K267:M267)</f>
        <v>-0.10881478634521435</v>
      </c>
    </row>
    <row r="268" spans="1:14" x14ac:dyDescent="0.2">
      <c r="A268" s="282" t="s">
        <v>363</v>
      </c>
      <c r="B268" s="302">
        <f>SUM(B266:B267)</f>
        <v>3.4134468207635247</v>
      </c>
      <c r="C268" s="299" t="str">
        <f>CONCATENATE("(",ROUND((B268/$H268)*100,1),")")</f>
        <v>(51.7)</v>
      </c>
      <c r="D268" s="302">
        <f>SUM(D266:D267)</f>
        <v>1.3898372192212844</v>
      </c>
      <c r="E268" s="299" t="str">
        <f>CONCATENATE("(",ROUND((D268/$H268)*100,1),")")</f>
        <v>(21.1)</v>
      </c>
      <c r="F268" s="302">
        <f>SUM(F266:F267)</f>
        <v>1.7957159600151882</v>
      </c>
      <c r="G268" s="299" t="str">
        <f>CONCATENATE("(",ROUND((F268/$H268)*100,1),")")</f>
        <v>(27.2)</v>
      </c>
      <c r="H268" s="302">
        <f>SUM(H266:H267)</f>
        <v>6.5989999999999975</v>
      </c>
      <c r="I268" s="299" t="str">
        <f>CONCATENATE("(",ROUND((H268/$H268)*100,1),")")</f>
        <v>(100)</v>
      </c>
      <c r="K268" s="302">
        <f t="shared" si="207"/>
        <v>-8.2386841261444577E-2</v>
      </c>
      <c r="L268" s="302">
        <f t="shared" si="208"/>
        <v>1.1082023364633153E-2</v>
      </c>
      <c r="M268" s="302">
        <f t="shared" si="209"/>
        <v>-8.069518210318094E-2</v>
      </c>
      <c r="N268" s="302">
        <f t="shared" si="210"/>
        <v>-0.15199999999999236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1.8082284288367385</v>
      </c>
      <c r="C271" s="299" t="str">
        <f>CONCATENATE("(",ROUND((B271/$H273)*100,1),")")</f>
        <v>(28)</v>
      </c>
      <c r="D271" s="302">
        <f>'Ind T6'!W108</f>
        <v>0.64766944729225151</v>
      </c>
      <c r="E271" s="299" t="str">
        <f>CONCATENATE("(",ROUND((D271/$H273)*100,1),")")</f>
        <v>(10)</v>
      </c>
      <c r="F271" s="302">
        <f>'Ind T6'!X108</f>
        <v>0.66779570114631481</v>
      </c>
      <c r="G271" s="299" t="str">
        <f>CONCATENATE("(",ROUND((F271/$H273)*100,1),")")</f>
        <v>(10.4)</v>
      </c>
      <c r="H271" s="302">
        <f>SUM(B271,D271,F271)</f>
        <v>3.1236935772753047</v>
      </c>
      <c r="I271" s="299" t="str">
        <f>CONCATENATE("(",ROUND((H271/$H273)*100,1),")")</f>
        <v>(48.5)</v>
      </c>
      <c r="K271" s="302">
        <f>B271-B261</f>
        <v>-0.14565730135086818</v>
      </c>
      <c r="L271" s="302">
        <f>D271-D261</f>
        <v>3.1297532063014444E-2</v>
      </c>
      <c r="M271" s="302">
        <f>F271-F261</f>
        <v>-3.1001889117667547E-2</v>
      </c>
      <c r="N271" s="302">
        <f>SUM(K271:M271)</f>
        <v>-0.14536165840552129</v>
      </c>
    </row>
    <row r="272" spans="1:14" x14ac:dyDescent="0.2">
      <c r="A272" s="282" t="s">
        <v>365</v>
      </c>
      <c r="B272" s="302">
        <f>'Ind T6'!V107</f>
        <v>1.5228315506653414</v>
      </c>
      <c r="C272" s="299" t="str">
        <f>CONCATENATE("(",ROUND((B272/$H273)*100,1),")")</f>
        <v>(23.6)</v>
      </c>
      <c r="D272" s="302">
        <f>'Ind T6'!W107</f>
        <v>0.7532497952936662</v>
      </c>
      <c r="E272" s="299" t="str">
        <f>CONCATENATE("(",ROUND((D272/$H273)*100,1),")")</f>
        <v>(11.7)</v>
      </c>
      <c r="F272" s="302">
        <f>'Ind T6'!X107</f>
        <v>1.0472250767656923</v>
      </c>
      <c r="G272" s="299" t="str">
        <f>CONCATENATE("(",ROUND((F272/$H273)*100,1),")")</f>
        <v>(16.2)</v>
      </c>
      <c r="H272" s="302">
        <f t="shared" ref="H272" si="211">SUM(B272,D272,F272)</f>
        <v>3.3233064227247002</v>
      </c>
      <c r="I272" s="299" t="str">
        <f>CONCATENATE("(",ROUND((H272/$H273)*100,1),")")</f>
        <v>(51.5)</v>
      </c>
      <c r="K272" s="302">
        <f t="shared" ref="K272:K273" si="212">B272-B262</f>
        <v>-8.4634625659389506E-2</v>
      </c>
      <c r="L272" s="302">
        <f t="shared" ref="L272:L273" si="213">D272-D262</f>
        <v>-3.4925032942123124E-2</v>
      </c>
      <c r="M272" s="302">
        <f t="shared" ref="M272:M273" si="214">F272-F262</f>
        <v>-0.1290786829929631</v>
      </c>
      <c r="N272" s="302">
        <f t="shared" ref="N272:N273" si="215">SUM(K272:M272)</f>
        <v>-0.24863834159447573</v>
      </c>
    </row>
    <row r="273" spans="1:14" x14ac:dyDescent="0.2">
      <c r="A273" s="282" t="s">
        <v>363</v>
      </c>
      <c r="B273" s="302">
        <f>SUM(B271:B272)</f>
        <v>3.3310599795020801</v>
      </c>
      <c r="C273" s="299" t="str">
        <f>CONCATENATE("(",ROUND((B273/$H273)*100,1),")")</f>
        <v>(51.7)</v>
      </c>
      <c r="D273" s="302">
        <f>SUM(D271:D272)</f>
        <v>1.4009192425859176</v>
      </c>
      <c r="E273" s="299" t="str">
        <f>CONCATENATE("(",ROUND((D273/$H273)*100,1),")")</f>
        <v>(21.7)</v>
      </c>
      <c r="F273" s="302">
        <f>SUM(F271:F272)</f>
        <v>1.7150207779120072</v>
      </c>
      <c r="G273" s="299" t="str">
        <f>CONCATENATE("(",ROUND((F273/$H273)*100,1),")")</f>
        <v>(26.6)</v>
      </c>
      <c r="H273" s="302">
        <f>SUM(H271:H272)</f>
        <v>6.4470000000000045</v>
      </c>
      <c r="I273" s="299" t="str">
        <f>CONCATENATE("(",ROUND((H273/$H273)*100,1),")")</f>
        <v>(100)</v>
      </c>
      <c r="K273" s="302">
        <f t="shared" si="212"/>
        <v>-0.23029192701025725</v>
      </c>
      <c r="L273" s="302">
        <f t="shared" si="213"/>
        <v>-3.6275008791086805E-3</v>
      </c>
      <c r="M273" s="302">
        <f t="shared" si="214"/>
        <v>-0.16008057211063065</v>
      </c>
      <c r="N273" s="302">
        <f t="shared" si="215"/>
        <v>-0.39399999999999658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17.2512184383591</v>
      </c>
      <c r="C282" s="299" t="str">
        <f>CONCATENATE("(",ROUND((B282/$H284)*100,1),")")</f>
        <v>(59)</v>
      </c>
      <c r="D282" s="302">
        <f>'Ind T6'!M117</f>
        <v>1.304211192193607</v>
      </c>
      <c r="E282" s="299" t="str">
        <f>CONCATENATE("(",ROUND((D282/$H284)*100,1),")")</f>
        <v>(4.5)</v>
      </c>
      <c r="F282" s="302">
        <f>'Ind T6'!N117</f>
        <v>2.250889260744108</v>
      </c>
      <c r="G282" s="299" t="str">
        <f>CONCATENATE("(",ROUND((F282/$H284)*100,1),")")</f>
        <v>(7.7)</v>
      </c>
      <c r="H282" s="302">
        <f>SUM(B282,D282,F282)</f>
        <v>20.806318891296812</v>
      </c>
      <c r="I282" s="299" t="str">
        <f>CONCATENATE("(",ROUND((H282/$H284)*100,1),")")</f>
        <v>(71.2)</v>
      </c>
      <c r="K282" s="302">
        <f>B287-B282</f>
        <v>1.0947713847078262</v>
      </c>
      <c r="L282" s="302">
        <f>D287-D282</f>
        <v>0.10380050314344924</v>
      </c>
      <c r="M282" s="302">
        <f>F287-F282</f>
        <v>0.21595890522650762</v>
      </c>
      <c r="N282" s="302">
        <f>SUM(K282:M282)</f>
        <v>1.4145307930777831</v>
      </c>
    </row>
    <row r="283" spans="1:14" x14ac:dyDescent="0.2">
      <c r="A283" s="282" t="s">
        <v>365</v>
      </c>
      <c r="B283" s="302">
        <f>'Ind T6'!L116</f>
        <v>5.9827945024393054</v>
      </c>
      <c r="C283" s="299" t="str">
        <f>CONCATENATE("(",ROUND((B283/$H284)*100,1),")")</f>
        <v>(20.5)</v>
      </c>
      <c r="D283" s="302">
        <f>'Ind T6'!M116</f>
        <v>1.5950440348846042</v>
      </c>
      <c r="E283" s="299" t="str">
        <f>CONCATENATE("(",ROUND((D283/$H284)*100,1),")")</f>
        <v>(5.5)</v>
      </c>
      <c r="F283" s="302">
        <f>'Ind T6'!N116</f>
        <v>0.854842571379276</v>
      </c>
      <c r="G283" s="299" t="str">
        <f>CONCATENATE("(",ROUND((F283/$H284)*100,1),")")</f>
        <v>(2.9)</v>
      </c>
      <c r="H283" s="302">
        <f t="shared" ref="H283" si="216">SUM(B283,D283,F283)</f>
        <v>8.4326811087031857</v>
      </c>
      <c r="I283" s="299" t="str">
        <f>CONCATENATE("(",ROUND((H283/$H284)*100,1),")")</f>
        <v>(28.8)</v>
      </c>
      <c r="K283" s="302">
        <f t="shared" ref="K283:K284" si="217">B288-B283</f>
        <v>0.57600783908872533</v>
      </c>
      <c r="L283" s="302">
        <f t="shared" ref="L283:L284" si="218">D288-D283</f>
        <v>9.014297818770789E-2</v>
      </c>
      <c r="M283" s="302">
        <f t="shared" ref="M283:M284" si="219">F288-F283</f>
        <v>7.5318389645792072E-2</v>
      </c>
      <c r="N283" s="302">
        <f t="shared" ref="N283:N284" si="220">SUM(K283:M283)</f>
        <v>0.74146920692222529</v>
      </c>
    </row>
    <row r="284" spans="1:14" x14ac:dyDescent="0.2">
      <c r="A284" s="282" t="s">
        <v>363</v>
      </c>
      <c r="B284" s="302">
        <f>SUM(B282:B283)</f>
        <v>23.234012940798404</v>
      </c>
      <c r="C284" s="299" t="str">
        <f>CONCATENATE("(",ROUND((B284/$H284)*100,1),")")</f>
        <v>(79.5)</v>
      </c>
      <c r="D284" s="302">
        <f>SUM(D282:D283)</f>
        <v>2.8992552270782115</v>
      </c>
      <c r="E284" s="299" t="str">
        <f>CONCATENATE("(",ROUND((D284/$H284)*100,1),")")</f>
        <v>(9.9)</v>
      </c>
      <c r="F284" s="302">
        <f>SUM(F282:F283)</f>
        <v>3.105731832123384</v>
      </c>
      <c r="G284" s="299" t="str">
        <f>CONCATENATE("(",ROUND((F284/$H284)*100,1),")")</f>
        <v>(10.6)</v>
      </c>
      <c r="H284" s="302">
        <f>SUM(H282:H283)</f>
        <v>29.238999999999997</v>
      </c>
      <c r="I284" s="299" t="str">
        <f>CONCATENATE("(",ROUND((H284/$H284)*100,1),")")</f>
        <v>(100)</v>
      </c>
      <c r="K284" s="302">
        <f t="shared" si="217"/>
        <v>1.6707792237965542</v>
      </c>
      <c r="L284" s="302">
        <f t="shared" si="218"/>
        <v>0.19394348133115713</v>
      </c>
      <c r="M284" s="302">
        <f t="shared" si="219"/>
        <v>0.29127729487229992</v>
      </c>
      <c r="N284" s="302">
        <f t="shared" si="220"/>
        <v>2.1560000000000112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18.345989823066926</v>
      </c>
      <c r="C287" s="299" t="str">
        <f>CONCATENATE("(",ROUND((B287/$H289)*100,1),")")</f>
        <v>(58.4)</v>
      </c>
      <c r="D287" s="302">
        <f>'Ind T6'!R117</f>
        <v>1.4080116953370563</v>
      </c>
      <c r="E287" s="299" t="str">
        <f>CONCATENATE("(",ROUND((D287/$H289)*100,1),")")</f>
        <v>(4.5)</v>
      </c>
      <c r="F287" s="302">
        <f>'Ind T6'!S117</f>
        <v>2.4668481659706156</v>
      </c>
      <c r="G287" s="299" t="str">
        <f>CONCATENATE("(",ROUND((F287/$H289)*100,1),")")</f>
        <v>(7.9)</v>
      </c>
      <c r="H287" s="302">
        <f>SUM(B287,D287,F287)</f>
        <v>22.220849684374599</v>
      </c>
      <c r="I287" s="299" t="str">
        <f>CONCATENATE("(",ROUND((H287/$H289)*100,1),")")</f>
        <v>(70.8)</v>
      </c>
      <c r="K287" s="302">
        <f>B292-B287</f>
        <v>1.2202640148051529</v>
      </c>
      <c r="L287" s="302">
        <f>D292-D287</f>
        <v>0.12197655520315509</v>
      </c>
      <c r="M287" s="302">
        <f>F292-F287</f>
        <v>0.25205966646632616</v>
      </c>
      <c r="N287" s="302">
        <f>SUM(K287:M287)</f>
        <v>1.5943002364746341</v>
      </c>
    </row>
    <row r="288" spans="1:14" x14ac:dyDescent="0.2">
      <c r="A288" s="282" t="s">
        <v>365</v>
      </c>
      <c r="B288" s="302">
        <f>'Ind T6'!Q116</f>
        <v>6.5588023415280308</v>
      </c>
      <c r="C288" s="299" t="str">
        <f>CONCATENATE("(",ROUND((B288/$H289)*100,1),")")</f>
        <v>(20.9)</v>
      </c>
      <c r="D288" s="302">
        <f>'Ind T6'!R116</f>
        <v>1.6851870130723121</v>
      </c>
      <c r="E288" s="299" t="str">
        <f>CONCATENATE("(",ROUND((D288/$H289)*100,1),")")</f>
        <v>(5.4)</v>
      </c>
      <c r="F288" s="302">
        <f>'Ind T6'!S116</f>
        <v>0.93016096102506807</v>
      </c>
      <c r="G288" s="299" t="str">
        <f>CONCATENATE("(",ROUND((F288/$H289)*100,1),")")</f>
        <v>(3)</v>
      </c>
      <c r="H288" s="302">
        <f t="shared" ref="H288" si="221">SUM(B288,D288,F288)</f>
        <v>9.1741503156254112</v>
      </c>
      <c r="I288" s="299" t="str">
        <f>CONCATENATE("(",ROUND((H288/$H289)*100,1),")")</f>
        <v>(29.2)</v>
      </c>
      <c r="K288" s="302">
        <f t="shared" ref="K288:K289" si="222">B293-B288</f>
        <v>0.81671722980015549</v>
      </c>
      <c r="L288" s="302">
        <f t="shared" ref="L288:L289" si="223">D293-D288</f>
        <v>6.9810143655012036E-2</v>
      </c>
      <c r="M288" s="302">
        <f t="shared" ref="M288:M289" si="224">F293-F288</f>
        <v>7.617239007027754E-2</v>
      </c>
      <c r="N288" s="302">
        <f t="shared" ref="N288:N289" si="225">SUM(K288:M288)</f>
        <v>0.96269976352544506</v>
      </c>
    </row>
    <row r="289" spans="1:14" x14ac:dyDescent="0.2">
      <c r="A289" s="282" t="s">
        <v>363</v>
      </c>
      <c r="B289" s="302">
        <f>SUM(B287:B288)</f>
        <v>24.904792164594959</v>
      </c>
      <c r="C289" s="299" t="str">
        <f>CONCATENATE("(",ROUND((B289/$H289)*100,1),")")</f>
        <v>(79.3)</v>
      </c>
      <c r="D289" s="302">
        <f>SUM(D287:D288)</f>
        <v>3.0931987084093686</v>
      </c>
      <c r="E289" s="299" t="str">
        <f>CONCATENATE("(",ROUND((D289/$H289)*100,1),")")</f>
        <v>(9.9)</v>
      </c>
      <c r="F289" s="302">
        <f>SUM(F287:F288)</f>
        <v>3.3970091269956839</v>
      </c>
      <c r="G289" s="299" t="str">
        <f>CONCATENATE("(",ROUND((F289/$H289)*100,1),")")</f>
        <v>(10.8)</v>
      </c>
      <c r="H289" s="302">
        <f>SUM(H287:H288)</f>
        <v>31.39500000000001</v>
      </c>
      <c r="I289" s="299" t="str">
        <f>CONCATENATE("(",ROUND((H289/$H289)*100,1),")")</f>
        <v>(100)</v>
      </c>
      <c r="K289" s="302">
        <f t="shared" si="222"/>
        <v>2.0369812446053075</v>
      </c>
      <c r="L289" s="302">
        <f t="shared" si="223"/>
        <v>0.1917866988581669</v>
      </c>
      <c r="M289" s="302">
        <f t="shared" si="224"/>
        <v>0.3282320565366037</v>
      </c>
      <c r="N289" s="302">
        <f t="shared" si="225"/>
        <v>2.5570000000000781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19.566253837872079</v>
      </c>
      <c r="C292" s="299" t="str">
        <f>CONCATENATE("(",ROUND((B292/$H294)*100,1),")")</f>
        <v>(57.6)</v>
      </c>
      <c r="D292" s="302">
        <f>'Ind T6'!W117</f>
        <v>1.5299882505402114</v>
      </c>
      <c r="E292" s="299" t="str">
        <f>CONCATENATE("(",ROUND((D292/$H294)*100,1),")")</f>
        <v>(4.5)</v>
      </c>
      <c r="F292" s="302">
        <f>'Ind T6'!X117</f>
        <v>2.7189078324369418</v>
      </c>
      <c r="G292" s="299" t="str">
        <f>CONCATENATE("(",ROUND((F292/$H294)*100,1),")")</f>
        <v>(8)</v>
      </c>
      <c r="H292" s="302">
        <f>SUM(B292,D292,F292)</f>
        <v>23.81514992084923</v>
      </c>
      <c r="I292" s="299" t="str">
        <f>CONCATENATE("(",ROUND((H292/$H294)*100,1),")")</f>
        <v>(70.1)</v>
      </c>
      <c r="K292" s="302">
        <f>B292-B282</f>
        <v>2.3150353995129791</v>
      </c>
      <c r="L292" s="302">
        <f>D292-D282</f>
        <v>0.22577705834660433</v>
      </c>
      <c r="M292" s="302">
        <f>F292-F282</f>
        <v>0.46801857169283378</v>
      </c>
      <c r="N292" s="302">
        <f>SUM(K292:M292)</f>
        <v>3.0088310295524172</v>
      </c>
    </row>
    <row r="293" spans="1:14" x14ac:dyDescent="0.2">
      <c r="A293" s="282" t="s">
        <v>365</v>
      </c>
      <c r="B293" s="302">
        <f>'Ind T6'!V116</f>
        <v>7.3755195713281863</v>
      </c>
      <c r="C293" s="299" t="str">
        <f>CONCATENATE("(",ROUND((B293/$H294)*100,1),")")</f>
        <v>(21.7)</v>
      </c>
      <c r="D293" s="302">
        <f>'Ind T6'!W116</f>
        <v>1.7549971567273241</v>
      </c>
      <c r="E293" s="299" t="str">
        <f>CONCATENATE("(",ROUND((D293/$H294)*100,1),")")</f>
        <v>(5.2)</v>
      </c>
      <c r="F293" s="302">
        <f>'Ind T6'!X116</f>
        <v>1.0063333510953456</v>
      </c>
      <c r="G293" s="299" t="str">
        <f>CONCATENATE("(",ROUND((F293/$H294)*100,1),")")</f>
        <v>(3)</v>
      </c>
      <c r="H293" s="302">
        <f t="shared" ref="H293" si="226">SUM(B293,D293,F293)</f>
        <v>10.136850079150857</v>
      </c>
      <c r="I293" s="299" t="str">
        <f>CONCATENATE("(",ROUND((H293/$H294)*100,1),")")</f>
        <v>(29.9)</v>
      </c>
      <c r="K293" s="302">
        <f t="shared" ref="K293:K294" si="227">B293-B283</f>
        <v>1.3927250688888808</v>
      </c>
      <c r="L293" s="302">
        <f t="shared" ref="L293:L294" si="228">D293-D283</f>
        <v>0.15995312184271993</v>
      </c>
      <c r="M293" s="302">
        <f t="shared" ref="M293:M294" si="229">F293-F283</f>
        <v>0.15149077971606961</v>
      </c>
      <c r="N293" s="302">
        <f t="shared" ref="N293:N294" si="230">SUM(K293:M293)</f>
        <v>1.7041689704476704</v>
      </c>
    </row>
    <row r="294" spans="1:14" x14ac:dyDescent="0.2">
      <c r="A294" s="282" t="s">
        <v>363</v>
      </c>
      <c r="B294" s="302">
        <f>SUM(B292:B293)</f>
        <v>26.941773409200266</v>
      </c>
      <c r="C294" s="299" t="str">
        <f>CONCATENATE("(",ROUND((B294/$H294)*100,1),")")</f>
        <v>(79.4)</v>
      </c>
      <c r="D294" s="302">
        <f>SUM(D292:D293)</f>
        <v>3.2849854072675355</v>
      </c>
      <c r="E294" s="299" t="str">
        <f>CONCATENATE("(",ROUND((D294/$H294)*100,1),")")</f>
        <v>(9.7)</v>
      </c>
      <c r="F294" s="302">
        <f>SUM(F292:F293)</f>
        <v>3.7252411835322876</v>
      </c>
      <c r="G294" s="299" t="str">
        <f>CONCATENATE("(",ROUND((F294/$H294)*100,1),")")</f>
        <v>(11)</v>
      </c>
      <c r="H294" s="302">
        <f>SUM(H292:H293)</f>
        <v>33.952000000000083</v>
      </c>
      <c r="I294" s="299" t="str">
        <f>CONCATENATE("(",ROUND((H294/$H294)*100,1),")")</f>
        <v>(100)</v>
      </c>
      <c r="K294" s="302">
        <f t="shared" si="227"/>
        <v>3.7077604684018617</v>
      </c>
      <c r="L294" s="302">
        <f t="shared" si="228"/>
        <v>0.38573018018932403</v>
      </c>
      <c r="M294" s="302">
        <f t="shared" si="229"/>
        <v>0.61950935140890362</v>
      </c>
      <c r="N294" s="302">
        <f t="shared" si="230"/>
        <v>4.7130000000000889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14.59916678850829</v>
      </c>
      <c r="C303" s="299" t="str">
        <f>CONCATENATE("(",ROUND((B303/$H305)*100,1),")")</f>
        <v>(42.3)</v>
      </c>
      <c r="D303" s="302">
        <f>'Ind T6'!M126</f>
        <v>0.62913242867381336</v>
      </c>
      <c r="E303" s="299" t="str">
        <f>CONCATENATE("(",ROUND((D303/$H305)*100,1),")")</f>
        <v>(1.8)</v>
      </c>
      <c r="F303" s="302">
        <f>'Ind T6'!N126</f>
        <v>3.2033149039689741</v>
      </c>
      <c r="G303" s="299" t="str">
        <f>CONCATENATE("(",ROUND((F303/$H305)*100,1),")")</f>
        <v>(9.3)</v>
      </c>
      <c r="H303" s="302">
        <f>SUM(B303,D303,F303)</f>
        <v>18.431614121151078</v>
      </c>
      <c r="I303" s="299" t="str">
        <f>CONCATENATE("(",ROUND((H303/$H305)*100,1),")")</f>
        <v>(53.4)</v>
      </c>
      <c r="K303" s="302">
        <f>B308-B303</f>
        <v>-0.3800090070672244</v>
      </c>
      <c r="L303" s="302">
        <f>D308-D303</f>
        <v>9.2961382420712058E-3</v>
      </c>
      <c r="M303" s="302">
        <f>F308-F303</f>
        <v>7.3028025523932616E-2</v>
      </c>
      <c r="N303" s="302">
        <f>SUM(K303:M303)</f>
        <v>-0.29768484330122058</v>
      </c>
    </row>
    <row r="304" spans="1:14" x14ac:dyDescent="0.2">
      <c r="A304" s="282" t="s">
        <v>365</v>
      </c>
      <c r="B304" s="302">
        <f>'Ind T6'!L125</f>
        <v>12.031626336319734</v>
      </c>
      <c r="C304" s="299" t="str">
        <f>CONCATENATE("(",ROUND((B304/$H305)*100,1),")")</f>
        <v>(34.9)</v>
      </c>
      <c r="D304" s="302">
        <f>'Ind T6'!M125</f>
        <v>3.3906199555599681</v>
      </c>
      <c r="E304" s="299" t="str">
        <f>CONCATENATE("(",ROUND((D304/$H305)*100,1),")")</f>
        <v>(9.8)</v>
      </c>
      <c r="F304" s="302">
        <f>'Ind T6'!N125</f>
        <v>0.66313958696930364</v>
      </c>
      <c r="G304" s="299" t="str">
        <f>CONCATENATE("(",ROUND((F304/$H305)*100,1),")")</f>
        <v>(1.9)</v>
      </c>
      <c r="H304" s="302">
        <f t="shared" ref="H304" si="231">SUM(B304,D304,F304)</f>
        <v>16.085385878849007</v>
      </c>
      <c r="I304" s="299" t="str">
        <f>CONCATENATE("(",ROUND((H304/$H305)*100,1),")")</f>
        <v>(46.6)</v>
      </c>
      <c r="K304" s="302">
        <f t="shared" ref="K304:K305" si="232">B309-B304</f>
        <v>-0.36271889432942928</v>
      </c>
      <c r="L304" s="302">
        <f t="shared" ref="L304:L305" si="233">D309-D304</f>
        <v>-0.13745869783094555</v>
      </c>
      <c r="M304" s="302">
        <f t="shared" ref="M304:M305" si="234">F309-F304</f>
        <v>8.8624354615371992E-3</v>
      </c>
      <c r="N304" s="302">
        <f t="shared" ref="N304:N305" si="235">SUM(K304:M304)</f>
        <v>-0.49131515669883763</v>
      </c>
    </row>
    <row r="305" spans="1:14" x14ac:dyDescent="0.2">
      <c r="A305" s="282" t="s">
        <v>363</v>
      </c>
      <c r="B305" s="302">
        <f>SUM(B303:B304)</f>
        <v>26.630793124828024</v>
      </c>
      <c r="C305" s="299" t="str">
        <f>CONCATENATE("(",ROUND((B305/$H305)*100,1),")")</f>
        <v>(77.2)</v>
      </c>
      <c r="D305" s="302">
        <f>SUM(D303:D304)</f>
        <v>4.0197523842337812</v>
      </c>
      <c r="E305" s="299" t="str">
        <f>CONCATENATE("(",ROUND((D305/$H305)*100,1),")")</f>
        <v>(11.6)</v>
      </c>
      <c r="F305" s="302">
        <f>SUM(F303:F304)</f>
        <v>3.8664544909382776</v>
      </c>
      <c r="G305" s="299" t="str">
        <f>CONCATENATE("(",ROUND((F305/$H305)*100,1),")")</f>
        <v>(11.2)</v>
      </c>
      <c r="H305" s="302">
        <f>SUM(H303:H304)</f>
        <v>34.517000000000081</v>
      </c>
      <c r="I305" s="299" t="str">
        <f>CONCATENATE("(",ROUND((H305/$H305)*100,1),")")</f>
        <v>(100)</v>
      </c>
      <c r="K305" s="302">
        <f t="shared" si="232"/>
        <v>-0.74272790139665545</v>
      </c>
      <c r="L305" s="302">
        <f t="shared" si="233"/>
        <v>-0.12816255958887401</v>
      </c>
      <c r="M305" s="302">
        <f t="shared" si="234"/>
        <v>8.1890460985469815E-2</v>
      </c>
      <c r="N305" s="302">
        <f t="shared" si="235"/>
        <v>-0.78900000000005965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14.219157781441066</v>
      </c>
      <c r="C308" s="299" t="str">
        <f>CONCATENATE("(",ROUND((B308/$H310)*100,1),")")</f>
        <v>(42.2)</v>
      </c>
      <c r="D308" s="302">
        <f>'Ind T6'!R126</f>
        <v>0.63842856691588457</v>
      </c>
      <c r="E308" s="299" t="str">
        <f>CONCATENATE("(",ROUND((D308/$H310)*100,1),")")</f>
        <v>(1.9)</v>
      </c>
      <c r="F308" s="302">
        <f>'Ind T6'!S126</f>
        <v>3.2763429294929067</v>
      </c>
      <c r="G308" s="299" t="str">
        <f>CONCATENATE("(",ROUND((F308/$H310)*100,1),")")</f>
        <v>(9.7)</v>
      </c>
      <c r="H308" s="302">
        <f>SUM(B308,D308,F308)</f>
        <v>18.133929277849855</v>
      </c>
      <c r="I308" s="299" t="str">
        <f>CONCATENATE("(",ROUND((H308/$H310)*100,1),")")</f>
        <v>(53.8)</v>
      </c>
      <c r="K308" s="302">
        <f>B313-B308</f>
        <v>-1.0834283508409879</v>
      </c>
      <c r="L308" s="302">
        <f>D313-D308</f>
        <v>-8.2539288029710445E-3</v>
      </c>
      <c r="M308" s="302">
        <f>F313-F308</f>
        <v>-0.12761045954720585</v>
      </c>
      <c r="N308" s="302">
        <f>SUM(K308:M308)</f>
        <v>-1.2192927391911648</v>
      </c>
    </row>
    <row r="309" spans="1:14" x14ac:dyDescent="0.2">
      <c r="A309" s="282" t="s">
        <v>365</v>
      </c>
      <c r="B309" s="302">
        <f>'Ind T6'!Q125</f>
        <v>11.668907441990305</v>
      </c>
      <c r="C309" s="299" t="str">
        <f>CONCATENATE("(",ROUND((B309/$H310)*100,1),")")</f>
        <v>(34.6)</v>
      </c>
      <c r="D309" s="302">
        <f>'Ind T6'!R125</f>
        <v>3.2531612577290225</v>
      </c>
      <c r="E309" s="299" t="str">
        <f>CONCATENATE("(",ROUND((D309/$H310)*100,1),")")</f>
        <v>(9.6)</v>
      </c>
      <c r="F309" s="302">
        <f>'Ind T6'!S125</f>
        <v>0.67200202243084084</v>
      </c>
      <c r="G309" s="299" t="str">
        <f>CONCATENATE("(",ROUND((F309/$H310)*100,1),")")</f>
        <v>(2)</v>
      </c>
      <c r="H309" s="302">
        <f t="shared" ref="H309" si="236">SUM(B309,D309,F309)</f>
        <v>15.594070722150168</v>
      </c>
      <c r="I309" s="299" t="str">
        <f>CONCATENATE("(",ROUND((H309/$H310)*100,1),")")</f>
        <v>(46.2)</v>
      </c>
      <c r="K309" s="302">
        <f t="shared" ref="K309:K310" si="237">B314-B309</f>
        <v>-0.9238277847003129</v>
      </c>
      <c r="L309" s="302">
        <f t="shared" ref="L309:L310" si="238">D314-D309</f>
        <v>-0.28505209177819735</v>
      </c>
      <c r="M309" s="302">
        <f t="shared" ref="M309:M310" si="239">F314-F309</f>
        <v>-4.1827384330347606E-2</v>
      </c>
      <c r="N309" s="302">
        <f t="shared" ref="N309:N310" si="240">SUM(K309:M309)</f>
        <v>-1.2507072608088579</v>
      </c>
    </row>
    <row r="310" spans="1:14" x14ac:dyDescent="0.2">
      <c r="A310" s="282" t="s">
        <v>363</v>
      </c>
      <c r="B310" s="302">
        <f>SUM(B308:B309)</f>
        <v>25.888065223431369</v>
      </c>
      <c r="C310" s="299" t="str">
        <f>CONCATENATE("(",ROUND((B310/$H310)*100,1),")")</f>
        <v>(76.8)</v>
      </c>
      <c r="D310" s="302">
        <f>SUM(D308:D309)</f>
        <v>3.8915898246449072</v>
      </c>
      <c r="E310" s="299" t="str">
        <f>CONCATENATE("(",ROUND((D310/$H310)*100,1),")")</f>
        <v>(11.5)</v>
      </c>
      <c r="F310" s="302">
        <f>SUM(F308:F309)</f>
        <v>3.9483449519237475</v>
      </c>
      <c r="G310" s="299" t="str">
        <f>CONCATENATE("(",ROUND((F310/$H310)*100,1),")")</f>
        <v>(11.7)</v>
      </c>
      <c r="H310" s="302">
        <f>SUM(H308:H309)</f>
        <v>33.728000000000023</v>
      </c>
      <c r="I310" s="299" t="str">
        <f>CONCATENATE("(",ROUND((H310/$H310)*100,1),")")</f>
        <v>(100)</v>
      </c>
      <c r="K310" s="302">
        <f t="shared" si="237"/>
        <v>-2.0072561355412972</v>
      </c>
      <c r="L310" s="302">
        <f t="shared" si="238"/>
        <v>-0.29330602058116861</v>
      </c>
      <c r="M310" s="302">
        <f t="shared" si="239"/>
        <v>-0.16943784387755345</v>
      </c>
      <c r="N310" s="302">
        <f t="shared" si="240"/>
        <v>-2.4700000000000193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13.135729430600078</v>
      </c>
      <c r="C313" s="299" t="str">
        <f>CONCATENATE("(",ROUND((B313/$H315)*100,1),")")</f>
        <v>(42)</v>
      </c>
      <c r="D313" s="302">
        <f>'Ind T6'!W126</f>
        <v>0.63017463811291352</v>
      </c>
      <c r="E313" s="299" t="str">
        <f>CONCATENATE("(",ROUND((D313/$H315)*100,1),")")</f>
        <v>(2)</v>
      </c>
      <c r="F313" s="302">
        <f>'Ind T6'!X126</f>
        <v>3.1487324699457009</v>
      </c>
      <c r="G313" s="299" t="str">
        <f>CONCATENATE("(",ROUND((F313/$H315)*100,1),")")</f>
        <v>(10.1)</v>
      </c>
      <c r="H313" s="302">
        <f>SUM(B313,D313,F313)</f>
        <v>16.914636538658691</v>
      </c>
      <c r="I313" s="299" t="str">
        <f>CONCATENATE("(",ROUND((H313/$H315)*100,1),")")</f>
        <v>(54.1)</v>
      </c>
      <c r="K313" s="302">
        <f>B313-B303</f>
        <v>-1.4634373579082123</v>
      </c>
      <c r="L313" s="302">
        <f>D313-D303</f>
        <v>1.0422094391001613E-3</v>
      </c>
      <c r="M313" s="302">
        <f>F313-F303</f>
        <v>-5.458243402327323E-2</v>
      </c>
      <c r="N313" s="302">
        <f>SUM(K313:M313)</f>
        <v>-1.5169775824923852</v>
      </c>
    </row>
    <row r="314" spans="1:14" x14ac:dyDescent="0.2">
      <c r="A314" s="282" t="s">
        <v>365</v>
      </c>
      <c r="B314" s="302">
        <f>'Ind T6'!V125</f>
        <v>10.745079657289992</v>
      </c>
      <c r="C314" s="299" t="str">
        <f>CONCATENATE("(",ROUND((B314/$H315)*100,1),")")</f>
        <v>(34.4)</v>
      </c>
      <c r="D314" s="302">
        <f>'Ind T6'!W125</f>
        <v>2.9681091659508252</v>
      </c>
      <c r="E314" s="299" t="str">
        <f>CONCATENATE("(",ROUND((D314/$H315)*100,1),")")</f>
        <v>(9.5)</v>
      </c>
      <c r="F314" s="302">
        <f>'Ind T6'!X125</f>
        <v>0.63017463810049323</v>
      </c>
      <c r="G314" s="299" t="str">
        <f>CONCATENATE("(",ROUND((F314/$H315)*100,1),")")</f>
        <v>(2)</v>
      </c>
      <c r="H314" s="302">
        <f t="shared" ref="H314" si="241">SUM(B314,D314,F314)</f>
        <v>14.34336346134131</v>
      </c>
      <c r="I314" s="299" t="str">
        <f>CONCATENATE("(",ROUND((H314/$H315)*100,1),")")</f>
        <v>(45.9)</v>
      </c>
      <c r="K314" s="302">
        <f t="shared" ref="K314:K315" si="242">B314-B304</f>
        <v>-1.2865466790297422</v>
      </c>
      <c r="L314" s="302">
        <f t="shared" ref="L314:L315" si="243">D314-D304</f>
        <v>-0.4225107896091429</v>
      </c>
      <c r="M314" s="302">
        <f t="shared" ref="M314:M315" si="244">F314-F304</f>
        <v>-3.2964948868810406E-2</v>
      </c>
      <c r="N314" s="302">
        <f t="shared" ref="N314:N315" si="245">SUM(K314:M314)</f>
        <v>-1.7420224175076955</v>
      </c>
    </row>
    <row r="315" spans="1:14" x14ac:dyDescent="0.2">
      <c r="A315" s="282" t="s">
        <v>363</v>
      </c>
      <c r="B315" s="302">
        <f>SUM(B313:B314)</f>
        <v>23.880809087890071</v>
      </c>
      <c r="C315" s="299" t="str">
        <f>CONCATENATE("(",ROUND((B315/$H315)*100,1),")")</f>
        <v>(76.4)</v>
      </c>
      <c r="D315" s="302">
        <f>SUM(D313:D314)</f>
        <v>3.5982838040637386</v>
      </c>
      <c r="E315" s="299" t="str">
        <f>CONCATENATE("(",ROUND((D315/$H315)*100,1),")")</f>
        <v>(11.5)</v>
      </c>
      <c r="F315" s="302">
        <f>SUM(F313:F314)</f>
        <v>3.778907108046194</v>
      </c>
      <c r="G315" s="299" t="str">
        <f>CONCATENATE("(",ROUND((F315/$H315)*100,1),")")</f>
        <v>(12.1)</v>
      </c>
      <c r="H315" s="302">
        <f>SUM(H313:H314)</f>
        <v>31.258000000000003</v>
      </c>
      <c r="I315" s="299" t="str">
        <f>CONCATENATE("(",ROUND((H315/$H315)*100,1),")")</f>
        <v>(100)</v>
      </c>
      <c r="K315" s="302">
        <f t="shared" si="242"/>
        <v>-2.7499840369379527</v>
      </c>
      <c r="L315" s="302">
        <f t="shared" si="243"/>
        <v>-0.42146858017004263</v>
      </c>
      <c r="M315" s="302">
        <f t="shared" si="244"/>
        <v>-8.7547382892083636E-2</v>
      </c>
      <c r="N315" s="302">
        <f t="shared" si="245"/>
        <v>-3.2590000000000789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4.6156181423475351</v>
      </c>
      <c r="C324" s="299" t="str">
        <f>CONCATENATE("(",ROUND((B324/$H326)*100,1),")")</f>
        <v>(30.1)</v>
      </c>
      <c r="D324" s="302">
        <f>'Ind T6'!M135</f>
        <v>1.1267259014337003</v>
      </c>
      <c r="E324" s="299" t="str">
        <f>CONCATENATE("(",ROUND((D324/$H326)*100,1),")")</f>
        <v>(7.4)</v>
      </c>
      <c r="F324" s="302">
        <f>'Ind T6'!N135</f>
        <v>0.71878251886120481</v>
      </c>
      <c r="G324" s="299" t="str">
        <f>CONCATENATE("(",ROUND((F324/$H326)*100,1),")")</f>
        <v>(4.7)</v>
      </c>
      <c r="H324" s="302">
        <f>SUM(B324,D324,F324)</f>
        <v>6.4611265626424403</v>
      </c>
      <c r="I324" s="299" t="str">
        <f>CONCATENATE("(",ROUND((H324/$H326)*100,1),")")</f>
        <v>(42.2)</v>
      </c>
      <c r="K324" s="302">
        <f>B329-B324</f>
        <v>-2.4622832884904966E-2</v>
      </c>
      <c r="L324" s="302">
        <f>D329-D324</f>
        <v>-3.0507965488135724E-3</v>
      </c>
      <c r="M324" s="302">
        <f>F329-F324</f>
        <v>3.3796374050636402E-2</v>
      </c>
      <c r="N324" s="302">
        <f>SUM(K324:M324)</f>
        <v>6.1227446169178634E-3</v>
      </c>
    </row>
    <row r="325" spans="1:14" x14ac:dyDescent="0.2">
      <c r="A325" s="282" t="s">
        <v>365</v>
      </c>
      <c r="B325" s="302">
        <f>'Ind T6'!L134</f>
        <v>4.4959969693625172</v>
      </c>
      <c r="C325" s="299" t="str">
        <f>CONCATENATE("(",ROUND((B325/$H326)*100,1),")")</f>
        <v>(29.3)</v>
      </c>
      <c r="D325" s="302">
        <f>'Ind T6'!M134</f>
        <v>3.4343590591896178</v>
      </c>
      <c r="E325" s="299" t="str">
        <f>CONCATENATE("(",ROUND((D325/$H326)*100,1),")")</f>
        <v>(22.4)</v>
      </c>
      <c r="F325" s="302">
        <f>'Ind T6'!N134</f>
        <v>0.93251740880541922</v>
      </c>
      <c r="G325" s="299" t="str">
        <f>CONCATENATE("(",ROUND((F325/$H326)*100,1),")")</f>
        <v>(6.1)</v>
      </c>
      <c r="H325" s="302">
        <f t="shared" ref="H325" si="246">SUM(B325,D325,F325)</f>
        <v>8.8628734373575533</v>
      </c>
      <c r="I325" s="299" t="str">
        <f>CONCATENATE("(",ROUND((H325/$H326)*100,1),")")</f>
        <v>(57.8)</v>
      </c>
      <c r="K325" s="302">
        <f t="shared" ref="K325:K326" si="247">B330-B325</f>
        <v>0.13865671809174529</v>
      </c>
      <c r="L325" s="302">
        <f t="shared" ref="L325:L326" si="248">D330-D325</f>
        <v>-0.16473384787314282</v>
      </c>
      <c r="M325" s="302">
        <f t="shared" ref="M325:M326" si="249">F330-F325</f>
        <v>8.954385164493206E-3</v>
      </c>
      <c r="N325" s="302">
        <f t="shared" ref="N325:N326" si="250">SUM(K325:M325)</f>
        <v>-1.7122744616904328E-2</v>
      </c>
    </row>
    <row r="326" spans="1:14" x14ac:dyDescent="0.2">
      <c r="A326" s="282" t="s">
        <v>363</v>
      </c>
      <c r="B326" s="302">
        <f>SUM(B324:B325)</f>
        <v>9.1116151117100515</v>
      </c>
      <c r="C326" s="299" t="str">
        <f>CONCATENATE("(",ROUND((B326/$H326)*100,1),")")</f>
        <v>(59.5)</v>
      </c>
      <c r="D326" s="302">
        <f>SUM(D324:D325)</f>
        <v>4.5610849606233179</v>
      </c>
      <c r="E326" s="299" t="str">
        <f>CONCATENATE("(",ROUND((D326/$H326)*100,1),")")</f>
        <v>(29.8)</v>
      </c>
      <c r="F326" s="302">
        <f>SUM(F324:F325)</f>
        <v>1.651299927666624</v>
      </c>
      <c r="G326" s="299" t="str">
        <f>CONCATENATE("(",ROUND((F326/$H326)*100,1),")")</f>
        <v>(10.8)</v>
      </c>
      <c r="H326" s="302">
        <f>SUM(H324:H325)</f>
        <v>15.323999999999995</v>
      </c>
      <c r="I326" s="299" t="str">
        <f>CONCATENATE("(",ROUND((H326/$H326)*100,1),")")</f>
        <v>(100)</v>
      </c>
      <c r="K326" s="302">
        <f t="shared" si="247"/>
        <v>0.11403388520684032</v>
      </c>
      <c r="L326" s="302">
        <f t="shared" si="248"/>
        <v>-0.16778464442195595</v>
      </c>
      <c r="M326" s="302">
        <f t="shared" si="249"/>
        <v>4.2750759215129497E-2</v>
      </c>
      <c r="N326" s="302">
        <f t="shared" si="250"/>
        <v>-1.0999999999986132E-2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4.5909953094626301</v>
      </c>
      <c r="C329" s="299" t="str">
        <f>CONCATENATE("(",ROUND((B329/$H331)*100,1),")")</f>
        <v>(30)</v>
      </c>
      <c r="D329" s="302">
        <f>'Ind T6'!R135</f>
        <v>1.1236751048848868</v>
      </c>
      <c r="E329" s="299" t="str">
        <f>CONCATENATE("(",ROUND((D329/$H331)*100,1),")")</f>
        <v>(7.3)</v>
      </c>
      <c r="F329" s="302">
        <f>'Ind T6'!S135</f>
        <v>0.75257889291184121</v>
      </c>
      <c r="G329" s="299" t="str">
        <f>CONCATENATE("(",ROUND((F329/$H331)*100,1),")")</f>
        <v>(4.9)</v>
      </c>
      <c r="H329" s="302">
        <f>SUM(B329,D329,F329)</f>
        <v>6.4672493072593582</v>
      </c>
      <c r="I329" s="299" t="str">
        <f>CONCATENATE("(",ROUND((H329/$H331)*100,1),")")</f>
        <v>(42.2)</v>
      </c>
      <c r="K329" s="302">
        <f>B334-B329</f>
        <v>0.37032132889140357</v>
      </c>
      <c r="L329" s="302">
        <f>D334-D329</f>
        <v>0.11272171475360993</v>
      </c>
      <c r="M329" s="302">
        <f>F334-F329</f>
        <v>0.13103085713967844</v>
      </c>
      <c r="N329" s="302">
        <f>SUM(K329:M329)</f>
        <v>0.61407390078469193</v>
      </c>
    </row>
    <row r="330" spans="1:14" x14ac:dyDescent="0.2">
      <c r="A330" s="282" t="s">
        <v>365</v>
      </c>
      <c r="B330" s="302">
        <f>'Ind T6'!Q134</f>
        <v>4.6346536874542625</v>
      </c>
      <c r="C330" s="299" t="str">
        <f>CONCATENATE("(",ROUND((B330/$H331)*100,1),")")</f>
        <v>(30.3)</v>
      </c>
      <c r="D330" s="302">
        <f>'Ind T6'!R134</f>
        <v>3.269625211316475</v>
      </c>
      <c r="E330" s="299" t="str">
        <f>CONCATENATE("(",ROUND((D330/$H331)*100,1),")")</f>
        <v>(21.4)</v>
      </c>
      <c r="F330" s="302">
        <f>'Ind T6'!S134</f>
        <v>0.94147179396991243</v>
      </c>
      <c r="G330" s="299" t="str">
        <f>CONCATENATE("(",ROUND((F330/$H331)*100,1),")")</f>
        <v>(6.1)</v>
      </c>
      <c r="H330" s="302">
        <f t="shared" ref="H330" si="251">SUM(B330,D330,F330)</f>
        <v>8.8457506927406495</v>
      </c>
      <c r="I330" s="299" t="str">
        <f>CONCATENATE("(",ROUND((H330/$H331)*100,1),")")</f>
        <v>(57.8)</v>
      </c>
      <c r="K330" s="302">
        <f t="shared" ref="K330:K331" si="252">B335-B330</f>
        <v>0.73026795218125073</v>
      </c>
      <c r="L330" s="302">
        <f t="shared" ref="L330:L331" si="253">D335-D330</f>
        <v>-3.3871197054816449E-2</v>
      </c>
      <c r="M330" s="302">
        <f t="shared" ref="M330:M331" si="254">F335-F330</f>
        <v>8.3529344088850044E-2</v>
      </c>
      <c r="N330" s="302">
        <f t="shared" ref="N330:N331" si="255">SUM(K330:M330)</f>
        <v>0.77992609921528433</v>
      </c>
    </row>
    <row r="331" spans="1:14" x14ac:dyDescent="0.2">
      <c r="A331" s="282" t="s">
        <v>363</v>
      </c>
      <c r="B331" s="302">
        <f>SUM(B329:B330)</f>
        <v>9.2256489969168918</v>
      </c>
      <c r="C331" s="299" t="str">
        <f>CONCATENATE("(",ROUND((B331/$H331)*100,1),")")</f>
        <v>(60.2)</v>
      </c>
      <c r="D331" s="302">
        <f>SUM(D329:D330)</f>
        <v>4.393300316201362</v>
      </c>
      <c r="E331" s="299" t="str">
        <f>CONCATENATE("(",ROUND((D331/$H331)*100,1),")")</f>
        <v>(28.7)</v>
      </c>
      <c r="F331" s="302">
        <f>SUM(F329:F330)</f>
        <v>1.6940506868817535</v>
      </c>
      <c r="G331" s="299" t="str">
        <f>CONCATENATE("(",ROUND((F331/$H331)*100,1),")")</f>
        <v>(11.1)</v>
      </c>
      <c r="H331" s="302">
        <f>SUM(H329:H330)</f>
        <v>15.313000000000008</v>
      </c>
      <c r="I331" s="299" t="str">
        <f>CONCATENATE("(",ROUND((H331/$H331)*100,1),")")</f>
        <v>(100)</v>
      </c>
      <c r="K331" s="302">
        <f t="shared" si="252"/>
        <v>1.1005892810726543</v>
      </c>
      <c r="L331" s="302">
        <f t="shared" si="253"/>
        <v>7.8850517698793254E-2</v>
      </c>
      <c r="M331" s="302">
        <f t="shared" si="254"/>
        <v>0.21456020122852859</v>
      </c>
      <c r="N331" s="302">
        <f t="shared" si="255"/>
        <v>1.3939999999999761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4.9613166383540337</v>
      </c>
      <c r="C334" s="299" t="str">
        <f>CONCATENATE("(",ROUND((B334/$H336)*100,1),")")</f>
        <v>(29.7)</v>
      </c>
      <c r="D334" s="302">
        <f>'Ind T6'!W135</f>
        <v>1.2363968196384967</v>
      </c>
      <c r="E334" s="299" t="str">
        <f>CONCATENATE("(",ROUND((D334/$H336)*100,1),")")</f>
        <v>(7.4)</v>
      </c>
      <c r="F334" s="302">
        <f>'Ind T6'!X135</f>
        <v>0.88360975005151965</v>
      </c>
      <c r="G334" s="299" t="str">
        <f>CONCATENATE("(",ROUND((F334/$H336)*100,1),")")</f>
        <v>(5.3)</v>
      </c>
      <c r="H334" s="302">
        <f>SUM(B334,D334,F334)</f>
        <v>7.0813232080440498</v>
      </c>
      <c r="I334" s="299" t="str">
        <f>CONCATENATE("(",ROUND((H334/$H336)*100,1),")")</f>
        <v>(42.4)</v>
      </c>
      <c r="K334" s="302">
        <f>B334-B324</f>
        <v>0.3456984960064986</v>
      </c>
      <c r="L334" s="302">
        <f>D334-D324</f>
        <v>0.10967091820479635</v>
      </c>
      <c r="M334" s="302">
        <f>F334-F324</f>
        <v>0.16482723119031484</v>
      </c>
      <c r="N334" s="302">
        <f>SUM(K334:M334)</f>
        <v>0.62019664540160979</v>
      </c>
    </row>
    <row r="335" spans="1:14" x14ac:dyDescent="0.2">
      <c r="A335" s="282" t="s">
        <v>365</v>
      </c>
      <c r="B335" s="302">
        <f>'Ind T6'!V134</f>
        <v>5.3649216396355133</v>
      </c>
      <c r="C335" s="299" t="str">
        <f>CONCATENATE("(",ROUND((B335/$H336)*100,1),")")</f>
        <v>(32.1)</v>
      </c>
      <c r="D335" s="302">
        <f>'Ind T6'!W134</f>
        <v>3.2357540142616585</v>
      </c>
      <c r="E335" s="299" t="str">
        <f>CONCATENATE("(",ROUND((D335/$H336)*100,1),")")</f>
        <v>(19.4)</v>
      </c>
      <c r="F335" s="302">
        <f>'Ind T6'!X134</f>
        <v>1.0250011380587625</v>
      </c>
      <c r="G335" s="299" t="str">
        <f>CONCATENATE("(",ROUND((F335/$H336)*100,1),")")</f>
        <v>(6.1)</v>
      </c>
      <c r="H335" s="302">
        <f>SUM(B335,D335,F335)</f>
        <v>9.6256767919559341</v>
      </c>
      <c r="I335" s="299" t="str">
        <f>CONCATENATE("(",ROUND((H335/$H336)*100,1),")")</f>
        <v>(57.6)</v>
      </c>
      <c r="K335" s="302">
        <f t="shared" ref="K335:K336" si="256">B335-B325</f>
        <v>0.86892467027299602</v>
      </c>
      <c r="L335" s="302">
        <f t="shared" ref="L335:L336" si="257">D335-D325</f>
        <v>-0.19860504492795927</v>
      </c>
      <c r="M335" s="302">
        <f t="shared" ref="M335:M336" si="258">F335-F325</f>
        <v>9.248372925334325E-2</v>
      </c>
      <c r="N335" s="302">
        <f t="shared" ref="N335:N336" si="259">SUM(K335:M335)</f>
        <v>0.76280335459838</v>
      </c>
    </row>
    <row r="336" spans="1:14" x14ac:dyDescent="0.2">
      <c r="A336" s="282" t="s">
        <v>363</v>
      </c>
      <c r="B336" s="302">
        <f>SUM(B334:B335)</f>
        <v>10.326238277989546</v>
      </c>
      <c r="C336" s="299" t="str">
        <f>CONCATENATE("(",ROUND((B336/$H336)*100,1),")")</f>
        <v>(61.8)</v>
      </c>
      <c r="D336" s="302">
        <f>SUM(D334:D335)</f>
        <v>4.4721508339001552</v>
      </c>
      <c r="E336" s="299" t="str">
        <f>CONCATENATE("(",ROUND((D336/$H336)*100,1),")")</f>
        <v>(26.8)</v>
      </c>
      <c r="F336" s="302">
        <f>SUM(F334:F335)</f>
        <v>1.9086108881102821</v>
      </c>
      <c r="G336" s="299" t="str">
        <f>CONCATENATE("(",ROUND((F336/$H336)*100,1),")")</f>
        <v>(11.4)</v>
      </c>
      <c r="H336" s="302">
        <f>SUM(H334:H335)</f>
        <v>16.706999999999983</v>
      </c>
      <c r="I336" s="299" t="str">
        <f>CONCATENATE("(",ROUND((H336/$H336)*100,1),")")</f>
        <v>(100)</v>
      </c>
      <c r="K336" s="302">
        <f t="shared" si="256"/>
        <v>1.2146231662794946</v>
      </c>
      <c r="L336" s="302">
        <f t="shared" si="257"/>
        <v>-8.8934126723162699E-2</v>
      </c>
      <c r="M336" s="302">
        <f t="shared" si="258"/>
        <v>0.25731096044365809</v>
      </c>
      <c r="N336" s="302">
        <f t="shared" si="259"/>
        <v>1.38299999999999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28.921130811422699</v>
      </c>
      <c r="C345" s="299" t="str">
        <f>CONCATENATE("(",ROUND((B345/$H347)*100,1),")")</f>
        <v>(40.2)</v>
      </c>
      <c r="D345" s="302">
        <f>'Ind T6'!M144</f>
        <v>4.6324733244271892</v>
      </c>
      <c r="E345" s="299" t="str">
        <f>CONCATENATE("(",ROUND((D345/$H347)*100,1),")")</f>
        <v>(6.4)</v>
      </c>
      <c r="F345" s="302">
        <f>'Ind T6'!N144</f>
        <v>5.9414546632121938</v>
      </c>
      <c r="G345" s="299" t="str">
        <f>CONCATENATE("(",ROUND((F345/$H347)*100,1),")")</f>
        <v>(8.3)</v>
      </c>
      <c r="H345" s="302">
        <f>SUM(B345,D345,F345)</f>
        <v>39.495058799062079</v>
      </c>
      <c r="I345" s="299" t="str">
        <f>CONCATENATE("(",ROUND((H345/$H347)*100,1),")")</f>
        <v>(54.9)</v>
      </c>
      <c r="K345" s="302">
        <f>B350-B345</f>
        <v>0.74244862906617115</v>
      </c>
      <c r="L345" s="302">
        <f>D350-D345</f>
        <v>0.2946025534520551</v>
      </c>
      <c r="M345" s="302">
        <f>F350-F345</f>
        <v>0.31961353384323932</v>
      </c>
      <c r="N345" s="302">
        <f>SUM(K345:M345)</f>
        <v>1.3566647163614656</v>
      </c>
    </row>
    <row r="346" spans="1:14" x14ac:dyDescent="0.2">
      <c r="A346" s="282" t="s">
        <v>365</v>
      </c>
      <c r="B346" s="302">
        <f>'Ind T6'!L143</f>
        <v>19.346183825433087</v>
      </c>
      <c r="C346" s="299" t="str">
        <f>CONCATENATE("(",ROUND((B346/$H347)*100,1),")")</f>
        <v>(26.9)</v>
      </c>
      <c r="D346" s="302">
        <f>'Ind T6'!M143</f>
        <v>8.1902678904445043</v>
      </c>
      <c r="E346" s="299" t="str">
        <f>CONCATENATE("(",ROUND((D346/$H347)*100,1),")")</f>
        <v>(11.4)</v>
      </c>
      <c r="F346" s="302">
        <f>'Ind T6'!N143</f>
        <v>4.9124894850602976</v>
      </c>
      <c r="G346" s="299" t="str">
        <f>CONCATENATE("(",ROUND((F346/$H347)*100,1),")")</f>
        <v>(6.8)</v>
      </c>
      <c r="H346" s="302">
        <f t="shared" ref="H346" si="260">SUM(B346,D346,F346)</f>
        <v>32.448941200937888</v>
      </c>
      <c r="I346" s="299" t="str">
        <f>CONCATENATE("(",ROUND((H346/$H347)*100,1),")")</f>
        <v>(45.1)</v>
      </c>
      <c r="K346" s="302">
        <f t="shared" ref="K346:K347" si="261">B351-B346</f>
        <v>1.1155843416290203</v>
      </c>
      <c r="L346" s="302">
        <f t="shared" ref="L346:L347" si="262">D351-D346</f>
        <v>0.48231059062261039</v>
      </c>
      <c r="M346" s="302">
        <f t="shared" ref="M346:M347" si="263">F351-F346</f>
        <v>0.44644035138682536</v>
      </c>
      <c r="N346" s="302">
        <f t="shared" ref="N346:N347" si="264">SUM(K346:M346)</f>
        <v>2.0443352836384561</v>
      </c>
    </row>
    <row r="347" spans="1:14" x14ac:dyDescent="0.2">
      <c r="A347" s="282" t="s">
        <v>363</v>
      </c>
      <c r="B347" s="302">
        <f>SUM(B345:B346)</f>
        <v>48.267314636855787</v>
      </c>
      <c r="C347" s="299" t="str">
        <f>CONCATENATE("(",ROUND((B347/$H347)*100,1),")")</f>
        <v>(67.1)</v>
      </c>
      <c r="D347" s="302">
        <f>SUM(D345:D346)</f>
        <v>12.822741214871694</v>
      </c>
      <c r="E347" s="299" t="str">
        <f>CONCATENATE("(",ROUND((D347/$H347)*100,1),")")</f>
        <v>(17.8)</v>
      </c>
      <c r="F347" s="302">
        <f>SUM(F345:F346)</f>
        <v>10.853944148272491</v>
      </c>
      <c r="G347" s="299" t="str">
        <f>CONCATENATE("(",ROUND((F347/$H347)*100,1),")")</f>
        <v>(15.1)</v>
      </c>
      <c r="H347" s="302">
        <f>SUM(H345:H346)</f>
        <v>71.94399999999996</v>
      </c>
      <c r="I347" s="299" t="str">
        <f>CONCATENATE("(",ROUND((H347/$H347)*100,1),")")</f>
        <v>(100)</v>
      </c>
      <c r="K347" s="302">
        <f t="shared" si="261"/>
        <v>1.8580329706951915</v>
      </c>
      <c r="L347" s="302">
        <f t="shared" si="262"/>
        <v>0.7769131440746655</v>
      </c>
      <c r="M347" s="302">
        <f t="shared" si="263"/>
        <v>0.76605388523006468</v>
      </c>
      <c r="N347" s="302">
        <f t="shared" si="264"/>
        <v>3.4009999999999216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29.663579440488871</v>
      </c>
      <c r="C350" s="299" t="str">
        <f>CONCATENATE("(",ROUND((B350/$H352)*100,1),")")</f>
        <v>(39.4)</v>
      </c>
      <c r="D350" s="302">
        <f>'Ind T6'!R144</f>
        <v>4.9270758778792443</v>
      </c>
      <c r="E350" s="299" t="str">
        <f>CONCATENATE("(",ROUND((D350/$H352)*100,1),")")</f>
        <v>(6.5)</v>
      </c>
      <c r="F350" s="302">
        <f>'Ind T6'!S144</f>
        <v>6.2610681970554332</v>
      </c>
      <c r="G350" s="299" t="str">
        <f>CONCATENATE("(",ROUND((F350/$H352)*100,1),")")</f>
        <v>(8.3)</v>
      </c>
      <c r="H350" s="302">
        <f>SUM(B350,D350,F350)</f>
        <v>40.851723515423544</v>
      </c>
      <c r="I350" s="299" t="str">
        <f>CONCATENATE("(",ROUND((H350/$H352)*100,1),")")</f>
        <v>(54.2)</v>
      </c>
      <c r="K350" s="302">
        <f>B355-B350</f>
        <v>0.97605465804853608</v>
      </c>
      <c r="L350" s="302">
        <f>D355-D350</f>
        <v>0.52093228584373108</v>
      </c>
      <c r="M350" s="302">
        <f>F355-F350</f>
        <v>0.49272368131965294</v>
      </c>
      <c r="N350" s="302">
        <f>SUM(K350:M350)</f>
        <v>1.9897106252119201</v>
      </c>
    </row>
    <row r="351" spans="1:14" x14ac:dyDescent="0.2">
      <c r="A351" s="282" t="s">
        <v>365</v>
      </c>
      <c r="B351" s="302">
        <f>'Ind T6'!Q143</f>
        <v>20.461768167062107</v>
      </c>
      <c r="C351" s="299" t="str">
        <f>CONCATENATE("(",ROUND((B351/$H352)*100,1),")")</f>
        <v>(27.2)</v>
      </c>
      <c r="D351" s="302">
        <f>'Ind T6'!R143</f>
        <v>8.6725784810671147</v>
      </c>
      <c r="E351" s="299" t="str">
        <f>CONCATENATE("(",ROUND((D351/$H352)*100,1),")")</f>
        <v>(11.5)</v>
      </c>
      <c r="F351" s="302">
        <f>'Ind T6'!S143</f>
        <v>5.358929836447123</v>
      </c>
      <c r="G351" s="299" t="str">
        <f>CONCATENATE("(",ROUND((F351/$H352)*100,1),")")</f>
        <v>(7.1)</v>
      </c>
      <c r="H351" s="302">
        <f t="shared" ref="H351" si="265">SUM(B351,D351,F351)</f>
        <v>34.493276484576349</v>
      </c>
      <c r="I351" s="299" t="str">
        <f>CONCATENATE("(",ROUND((H351/$H352)*100,1),")")</f>
        <v>(45.8)</v>
      </c>
      <c r="K351" s="302">
        <f t="shared" ref="K351:K352" si="266">B356-B351</f>
        <v>1.5134586895662068</v>
      </c>
      <c r="L351" s="302">
        <f t="shared" ref="L351:L352" si="267">D356-D351</f>
        <v>0.67452602478349633</v>
      </c>
      <c r="M351" s="302">
        <f t="shared" ref="M351:M352" si="268">F356-F351</f>
        <v>0.73930466043864573</v>
      </c>
      <c r="N351" s="302">
        <f t="shared" ref="N351:N352" si="269">SUM(K351:M351)</f>
        <v>2.9272893747883488</v>
      </c>
    </row>
    <row r="352" spans="1:14" x14ac:dyDescent="0.2">
      <c r="A352" s="282" t="s">
        <v>363</v>
      </c>
      <c r="B352" s="302">
        <f>SUM(B350:B351)</f>
        <v>50.125347607550978</v>
      </c>
      <c r="C352" s="299" t="str">
        <f>CONCATENATE("(",ROUND((B352/$H352)*100,1),")")</f>
        <v>(66.5)</v>
      </c>
      <c r="D352" s="302">
        <f>SUM(D350:D351)</f>
        <v>13.59965435894636</v>
      </c>
      <c r="E352" s="299" t="str">
        <f>CONCATENATE("(",ROUND((D352/$H352)*100,1),")")</f>
        <v>(18)</v>
      </c>
      <c r="F352" s="302">
        <f>SUM(F350:F351)</f>
        <v>11.619998033502556</v>
      </c>
      <c r="G352" s="299" t="str">
        <f>CONCATENATE("(",ROUND((F352/$H352)*100,1),")")</f>
        <v>(15.4)</v>
      </c>
      <c r="H352" s="302">
        <f>SUM(H350:H351)</f>
        <v>75.344999999999885</v>
      </c>
      <c r="I352" s="299" t="str">
        <f>CONCATENATE("(",ROUND((H352/$H352)*100,1),")")</f>
        <v>(100)</v>
      </c>
      <c r="K352" s="302">
        <f t="shared" si="266"/>
        <v>2.4895133476147464</v>
      </c>
      <c r="L352" s="302">
        <f t="shared" si="267"/>
        <v>1.1954583106272274</v>
      </c>
      <c r="M352" s="302">
        <f t="shared" si="268"/>
        <v>1.2320283417582996</v>
      </c>
      <c r="N352" s="302">
        <f t="shared" si="269"/>
        <v>4.9170000000002734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30.639634098537407</v>
      </c>
      <c r="C355" s="299" t="str">
        <f>CONCATENATE("(",ROUND((B355/$H357)*100,1),")")</f>
        <v>(38.2)</v>
      </c>
      <c r="D355" s="302">
        <f>'Ind T6'!W144</f>
        <v>5.4480081637229754</v>
      </c>
      <c r="E355" s="299" t="str">
        <f>CONCATENATE("(",ROUND((D355/$H357)*100,1),")")</f>
        <v>(6.8)</v>
      </c>
      <c r="F355" s="302">
        <f>'Ind T6'!X144</f>
        <v>6.7537918783750861</v>
      </c>
      <c r="G355" s="299" t="str">
        <f>CONCATENATE("(",ROUND((F355/$H357)*100,1),")")</f>
        <v>(8.4)</v>
      </c>
      <c r="H355" s="302">
        <f>SUM(B355,D355,F355)</f>
        <v>42.841434140635471</v>
      </c>
      <c r="I355" s="299" t="str">
        <f>CONCATENATE("(",ROUND((H355/$H357)*100,1),")")</f>
        <v>(53.4)</v>
      </c>
      <c r="K355" s="302">
        <f>B355-B345</f>
        <v>1.7185032871147072</v>
      </c>
      <c r="L355" s="302">
        <f>D355-D345</f>
        <v>0.81553483929578618</v>
      </c>
      <c r="M355" s="302">
        <f>F355-F345</f>
        <v>0.81233721516289226</v>
      </c>
      <c r="N355" s="302">
        <f>SUM(K355:M355)</f>
        <v>3.3463753415733857</v>
      </c>
    </row>
    <row r="356" spans="1:14" x14ac:dyDescent="0.2">
      <c r="A356" s="282" t="s">
        <v>365</v>
      </c>
      <c r="B356" s="302">
        <f>'Ind T6'!V143</f>
        <v>21.975226856628314</v>
      </c>
      <c r="C356" s="299" t="str">
        <f>CONCATENATE("(",ROUND((B356/$H357)*100,1),")")</f>
        <v>(27.4)</v>
      </c>
      <c r="D356" s="302">
        <f>'Ind T6'!W143</f>
        <v>9.347104505850611</v>
      </c>
      <c r="E356" s="299" t="str">
        <f>CONCATENATE("(",ROUND((D356/$H357)*100,1),")")</f>
        <v>(11.6)</v>
      </c>
      <c r="F356" s="302">
        <f>'Ind T6'!X143</f>
        <v>6.0982344968857687</v>
      </c>
      <c r="G356" s="299" t="str">
        <f>CONCATENATE("(",ROUND((F356/$H357)*100,1),")")</f>
        <v>(7.6)</v>
      </c>
      <c r="H356" s="302">
        <f t="shared" ref="H356" si="270">SUM(B356,D356,F356)</f>
        <v>37.420565859364693</v>
      </c>
      <c r="I356" s="299" t="str">
        <f>CONCATENATE("(",ROUND((H356/$H357)*100,1),")")</f>
        <v>(46.6)</v>
      </c>
      <c r="K356" s="302">
        <f t="shared" ref="K356:K357" si="271">B356-B346</f>
        <v>2.6290430311952271</v>
      </c>
      <c r="L356" s="302">
        <f t="shared" ref="L356:L357" si="272">D356-D346</f>
        <v>1.1568366154061067</v>
      </c>
      <c r="M356" s="302">
        <f t="shared" ref="M356:M357" si="273">F356-F346</f>
        <v>1.1857450118254711</v>
      </c>
      <c r="N356" s="302">
        <f t="shared" ref="N356:N357" si="274">SUM(K356:M356)</f>
        <v>4.9716246584268049</v>
      </c>
    </row>
    <row r="357" spans="1:14" x14ac:dyDescent="0.2">
      <c r="A357" s="282" t="s">
        <v>363</v>
      </c>
      <c r="B357" s="302">
        <f>SUM(B355:B356)</f>
        <v>52.614860955165724</v>
      </c>
      <c r="C357" s="299" t="str">
        <f>CONCATENATE("(",ROUND((B357/$H357)*100,1),")")</f>
        <v>(65.6)</v>
      </c>
      <c r="D357" s="302">
        <f>SUM(D355:D356)</f>
        <v>14.795112669573587</v>
      </c>
      <c r="E357" s="299" t="str">
        <f>CONCATENATE("(",ROUND((D357/$H357)*100,1),")")</f>
        <v>(18.4)</v>
      </c>
      <c r="F357" s="302">
        <f>SUM(F355:F356)</f>
        <v>12.852026375260856</v>
      </c>
      <c r="G357" s="299" t="str">
        <f>CONCATENATE("(",ROUND((F357/$H357)*100,1),")")</f>
        <v>(16)</v>
      </c>
      <c r="H357" s="302">
        <f>SUM(H355:H356)</f>
        <v>80.262000000000171</v>
      </c>
      <c r="I357" s="299" t="str">
        <f>CONCATENATE("(",ROUND((H357/$H357)*100,1),")")</f>
        <v>(100)</v>
      </c>
      <c r="K357" s="302">
        <f t="shared" si="271"/>
        <v>4.3475463183099379</v>
      </c>
      <c r="L357" s="302">
        <f t="shared" si="272"/>
        <v>1.9723714547018929</v>
      </c>
      <c r="M357" s="302">
        <f t="shared" si="273"/>
        <v>1.9980822269883642</v>
      </c>
      <c r="N357" s="302">
        <f t="shared" si="274"/>
        <v>8.318000000000195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22.108176046936521</v>
      </c>
      <c r="C366" s="299" t="str">
        <f>CONCATENATE("(",ROUND((B366/$H368)*100,1),")")</f>
        <v>(33)</v>
      </c>
      <c r="D366" s="302">
        <f>'Ind T6'!M153</f>
        <v>9.6928945050506083</v>
      </c>
      <c r="E366" s="299" t="str">
        <f>CONCATENATE("(",ROUND((D366/$H368)*100,1),")")</f>
        <v>(14.5)</v>
      </c>
      <c r="F366" s="302">
        <f>'Ind T6'!N153</f>
        <v>5.5051316040971328</v>
      </c>
      <c r="G366" s="299" t="str">
        <f>CONCATENATE("(",ROUND((F366/$H368)*100,1),")")</f>
        <v>(8.2)</v>
      </c>
      <c r="H366" s="302">
        <f>SUM(B366,D366,F366)</f>
        <v>37.306202156084261</v>
      </c>
      <c r="I366" s="299" t="str">
        <f>CONCATENATE("(",ROUND((H366/$H368)*100,1),")")</f>
        <v>(55.7)</v>
      </c>
      <c r="K366" s="302">
        <f>B371-B366</f>
        <v>1.1349917046381144</v>
      </c>
      <c r="L366" s="302">
        <f>D371-D366</f>
        <v>0.47666709021289755</v>
      </c>
      <c r="M366" s="302">
        <f>F371-F366</f>
        <v>0.19205489191913649</v>
      </c>
      <c r="N366" s="302">
        <f>SUM(K366:M366)</f>
        <v>1.8037136867701484</v>
      </c>
    </row>
    <row r="367" spans="1:14" x14ac:dyDescent="0.2">
      <c r="A367" s="282" t="s">
        <v>365</v>
      </c>
      <c r="B367" s="302">
        <f>'Ind T6'!L152</f>
        <v>12.208491394916059</v>
      </c>
      <c r="C367" s="299" t="str">
        <f>CONCATENATE("(",ROUND((B367/$H368)*100,1),")")</f>
        <v>(18.2)</v>
      </c>
      <c r="D367" s="302">
        <f>'Ind T6'!M152</f>
        <v>12.436100516423297</v>
      </c>
      <c r="E367" s="299" t="str">
        <f>CONCATENATE("(",ROUND((D367/$H368)*100,1),")")</f>
        <v>(18.6)</v>
      </c>
      <c r="F367" s="302">
        <f>'Ind T6'!N152</f>
        <v>4.9892059325762599</v>
      </c>
      <c r="G367" s="299" t="str">
        <f>CONCATENATE("(",ROUND((F367/$H368)*100,1),")")</f>
        <v>(7.5)</v>
      </c>
      <c r="H367" s="302">
        <f t="shared" ref="H367" si="275">SUM(B367,D367,F367)</f>
        <v>29.633797843915616</v>
      </c>
      <c r="I367" s="299" t="str">
        <f>CONCATENATE("(",ROUND((H367/$H368)*100,1),")")</f>
        <v>(44.3)</v>
      </c>
      <c r="K367" s="302">
        <f t="shared" ref="K367:K368" si="276">B372-B367</f>
        <v>0.85744225303405841</v>
      </c>
      <c r="L367" s="302">
        <f t="shared" ref="L367:L368" si="277">D372-D367</f>
        <v>0.39303161174296442</v>
      </c>
      <c r="M367" s="302">
        <f t="shared" ref="M367:M368" si="278">F372-F367</f>
        <v>0.16881244845293075</v>
      </c>
      <c r="N367" s="302">
        <f t="shared" ref="N367:N368" si="279">SUM(K367:M367)</f>
        <v>1.4192863132299536</v>
      </c>
    </row>
    <row r="368" spans="1:14" x14ac:dyDescent="0.2">
      <c r="A368" s="282" t="s">
        <v>363</v>
      </c>
      <c r="B368" s="302">
        <f>SUM(B366:B367)</f>
        <v>34.31666744185258</v>
      </c>
      <c r="C368" s="299" t="str">
        <f>CONCATENATE("(",ROUND((B368/$H368)*100,1),")")</f>
        <v>(51.3)</v>
      </c>
      <c r="D368" s="302">
        <f>SUM(D366:D367)</f>
        <v>22.128995021473905</v>
      </c>
      <c r="E368" s="299" t="str">
        <f>CONCATENATE("(",ROUND((D368/$H368)*100,1),")")</f>
        <v>(33.1)</v>
      </c>
      <c r="F368" s="302">
        <f>SUM(F366:F367)</f>
        <v>10.494337536673392</v>
      </c>
      <c r="G368" s="299" t="str">
        <f>CONCATENATE("(",ROUND((F368/$H368)*100,1),")")</f>
        <v>(15.7)</v>
      </c>
      <c r="H368" s="302">
        <f>SUM(H366:H367)</f>
        <v>66.939999999999884</v>
      </c>
      <c r="I368" s="299" t="str">
        <f>CONCATENATE("(",ROUND((H368/$H368)*100,1),")")</f>
        <v>(100)</v>
      </c>
      <c r="K368" s="302">
        <f t="shared" si="276"/>
        <v>1.9924339576721692</v>
      </c>
      <c r="L368" s="302">
        <f t="shared" si="277"/>
        <v>0.86969870195586196</v>
      </c>
      <c r="M368" s="302">
        <f t="shared" si="278"/>
        <v>0.36086734037206725</v>
      </c>
      <c r="N368" s="302">
        <f t="shared" si="279"/>
        <v>3.2230000000000985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23.243167751574635</v>
      </c>
      <c r="C371" s="299" t="str">
        <f>CONCATENATE("(",ROUND((B371/$H373)*100,1),")")</f>
        <v>(33.1)</v>
      </c>
      <c r="D371" s="302">
        <f>'Ind T6'!R153</f>
        <v>10.169561595263506</v>
      </c>
      <c r="E371" s="299" t="str">
        <f>CONCATENATE("(",ROUND((D371/$H373)*100,1),")")</f>
        <v>(14.5)</v>
      </c>
      <c r="F371" s="302">
        <f>'Ind T6'!S153</f>
        <v>5.6971864960162693</v>
      </c>
      <c r="G371" s="299" t="str">
        <f>CONCATENATE("(",ROUND((F371/$H373)*100,1),")")</f>
        <v>(8.1)</v>
      </c>
      <c r="H371" s="302">
        <f>SUM(B371,D371,F371)</f>
        <v>39.109915842854413</v>
      </c>
      <c r="I371" s="299" t="str">
        <f>CONCATENATE("(",ROUND((H371/$H373)*100,1),")")</f>
        <v>(55.7)</v>
      </c>
      <c r="K371" s="302">
        <f>B376-B371</f>
        <v>2.1093239105393842</v>
      </c>
      <c r="L371" s="302">
        <f>D376-D371</f>
        <v>0.82144328476382</v>
      </c>
      <c r="M371" s="302">
        <f>F376-F371</f>
        <v>0.53639293629485962</v>
      </c>
      <c r="N371" s="302">
        <f>SUM(K371:M371)</f>
        <v>3.4671601315980638</v>
      </c>
    </row>
    <row r="372" spans="1:14" x14ac:dyDescent="0.2">
      <c r="A372" s="282" t="s">
        <v>365</v>
      </c>
      <c r="B372" s="302">
        <f>'Ind T6'!Q152</f>
        <v>13.065933647950118</v>
      </c>
      <c r="C372" s="299" t="str">
        <f>CONCATENATE("(",ROUND((B372/$H373)*100,1),")")</f>
        <v>(18.6)</v>
      </c>
      <c r="D372" s="302">
        <f>'Ind T6'!R152</f>
        <v>12.829132128166261</v>
      </c>
      <c r="E372" s="299" t="str">
        <f>CONCATENATE("(",ROUND((D372/$H373)*100,1),")")</f>
        <v>(18.3)</v>
      </c>
      <c r="F372" s="302">
        <f>'Ind T6'!S152</f>
        <v>5.1580183810291906</v>
      </c>
      <c r="G372" s="299" t="str">
        <f>CONCATENATE("(",ROUND((F372/$H373)*100,1),")")</f>
        <v>(7.4)</v>
      </c>
      <c r="H372" s="302">
        <f t="shared" ref="H372" si="280">SUM(B372,D372,F372)</f>
        <v>31.05308415714557</v>
      </c>
      <c r="I372" s="299" t="str">
        <f>CONCATENATE("(",ROUND((H372/$H373)*100,1),")")</f>
        <v>(44.3)</v>
      </c>
      <c r="K372" s="302">
        <f t="shared" ref="K372:K373" si="281">B377-B372</f>
        <v>1.5034204268312141</v>
      </c>
      <c r="L372" s="302">
        <f t="shared" ref="L372:L373" si="282">D377-D372</f>
        <v>0.68607515653014062</v>
      </c>
      <c r="M372" s="302">
        <f t="shared" ref="M372:M373" si="283">F377-F372</f>
        <v>0.51834428504057772</v>
      </c>
      <c r="N372" s="302">
        <f t="shared" ref="N372:N373" si="284">SUM(K372:M372)</f>
        <v>2.7078398684019325</v>
      </c>
    </row>
    <row r="373" spans="1:14" x14ac:dyDescent="0.2">
      <c r="A373" s="282" t="s">
        <v>363</v>
      </c>
      <c r="B373" s="302">
        <f>SUM(B371:B372)</f>
        <v>36.309101399524749</v>
      </c>
      <c r="C373" s="299" t="str">
        <f>CONCATENATE("(",ROUND((B373/$H373)*100,1),")")</f>
        <v>(51.7)</v>
      </c>
      <c r="D373" s="302">
        <f>SUM(D371:D372)</f>
        <v>22.998693723429767</v>
      </c>
      <c r="E373" s="299" t="str">
        <f>CONCATENATE("(",ROUND((D373/$H373)*100,1),")")</f>
        <v>(32.8)</v>
      </c>
      <c r="F373" s="302">
        <f>SUM(F371:F372)</f>
        <v>10.855204877045459</v>
      </c>
      <c r="G373" s="299" t="str">
        <f>CONCATENATE("(",ROUND((F373/$H373)*100,1),")")</f>
        <v>(15.5)</v>
      </c>
      <c r="H373" s="302">
        <f>SUM(H371:H372)</f>
        <v>70.162999999999982</v>
      </c>
      <c r="I373" s="299" t="str">
        <f>CONCATENATE("(",ROUND((H373/$H373)*100,1),")")</f>
        <v>(100)</v>
      </c>
      <c r="K373" s="302">
        <f t="shared" si="281"/>
        <v>3.6127443373706001</v>
      </c>
      <c r="L373" s="302">
        <f t="shared" si="282"/>
        <v>1.5075184412939606</v>
      </c>
      <c r="M373" s="302">
        <f t="shared" si="283"/>
        <v>1.0547372213354382</v>
      </c>
      <c r="N373" s="302">
        <f t="shared" si="284"/>
        <v>6.1749999999999989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25.352491662114019</v>
      </c>
      <c r="C376" s="299" t="str">
        <f>CONCATENATE("(",ROUND((B376/$H378)*100,1),")")</f>
        <v>(33.2)</v>
      </c>
      <c r="D376" s="302">
        <f>'Ind T6'!W153</f>
        <v>10.991004880027326</v>
      </c>
      <c r="E376" s="299" t="str">
        <f>CONCATENATE("(",ROUND((D376/$H378)*100,1),")")</f>
        <v>(14.4)</v>
      </c>
      <c r="F376" s="302">
        <f>'Ind T6'!X153</f>
        <v>6.2335794323111289</v>
      </c>
      <c r="G376" s="299" t="str">
        <f>CONCATENATE("(",ROUND((F376/$H378)*100,1),")")</f>
        <v>(8.2)</v>
      </c>
      <c r="H376" s="302">
        <f>SUM(B376,D376,F376)</f>
        <v>42.577075974452477</v>
      </c>
      <c r="I376" s="299" t="str">
        <f>CONCATENATE("(",ROUND((H376/$H378)*100,1),")")</f>
        <v>(55.8)</v>
      </c>
      <c r="K376" s="302">
        <f>B376-B366</f>
        <v>3.2443156151774986</v>
      </c>
      <c r="L376" s="302">
        <f>D376-D366</f>
        <v>1.2981103749767176</v>
      </c>
      <c r="M376" s="302">
        <f>F376-F366</f>
        <v>0.72844782821399612</v>
      </c>
      <c r="N376" s="302">
        <f>SUM(K376:M376)</f>
        <v>5.2708738183682122</v>
      </c>
    </row>
    <row r="377" spans="1:14" x14ac:dyDescent="0.2">
      <c r="A377" s="282" t="s">
        <v>365</v>
      </c>
      <c r="B377" s="302">
        <f>'Ind T6'!V152</f>
        <v>14.569354074781332</v>
      </c>
      <c r="C377" s="299" t="str">
        <f>CONCATENATE("(",ROUND((B377/$H378)*100,1),")")</f>
        <v>(19.1)</v>
      </c>
      <c r="D377" s="302">
        <f>'Ind T6'!W152</f>
        <v>13.515207284696402</v>
      </c>
      <c r="E377" s="299" t="str">
        <f>CONCATENATE("(",ROUND((D377/$H378)*100,1),")")</f>
        <v>(17.7)</v>
      </c>
      <c r="F377" s="302">
        <f>'Ind T6'!X152</f>
        <v>5.6763626660697684</v>
      </c>
      <c r="G377" s="299" t="str">
        <f>CONCATENATE("(",ROUND((F377/$H378)*100,1),")")</f>
        <v>(7.4)</v>
      </c>
      <c r="H377" s="302">
        <f t="shared" ref="H377" si="285">SUM(B377,D377,F377)</f>
        <v>33.760924025547503</v>
      </c>
      <c r="I377" s="299" t="str">
        <f>CONCATENATE("(",ROUND((H377/$H378)*100,1),")")</f>
        <v>(44.2)</v>
      </c>
      <c r="K377" s="302">
        <f t="shared" ref="K377:K378" si="286">B377-B367</f>
        <v>2.3608626798652725</v>
      </c>
      <c r="L377" s="302">
        <f t="shared" ref="L377:L378" si="287">D377-D367</f>
        <v>1.079106768273105</v>
      </c>
      <c r="M377" s="302">
        <f t="shared" ref="M377:M378" si="288">F377-F367</f>
        <v>0.68715673349350848</v>
      </c>
      <c r="N377" s="302">
        <f t="shared" ref="N377:N378" si="289">SUM(K377:M377)</f>
        <v>4.127126181631886</v>
      </c>
    </row>
    <row r="378" spans="1:14" x14ac:dyDescent="0.2">
      <c r="A378" s="282" t="s">
        <v>363</v>
      </c>
      <c r="B378" s="302">
        <f>SUM(B376:B377)</f>
        <v>39.921845736895349</v>
      </c>
      <c r="C378" s="299" t="str">
        <f>CONCATENATE("(",ROUND((B378/$H378)*100,1),")")</f>
        <v>(52.3)</v>
      </c>
      <c r="D378" s="302">
        <f>SUM(D376:D377)</f>
        <v>24.506212164723728</v>
      </c>
      <c r="E378" s="299" t="str">
        <f>CONCATENATE("(",ROUND((D378/$H378)*100,1),")")</f>
        <v>(32.1)</v>
      </c>
      <c r="F378" s="302">
        <f>SUM(F376:F377)</f>
        <v>11.909942098380897</v>
      </c>
      <c r="G378" s="299" t="str">
        <f>CONCATENATE("(",ROUND((F378/$H378)*100,1),")")</f>
        <v>(15.6)</v>
      </c>
      <c r="H378" s="302">
        <f>SUM(H376:H377)</f>
        <v>76.33799999999998</v>
      </c>
      <c r="I378" s="299" t="str">
        <f>CONCATENATE("(",ROUND((H378/$H378)*100,1),")")</f>
        <v>(100)</v>
      </c>
      <c r="K378" s="302">
        <f t="shared" si="286"/>
        <v>5.6051782950427693</v>
      </c>
      <c r="L378" s="302">
        <f t="shared" si="287"/>
        <v>2.3772171432498226</v>
      </c>
      <c r="M378" s="302">
        <f t="shared" si="288"/>
        <v>1.4156045617075055</v>
      </c>
      <c r="N378" s="302">
        <f t="shared" si="289"/>
        <v>9.3980000000000974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10.883841500957796</v>
      </c>
      <c r="C387" s="299" t="str">
        <f>CONCATENATE("(",ROUND((B387/$H389)*100,1),")")</f>
        <v>(35.9)</v>
      </c>
      <c r="D387" s="302">
        <f>'Ind T6'!M162</f>
        <v>1.5674560313614476</v>
      </c>
      <c r="E387" s="299" t="str">
        <f>CONCATENATE("(",ROUND((D387/$H389)*100,1),")")</f>
        <v>(5.2)</v>
      </c>
      <c r="F387" s="302">
        <f>'Ind T6'!N162</f>
        <v>0.58856523444004782</v>
      </c>
      <c r="G387" s="299" t="str">
        <f>CONCATENATE("(",ROUND((F387/$H389)*100,1),")")</f>
        <v>(1.9)</v>
      </c>
      <c r="H387" s="302">
        <f>SUM(B387,D387,F387)</f>
        <v>13.039862766759292</v>
      </c>
      <c r="I387" s="299" t="str">
        <f>CONCATENATE("(",ROUND((H387/$H389)*100,1),")")</f>
        <v>(43.1)</v>
      </c>
      <c r="K387" s="302">
        <f>B392-B387</f>
        <v>0.16345946320405957</v>
      </c>
      <c r="L387" s="302">
        <f>D392-D387</f>
        <v>0.14377402313282306</v>
      </c>
      <c r="M387" s="302">
        <f>F392-F387</f>
        <v>2.1714074759616842E-2</v>
      </c>
      <c r="N387" s="302">
        <f>SUM(K387:M387)</f>
        <v>0.32894756109649947</v>
      </c>
    </row>
    <row r="388" spans="1:14" x14ac:dyDescent="0.2">
      <c r="A388" s="282" t="s">
        <v>365</v>
      </c>
      <c r="B388" s="302">
        <f>'Ind T6'!L161</f>
        <v>9.0577068732216812</v>
      </c>
      <c r="C388" s="299" t="str">
        <f>CONCATENATE("(",ROUND((B388/$H389)*100,1),")")</f>
        <v>(29.9)</v>
      </c>
      <c r="D388" s="302">
        <f>'Ind T6'!M161</f>
        <v>7.2095944549620308</v>
      </c>
      <c r="E388" s="299" t="str">
        <f>CONCATENATE("(",ROUND((D388/$H389)*100,1),")")</f>
        <v>(23.8)</v>
      </c>
      <c r="F388" s="302">
        <f>'Ind T6'!N161</f>
        <v>0.97383590505695283</v>
      </c>
      <c r="G388" s="299" t="str">
        <f>CONCATENATE("(",ROUND((F388/$H389)*100,1),")")</f>
        <v>(3.2)</v>
      </c>
      <c r="H388" s="302">
        <f t="shared" ref="H388" si="290">SUM(B388,D388,F388)</f>
        <v>17.241137233240664</v>
      </c>
      <c r="I388" s="299" t="str">
        <f>CONCATENATE("(",ROUND((H388/$H389)*100,1),")")</f>
        <v>(56.9)</v>
      </c>
      <c r="K388" s="302">
        <f t="shared" ref="K388:K389" si="291">B393-B388</f>
        <v>0.32539118946597512</v>
      </c>
      <c r="L388" s="302">
        <f t="shared" ref="L388:L389" si="292">D393-D388</f>
        <v>0.27437967723803158</v>
      </c>
      <c r="M388" s="302">
        <f t="shared" ref="M388:M389" si="293">F393-F388</f>
        <v>3.628157219952366E-2</v>
      </c>
      <c r="N388" s="302">
        <f t="shared" ref="N388:N389" si="294">SUM(K388:M388)</f>
        <v>0.63605243890353036</v>
      </c>
    </row>
    <row r="389" spans="1:14" x14ac:dyDescent="0.2">
      <c r="A389" s="282" t="s">
        <v>363</v>
      </c>
      <c r="B389" s="302">
        <f>SUM(B387:B388)</f>
        <v>19.941548374179476</v>
      </c>
      <c r="C389" s="299" t="str">
        <f>CONCATENATE("(",ROUND((B389/$H389)*100,1),")")</f>
        <v>(65.9)</v>
      </c>
      <c r="D389" s="302">
        <f>SUM(D387:D388)</f>
        <v>8.7770504863234784</v>
      </c>
      <c r="E389" s="299" t="str">
        <f>CONCATENATE("(",ROUND((D389/$H389)*100,1),")")</f>
        <v>(29)</v>
      </c>
      <c r="F389" s="302">
        <f>SUM(F387:F388)</f>
        <v>1.5624011394970005</v>
      </c>
      <c r="G389" s="299" t="str">
        <f>CONCATENATE("(",ROUND((F389/$H389)*100,1),")")</f>
        <v>(5.2)</v>
      </c>
      <c r="H389" s="302">
        <f>SUM(H387:H388)</f>
        <v>30.280999999999956</v>
      </c>
      <c r="I389" s="299" t="str">
        <f>CONCATENATE("(",ROUND((H389/$H389)*100,1),")")</f>
        <v>(100)</v>
      </c>
      <c r="K389" s="302">
        <f t="shared" si="291"/>
        <v>0.48885065267003824</v>
      </c>
      <c r="L389" s="302">
        <f t="shared" si="292"/>
        <v>0.41815370037085486</v>
      </c>
      <c r="M389" s="302">
        <f t="shared" si="293"/>
        <v>5.7995646959140501E-2</v>
      </c>
      <c r="N389" s="302">
        <f t="shared" si="294"/>
        <v>0.96500000000003361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11.047300964161856</v>
      </c>
      <c r="C392" s="299" t="str">
        <f>CONCATENATE("(",ROUND((B392/$H394)*100,1),")")</f>
        <v>(35.4)</v>
      </c>
      <c r="D392" s="302">
        <f>'Ind T6'!R162</f>
        <v>1.7112300544942707</v>
      </c>
      <c r="E392" s="299" t="str">
        <f>CONCATENATE("(",ROUND((D392/$H394)*100,1),")")</f>
        <v>(5.5)</v>
      </c>
      <c r="F392" s="302">
        <f>'Ind T6'!S162</f>
        <v>0.61027930919966467</v>
      </c>
      <c r="G392" s="299" t="str">
        <f>CONCATENATE("(",ROUND((F392/$H394)*100,1),")")</f>
        <v>(2)</v>
      </c>
      <c r="H392" s="302">
        <f>SUM(B392,D392,F392)</f>
        <v>13.368810327855792</v>
      </c>
      <c r="I392" s="299" t="str">
        <f>CONCATENATE("(",ROUND((H392/$H394)*100,1),")")</f>
        <v>(42.8)</v>
      </c>
      <c r="K392" s="302">
        <f>B397-B392</f>
        <v>-0.53040605136868813</v>
      </c>
      <c r="L392" s="302">
        <f>D397-D392</f>
        <v>0.16212485577453473</v>
      </c>
      <c r="M392" s="302">
        <f>F397-F392</f>
        <v>1.8508667011032376E-3</v>
      </c>
      <c r="N392" s="302">
        <f>SUM(K392:M392)</f>
        <v>-0.36643032889305016</v>
      </c>
    </row>
    <row r="393" spans="1:14" x14ac:dyDescent="0.2">
      <c r="A393" s="282" t="s">
        <v>365</v>
      </c>
      <c r="B393" s="302">
        <f>'Ind T6'!Q161</f>
        <v>9.3830980626876563</v>
      </c>
      <c r="C393" s="299" t="str">
        <f>CONCATENATE("(",ROUND((B393/$H394)*100,1),")")</f>
        <v>(30)</v>
      </c>
      <c r="D393" s="302">
        <f>'Ind T6'!R161</f>
        <v>7.4839741322000624</v>
      </c>
      <c r="E393" s="299" t="str">
        <f>CONCATENATE("(",ROUND((D393/$H394)*100,1),")")</f>
        <v>(24)</v>
      </c>
      <c r="F393" s="302">
        <f>'Ind T6'!S161</f>
        <v>1.0101174772564765</v>
      </c>
      <c r="G393" s="299" t="str">
        <f>CONCATENATE("(",ROUND((F393/$H394)*100,1),")")</f>
        <v>(3.2)</v>
      </c>
      <c r="H393" s="302">
        <f t="shared" ref="H393" si="295">SUM(B393,D393,F393)</f>
        <v>17.877189672144194</v>
      </c>
      <c r="I393" s="299" t="str">
        <f>CONCATENATE("(",ROUND((H393/$H394)*100,1),")")</f>
        <v>(57.2)</v>
      </c>
      <c r="K393" s="302">
        <f t="shared" ref="K393:K394" si="296">B398-B393</f>
        <v>-7.1453247633632699E-2</v>
      </c>
      <c r="L393" s="302">
        <f t="shared" ref="L393:L394" si="297">D398-D393</f>
        <v>-5.3710779079950477E-2</v>
      </c>
      <c r="M393" s="302">
        <f t="shared" ref="M393:M394" si="298">F398-F393</f>
        <v>5.9435560666587506E-4</v>
      </c>
      <c r="N393" s="302">
        <f t="shared" ref="N393:N394" si="299">SUM(K393:M393)</f>
        <v>-0.1245696711069173</v>
      </c>
    </row>
    <row r="394" spans="1:14" x14ac:dyDescent="0.2">
      <c r="A394" s="282" t="s">
        <v>363</v>
      </c>
      <c r="B394" s="302">
        <f>SUM(B392:B393)</f>
        <v>20.430399026849514</v>
      </c>
      <c r="C394" s="299" t="str">
        <f>CONCATENATE("(",ROUND((B394/$H394)*100,1),")")</f>
        <v>(65.4)</v>
      </c>
      <c r="D394" s="302">
        <f>SUM(D392:D393)</f>
        <v>9.1952041866943333</v>
      </c>
      <c r="E394" s="299" t="str">
        <f>CONCATENATE("(",ROUND((D394/$H394)*100,1),")")</f>
        <v>(29.4)</v>
      </c>
      <c r="F394" s="302">
        <f>SUM(F392:F393)</f>
        <v>1.620396786456141</v>
      </c>
      <c r="G394" s="299" t="str">
        <f>CONCATENATE("(",ROUND((F394/$H394)*100,1),")")</f>
        <v>(5.2)</v>
      </c>
      <c r="H394" s="302">
        <f>SUM(H392:H393)</f>
        <v>31.245999999999988</v>
      </c>
      <c r="I394" s="299" t="str">
        <f>CONCATENATE("(",ROUND((H394/$H394)*100,1),")")</f>
        <v>(100)</v>
      </c>
      <c r="K394" s="302">
        <f t="shared" si="296"/>
        <v>-0.60185929900232082</v>
      </c>
      <c r="L394" s="302">
        <f t="shared" si="297"/>
        <v>0.10841407669458469</v>
      </c>
      <c r="M394" s="302">
        <f t="shared" si="298"/>
        <v>2.4452223077693347E-3</v>
      </c>
      <c r="N394" s="302">
        <f t="shared" si="299"/>
        <v>-0.4909999999999668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10.516894912793168</v>
      </c>
      <c r="C397" s="299" t="str">
        <f>CONCATENATE("(",ROUND((B397/$H399)*100,1),")")</f>
        <v>(34.2)</v>
      </c>
      <c r="D397" s="302">
        <f>'Ind T6'!W162</f>
        <v>1.8733549102688054</v>
      </c>
      <c r="E397" s="299" t="str">
        <f>CONCATENATE("(",ROUND((D397/$H399)*100,1),")")</f>
        <v>(6.1)</v>
      </c>
      <c r="F397" s="302">
        <f>'Ind T6'!X162</f>
        <v>0.6121301759007679</v>
      </c>
      <c r="G397" s="299" t="str">
        <f>CONCATENATE("(",ROUND((F397/$H399)*100,1),")")</f>
        <v>(2)</v>
      </c>
      <c r="H397" s="302">
        <f>SUM(B397,D397,F397)</f>
        <v>13.002379998962741</v>
      </c>
      <c r="I397" s="299" t="str">
        <f>CONCATENATE("(",ROUND((H397/$H399)*100,1),")")</f>
        <v>(42.3)</v>
      </c>
      <c r="K397" s="302">
        <f>B397-B387</f>
        <v>-0.36694658816462855</v>
      </c>
      <c r="L397" s="302">
        <f>D397-D387</f>
        <v>0.30589887890735779</v>
      </c>
      <c r="M397" s="302">
        <f>F397-F387</f>
        <v>2.3564941460720079E-2</v>
      </c>
      <c r="N397" s="302">
        <f>SUM(K397:M397)</f>
        <v>-3.7482767796550687E-2</v>
      </c>
    </row>
    <row r="398" spans="1:14" x14ac:dyDescent="0.2">
      <c r="A398" s="282" t="s">
        <v>365</v>
      </c>
      <c r="B398" s="302">
        <f>'Ind T6'!V161</f>
        <v>9.3116448150540236</v>
      </c>
      <c r="C398" s="299" t="str">
        <f>CONCATENATE("(",ROUND((B398/$H399)*100,1),")")</f>
        <v>(30.3)</v>
      </c>
      <c r="D398" s="302">
        <f>'Ind T6'!W161</f>
        <v>7.4302633531201119</v>
      </c>
      <c r="E398" s="299" t="str">
        <f>CONCATENATE("(",ROUND((D398/$H399)*100,1),")")</f>
        <v>(24.2)</v>
      </c>
      <c r="F398" s="302">
        <f>'Ind T6'!X161</f>
        <v>1.0107118328631424</v>
      </c>
      <c r="G398" s="299" t="str">
        <f>CONCATENATE("(",ROUND((F398/$H399)*100,1),")")</f>
        <v>(3.3)</v>
      </c>
      <c r="H398" s="302">
        <f t="shared" ref="H398" si="300">SUM(B398,D398,F398)</f>
        <v>17.752620001037275</v>
      </c>
      <c r="I398" s="299" t="str">
        <f>CONCATENATE("(",ROUND((H398/$H399)*100,1),")")</f>
        <v>(57.7)</v>
      </c>
      <c r="K398" s="302">
        <f t="shared" ref="K398:K399" si="301">B398-B388</f>
        <v>0.25393794183234242</v>
      </c>
      <c r="L398" s="302">
        <f t="shared" ref="L398:L399" si="302">D398-D388</f>
        <v>0.22066889815808111</v>
      </c>
      <c r="M398" s="302">
        <f t="shared" ref="M398:M399" si="303">F398-F388</f>
        <v>3.6875927806189535E-2</v>
      </c>
      <c r="N398" s="302">
        <f t="shared" ref="N398:N399" si="304">SUM(K398:M398)</f>
        <v>0.51148276779661306</v>
      </c>
    </row>
    <row r="399" spans="1:14" x14ac:dyDescent="0.2">
      <c r="A399" s="282" t="s">
        <v>363</v>
      </c>
      <c r="B399" s="302">
        <f>SUM(B397:B398)</f>
        <v>19.828539727847193</v>
      </c>
      <c r="C399" s="299" t="str">
        <f>CONCATENATE("(",ROUND((B399/$H399)*100,1),")")</f>
        <v>(64.5)</v>
      </c>
      <c r="D399" s="302">
        <f>SUM(D397:D398)</f>
        <v>9.303618263388918</v>
      </c>
      <c r="E399" s="299" t="str">
        <f>CONCATENATE("(",ROUND((D399/$H399)*100,1),")")</f>
        <v>(30.3)</v>
      </c>
      <c r="F399" s="302">
        <f>SUM(F397:F398)</f>
        <v>1.6228420087639104</v>
      </c>
      <c r="G399" s="299" t="str">
        <f>CONCATENATE("(",ROUND((F399/$H399)*100,1),")")</f>
        <v>(5.3)</v>
      </c>
      <c r="H399" s="302">
        <f>SUM(H397:H398)</f>
        <v>30.755000000000017</v>
      </c>
      <c r="I399" s="299" t="str">
        <f>CONCATENATE("(",ROUND((H399/$H399)*100,1),")")</f>
        <v>(100)</v>
      </c>
      <c r="K399" s="302">
        <f t="shared" si="301"/>
        <v>-0.11300864633228258</v>
      </c>
      <c r="L399" s="302">
        <f t="shared" si="302"/>
        <v>0.52656777706543956</v>
      </c>
      <c r="M399" s="302">
        <f t="shared" si="303"/>
        <v>6.0440869266909836E-2</v>
      </c>
      <c r="N399" s="302">
        <f t="shared" si="304"/>
        <v>0.47400000000006681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12.575718760750304</v>
      </c>
      <c r="C408" s="299" t="str">
        <f>CONCATENATE("(",ROUND((B408/$H410)*100,1),")")</f>
        <v>(16.6)</v>
      </c>
      <c r="D408" s="302">
        <f>'Ind T6'!M171</f>
        <v>6.3329280506436758</v>
      </c>
      <c r="E408" s="299" t="str">
        <f>CONCATENATE("(",ROUND((D408/$H410)*100,1),")")</f>
        <v>(8.3)</v>
      </c>
      <c r="F408" s="302">
        <f>'Ind T6'!N171</f>
        <v>4.0819573057170286</v>
      </c>
      <c r="G408" s="299" t="str">
        <f>CONCATENATE("(",ROUND((F408/$H410)*100,1),")")</f>
        <v>(5.4)</v>
      </c>
      <c r="H408" s="302">
        <f>SUM(B408,D408,F408)</f>
        <v>22.990604117111008</v>
      </c>
      <c r="I408" s="299" t="str">
        <f>CONCATENATE("(",ROUND((H408/$H410)*100,1),")")</f>
        <v>(30.3)</v>
      </c>
      <c r="K408" s="302">
        <f>B413-B408</f>
        <v>-0.19014602170666706</v>
      </c>
      <c r="L408" s="302">
        <f>D413-D408</f>
        <v>7.1689966228918323E-2</v>
      </c>
      <c r="M408" s="302">
        <f>F413-F408</f>
        <v>7.0469269856030081E-2</v>
      </c>
      <c r="N408" s="302">
        <f>SUM(K408:M408)</f>
        <v>-4.7986785621718653E-2</v>
      </c>
    </row>
    <row r="409" spans="1:14" x14ac:dyDescent="0.2">
      <c r="A409" s="282" t="s">
        <v>365</v>
      </c>
      <c r="B409" s="302">
        <f>'Ind T6'!L170</f>
        <v>19.682777158682605</v>
      </c>
      <c r="C409" s="299" t="str">
        <f>CONCATENATE("(",ROUND((B409/$H410)*100,1),")")</f>
        <v>(25.9)</v>
      </c>
      <c r="D409" s="302">
        <f>'Ind T6'!M170</f>
        <v>27.121980982598739</v>
      </c>
      <c r="E409" s="299" t="str">
        <f>CONCATENATE("(",ROUND((D409/$H410)*100,1),")")</f>
        <v>(35.7)</v>
      </c>
      <c r="F409" s="302">
        <f>'Ind T6'!N170</f>
        <v>6.1316377416076442</v>
      </c>
      <c r="G409" s="299" t="str">
        <f>CONCATENATE("(",ROUND((F409/$H410)*100,1),")")</f>
        <v>(8.1)</v>
      </c>
      <c r="H409" s="302">
        <f t="shared" ref="H409" si="305">SUM(B409,D409,F409)</f>
        <v>52.936395882888988</v>
      </c>
      <c r="I409" s="299" t="str">
        <f>CONCATENATE("(",ROUND((H409/$H410)*100,1),")")</f>
        <v>(69.7)</v>
      </c>
      <c r="K409" s="302">
        <f t="shared" ref="K409:K410" si="306">B414-B409</f>
        <v>0.39550789688242105</v>
      </c>
      <c r="L409" s="302">
        <f t="shared" ref="L409:L410" si="307">D414-D409</f>
        <v>-0.63907791000142211</v>
      </c>
      <c r="M409" s="302">
        <f t="shared" ref="M409:M410" si="308">F414-F409</f>
        <v>5.5556798740713731E-2</v>
      </c>
      <c r="N409" s="302">
        <f t="shared" ref="N409:N410" si="309">SUM(K409:M409)</f>
        <v>-0.18801321437828733</v>
      </c>
    </row>
    <row r="410" spans="1:14" x14ac:dyDescent="0.2">
      <c r="A410" s="282" t="s">
        <v>363</v>
      </c>
      <c r="B410" s="302">
        <f>SUM(B408:B409)</f>
        <v>32.25849591943291</v>
      </c>
      <c r="C410" s="299" t="str">
        <f>CONCATENATE("(",ROUND((B410/$H410)*100,1),")")</f>
        <v>(42.5)</v>
      </c>
      <c r="D410" s="302">
        <f>SUM(D408:D409)</f>
        <v>33.454909033242416</v>
      </c>
      <c r="E410" s="299" t="str">
        <f>CONCATENATE("(",ROUND((D410/$H410)*100,1),")")</f>
        <v>(44.1)</v>
      </c>
      <c r="F410" s="302">
        <f>SUM(F408:F409)</f>
        <v>10.213595047324674</v>
      </c>
      <c r="G410" s="299" t="str">
        <f>CONCATENATE("(",ROUND((F410/$H410)*100,1),")")</f>
        <v>(13.5)</v>
      </c>
      <c r="H410" s="302">
        <f>SUM(H408:H409)</f>
        <v>75.926999999999992</v>
      </c>
      <c r="I410" s="299" t="str">
        <f>CONCATENATE("(",ROUND((H410/$H410)*100,1),")")</f>
        <v>(100)</v>
      </c>
      <c r="K410" s="302">
        <f t="shared" si="306"/>
        <v>0.20536187517575399</v>
      </c>
      <c r="L410" s="302">
        <f t="shared" si="307"/>
        <v>-0.56738794377250201</v>
      </c>
      <c r="M410" s="302">
        <f t="shared" si="308"/>
        <v>0.12602606859674381</v>
      </c>
      <c r="N410" s="302">
        <f t="shared" si="309"/>
        <v>-0.23600000000000421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12.385572739043637</v>
      </c>
      <c r="C413" s="299" t="str">
        <f>CONCATENATE("(",ROUND((B413/$H415)*100,1),")")</f>
        <v>(16.4)</v>
      </c>
      <c r="D413" s="302">
        <f>'Ind T6'!R171</f>
        <v>6.4046180168725941</v>
      </c>
      <c r="E413" s="299" t="str">
        <f>CONCATENATE("(",ROUND((D413/$H415)*100,1),")")</f>
        <v>(8.5)</v>
      </c>
      <c r="F413" s="302">
        <f>'Ind T6'!S171</f>
        <v>4.1524265755730587</v>
      </c>
      <c r="G413" s="299" t="str">
        <f>CONCATENATE("(",ROUND((F413/$H415)*100,1),")")</f>
        <v>(5.5)</v>
      </c>
      <c r="H413" s="302">
        <f>SUM(B413,D413,F413)</f>
        <v>22.942617331489291</v>
      </c>
      <c r="I413" s="299" t="str">
        <f>CONCATENATE("(",ROUND((H413/$H415)*100,1),")")</f>
        <v>(30.3)</v>
      </c>
      <c r="K413" s="302">
        <f>B418-B413</f>
        <v>1.8047529688891117E-2</v>
      </c>
      <c r="L413" s="302">
        <f>D418-D413</f>
        <v>0.31795605362739821</v>
      </c>
      <c r="M413" s="302">
        <f>F418-F413</f>
        <v>0.24480725302249695</v>
      </c>
      <c r="N413" s="302">
        <f>SUM(K413:M413)</f>
        <v>0.58081083633878627</v>
      </c>
    </row>
    <row r="414" spans="1:14" x14ac:dyDescent="0.2">
      <c r="A414" s="282" t="s">
        <v>365</v>
      </c>
      <c r="B414" s="302">
        <f>'Ind T6'!Q170</f>
        <v>20.078285055565026</v>
      </c>
      <c r="C414" s="299" t="str">
        <f>CONCATENATE("(",ROUND((B414/$H415)*100,1),")")</f>
        <v>(26.5)</v>
      </c>
      <c r="D414" s="302">
        <f>'Ind T6'!R170</f>
        <v>26.482903072597317</v>
      </c>
      <c r="E414" s="299" t="str">
        <f>CONCATENATE("(",ROUND((D414/$H415)*100,1),")")</f>
        <v>(35)</v>
      </c>
      <c r="F414" s="302">
        <f>'Ind T6'!S170</f>
        <v>6.1871945403483579</v>
      </c>
      <c r="G414" s="299" t="str">
        <f>CONCATENATE("(",ROUND((F414/$H415)*100,1),")")</f>
        <v>(8.2)</v>
      </c>
      <c r="H414" s="302">
        <f t="shared" ref="H414" si="310">SUM(B414,D414,F414)</f>
        <v>52.7483826685107</v>
      </c>
      <c r="I414" s="299" t="str">
        <f>CONCATENATE("(",ROUND((H414/$H415)*100,1),")")</f>
        <v>(69.7)</v>
      </c>
      <c r="K414" s="302">
        <f t="shared" ref="K414:K415" si="311">B419-B414</f>
        <v>1.5073595774949062</v>
      </c>
      <c r="L414" s="302">
        <f t="shared" ref="L414:L415" si="312">D419-D414</f>
        <v>-0.45668917279408561</v>
      </c>
      <c r="M414" s="302">
        <f t="shared" ref="M414:M415" si="313">F419-F414</f>
        <v>0.17851875896033498</v>
      </c>
      <c r="N414" s="302">
        <f t="shared" ref="N414:N415" si="314">SUM(K414:M414)</f>
        <v>1.2291891636611556</v>
      </c>
    </row>
    <row r="415" spans="1:14" x14ac:dyDescent="0.2">
      <c r="A415" s="282" t="s">
        <v>363</v>
      </c>
      <c r="B415" s="302">
        <f>SUM(B413:B414)</f>
        <v>32.463857794608664</v>
      </c>
      <c r="C415" s="299" t="str">
        <f>CONCATENATE("(",ROUND((B415/$H415)*100,1),")")</f>
        <v>(42.9)</v>
      </c>
      <c r="D415" s="302">
        <f>SUM(D413:D414)</f>
        <v>32.887521089469914</v>
      </c>
      <c r="E415" s="299" t="str">
        <f>CONCATENATE("(",ROUND((D415/$H415)*100,1),")")</f>
        <v>(43.4)</v>
      </c>
      <c r="F415" s="302">
        <f>SUM(F413:F414)</f>
        <v>10.339621115921418</v>
      </c>
      <c r="G415" s="299" t="str">
        <f>CONCATENATE("(",ROUND((F415/$H415)*100,1),")")</f>
        <v>(13.7)</v>
      </c>
      <c r="H415" s="302">
        <f>SUM(H413:H414)</f>
        <v>75.690999999999988</v>
      </c>
      <c r="I415" s="299" t="str">
        <f>CONCATENATE("(",ROUND((H415/$H415)*100,1),")")</f>
        <v>(100)</v>
      </c>
      <c r="K415" s="302">
        <f t="shared" si="311"/>
        <v>1.5254071071837956</v>
      </c>
      <c r="L415" s="302">
        <f t="shared" si="312"/>
        <v>-0.1387331191666874</v>
      </c>
      <c r="M415" s="302">
        <f t="shared" si="313"/>
        <v>0.42332601198283015</v>
      </c>
      <c r="N415" s="302">
        <f t="shared" si="314"/>
        <v>1.8099999999999383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12.403620268732528</v>
      </c>
      <c r="C418" s="299" t="str">
        <f>CONCATENATE("(",ROUND((B418/$H420)*100,1),")")</f>
        <v>(16)</v>
      </c>
      <c r="D418" s="302">
        <f>'Ind T6'!W171</f>
        <v>6.7225740704999923</v>
      </c>
      <c r="E418" s="299" t="str">
        <f>CONCATENATE("(",ROUND((D418/$H420)*100,1),")")</f>
        <v>(8.7)</v>
      </c>
      <c r="F418" s="302">
        <f>'Ind T6'!X171</f>
        <v>4.3972338285955557</v>
      </c>
      <c r="G418" s="299" t="str">
        <f>CONCATENATE("(",ROUND((F418/$H420)*100,1),")")</f>
        <v>(5.7)</v>
      </c>
      <c r="H418" s="302">
        <f>SUM(B418,D418,F418)</f>
        <v>23.523428167828076</v>
      </c>
      <c r="I418" s="299" t="str">
        <f>CONCATENATE("(",ROUND((H418/$H420)*100,1),")")</f>
        <v>(30.4)</v>
      </c>
      <c r="K418" s="302">
        <f>B418-B408</f>
        <v>-0.17209849201777594</v>
      </c>
      <c r="L418" s="302">
        <f>D418-D408</f>
        <v>0.38964601985631653</v>
      </c>
      <c r="M418" s="302">
        <f>F418-F408</f>
        <v>0.31527652287852703</v>
      </c>
      <c r="N418" s="302">
        <f>SUM(K418:M418)</f>
        <v>0.53282405071706762</v>
      </c>
    </row>
    <row r="419" spans="1:14" x14ac:dyDescent="0.2">
      <c r="A419" s="282" t="s">
        <v>365</v>
      </c>
      <c r="B419" s="302">
        <f>'Ind T6'!V170</f>
        <v>21.585644633059932</v>
      </c>
      <c r="C419" s="299" t="str">
        <f>CONCATENATE("(",ROUND((B419/$H420)*100,1),")")</f>
        <v>(27.9)</v>
      </c>
      <c r="D419" s="302">
        <f>'Ind T6'!W170</f>
        <v>26.026213899803231</v>
      </c>
      <c r="E419" s="299" t="str">
        <f>CONCATENATE("(",ROUND((D419/$H420)*100,1),")")</f>
        <v>(33.6)</v>
      </c>
      <c r="F419" s="302">
        <f>'Ind T6'!X170</f>
        <v>6.3657132993086929</v>
      </c>
      <c r="G419" s="299" t="str">
        <f>CONCATENATE("(",ROUND((F419/$H420)*100,1),")")</f>
        <v>(8.2)</v>
      </c>
      <c r="H419" s="302">
        <f t="shared" ref="H419" si="315">SUM(B419,D419,F419)</f>
        <v>53.977571832171861</v>
      </c>
      <c r="I419" s="299" t="str">
        <f>CONCATENATE("(",ROUND((H419/$H420)*100,1),")")</f>
        <v>(69.6)</v>
      </c>
      <c r="K419" s="302">
        <f t="shared" ref="K419:K420" si="316">B419-B409</f>
        <v>1.9028674743773273</v>
      </c>
      <c r="L419" s="302">
        <f t="shared" ref="L419:L420" si="317">D419-D409</f>
        <v>-1.0957670827955077</v>
      </c>
      <c r="M419" s="302">
        <f t="shared" ref="M419:M420" si="318">F419-F409</f>
        <v>0.23407555770104871</v>
      </c>
      <c r="N419" s="302">
        <f t="shared" ref="N419:N420" si="319">SUM(K419:M419)</f>
        <v>1.0411759492828683</v>
      </c>
    </row>
    <row r="420" spans="1:14" x14ac:dyDescent="0.2">
      <c r="A420" s="282" t="s">
        <v>363</v>
      </c>
      <c r="B420" s="302">
        <f>SUM(B418:B419)</f>
        <v>33.98926490179246</v>
      </c>
      <c r="C420" s="299" t="str">
        <f>CONCATENATE("(",ROUND((B420/$H420)*100,1),")")</f>
        <v>(43.9)</v>
      </c>
      <c r="D420" s="302">
        <f>SUM(D418:D419)</f>
        <v>32.748787970303226</v>
      </c>
      <c r="E420" s="299" t="str">
        <f>CONCATENATE("(",ROUND((D420/$H420)*100,1),")")</f>
        <v>(42.3)</v>
      </c>
      <c r="F420" s="302">
        <f>SUM(F418:F419)</f>
        <v>10.762947127904248</v>
      </c>
      <c r="G420" s="299" t="str">
        <f>CONCATENATE("(",ROUND((F420/$H420)*100,1),")")</f>
        <v>(13.9)</v>
      </c>
      <c r="H420" s="302">
        <f>SUM(H418:H419)</f>
        <v>77.500999999999934</v>
      </c>
      <c r="I420" s="299" t="str">
        <f>CONCATENATE("(",ROUND((H420/$H420)*100,1),")")</f>
        <v>(100)</v>
      </c>
      <c r="K420" s="302">
        <f t="shared" si="316"/>
        <v>1.7307689823595496</v>
      </c>
      <c r="L420" s="302">
        <f t="shared" si="317"/>
        <v>-0.70612106293918941</v>
      </c>
      <c r="M420" s="302">
        <f t="shared" si="318"/>
        <v>0.54935208057957396</v>
      </c>
      <c r="N420" s="302">
        <f t="shared" si="319"/>
        <v>1.5739999999999341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15.04301310158491</v>
      </c>
      <c r="C429" s="299" t="str">
        <f>CONCATENATE("(",ROUND((B429/$H431)*100,1),")")</f>
        <v>(13.3)</v>
      </c>
      <c r="D429" s="302">
        <f>'Ind T6'!M180</f>
        <v>6.4402123468094663</v>
      </c>
      <c r="E429" s="299" t="str">
        <f>CONCATENATE("(",ROUND((D429/$H431)*100,1),")")</f>
        <v>(5.7)</v>
      </c>
      <c r="F429" s="302">
        <f>'Ind T6'!N180</f>
        <v>2.0370099931110288</v>
      </c>
      <c r="G429" s="299" t="str">
        <f>CONCATENATE("(",ROUND((F429/$H431)*100,1),")")</f>
        <v>(1.8)</v>
      </c>
      <c r="H429" s="302">
        <f>SUM(B429,D429,F429)</f>
        <v>23.520235441505402</v>
      </c>
      <c r="I429" s="299" t="str">
        <f>CONCATENATE("(",ROUND((H429/$H431)*100,1),")")</f>
        <v>(20.8)</v>
      </c>
      <c r="K429" s="302">
        <f>B434-B429</f>
        <v>0.57557343031545827</v>
      </c>
      <c r="L429" s="302">
        <f>D434-D429</f>
        <v>0.32984718563959348</v>
      </c>
      <c r="M429" s="302">
        <f>F434-F429</f>
        <v>-2.5959445596575037E-3</v>
      </c>
      <c r="N429" s="302">
        <f>SUM(K429:M429)</f>
        <v>0.90282467139539424</v>
      </c>
    </row>
    <row r="430" spans="1:14" x14ac:dyDescent="0.2">
      <c r="A430" s="282" t="s">
        <v>365</v>
      </c>
      <c r="B430" s="302">
        <f>'Ind T6'!L179</f>
        <v>42.134954868970006</v>
      </c>
      <c r="C430" s="299" t="str">
        <f>CONCATENATE("(",ROUND((B430/$H431)*100,1),")")</f>
        <v>(37.2)</v>
      </c>
      <c r="D430" s="302">
        <f>'Ind T6'!M179</f>
        <v>39.346997599478385</v>
      </c>
      <c r="E430" s="299" t="str">
        <f>CONCATENATE("(",ROUND((D430/$H431)*100,1),")")</f>
        <v>(34.8)</v>
      </c>
      <c r="F430" s="302">
        <f>'Ind T6'!N179</f>
        <v>8.1358120900463256</v>
      </c>
      <c r="G430" s="299" t="str">
        <f>CONCATENATE("(",ROUND((F430/$H431)*100,1),")")</f>
        <v>(7.2)</v>
      </c>
      <c r="H430" s="302">
        <f t="shared" ref="H430" si="320">SUM(B430,D430,F430)</f>
        <v>89.617764558494713</v>
      </c>
      <c r="I430" s="299" t="str">
        <f>CONCATENATE("(",ROUND((H430/$H431)*100,1),")")</f>
        <v>(79.2)</v>
      </c>
      <c r="K430" s="302">
        <f t="shared" ref="K430:K431" si="321">B435-B430</f>
        <v>2.6188550408854212</v>
      </c>
      <c r="L430" s="302">
        <f t="shared" ref="L430:L431" si="322">D435-D430</f>
        <v>1.1141815949024192E-2</v>
      </c>
      <c r="M430" s="302">
        <f t="shared" ref="M430:M431" si="323">F435-F430</f>
        <v>0.71717847177011507</v>
      </c>
      <c r="N430" s="302">
        <f t="shared" ref="N430:N431" si="324">SUM(K430:M430)</f>
        <v>3.3471753286045605</v>
      </c>
    </row>
    <row r="431" spans="1:14" x14ac:dyDescent="0.2">
      <c r="A431" s="282" t="s">
        <v>363</v>
      </c>
      <c r="B431" s="302">
        <f>SUM(B429:B430)</f>
        <v>57.177967970554917</v>
      </c>
      <c r="C431" s="299" t="str">
        <f>CONCATENATE("(",ROUND((B431/$H431)*100,1),")")</f>
        <v>(50.5)</v>
      </c>
      <c r="D431" s="302">
        <f>SUM(D429:D430)</f>
        <v>45.787209946287852</v>
      </c>
      <c r="E431" s="299" t="str">
        <f>CONCATENATE("(",ROUND((D431/$H431)*100,1),")")</f>
        <v>(40.5)</v>
      </c>
      <c r="F431" s="302">
        <f>SUM(F429:F430)</f>
        <v>10.172822083157355</v>
      </c>
      <c r="G431" s="299" t="str">
        <f>CONCATENATE("(",ROUND((F431/$H431)*100,1),")")</f>
        <v>(9)</v>
      </c>
      <c r="H431" s="302">
        <f>SUM(H429:H430)</f>
        <v>113.13800000000012</v>
      </c>
      <c r="I431" s="299" t="str">
        <f>CONCATENATE("(",ROUND((H431/$H431)*100,1),")")</f>
        <v>(100)</v>
      </c>
      <c r="K431" s="302">
        <f t="shared" si="321"/>
        <v>3.1944284712008795</v>
      </c>
      <c r="L431" s="302">
        <f t="shared" si="322"/>
        <v>0.34098900158861767</v>
      </c>
      <c r="M431" s="302">
        <f t="shared" si="323"/>
        <v>0.71458252721045667</v>
      </c>
      <c r="N431" s="302">
        <f t="shared" si="324"/>
        <v>4.2499999999999538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15.618586531900368</v>
      </c>
      <c r="C434" s="299" t="str">
        <f>CONCATENATE("(",ROUND((B434/$H436)*100,1),")")</f>
        <v>(13.3)</v>
      </c>
      <c r="D434" s="302">
        <f>'Ind T6'!R180</f>
        <v>6.7700595324490598</v>
      </c>
      <c r="E434" s="299" t="str">
        <f>CONCATENATE("(",ROUND((D434/$H436)*100,1),")")</f>
        <v>(5.8)</v>
      </c>
      <c r="F434" s="302">
        <f>'Ind T6'!S180</f>
        <v>2.0344140485513713</v>
      </c>
      <c r="G434" s="299" t="str">
        <f>CONCATENATE("(",ROUND((F434/$H436)*100,1),")")</f>
        <v>(1.7)</v>
      </c>
      <c r="H434" s="302">
        <f>SUM(B434,D434,F434)</f>
        <v>24.423060112900799</v>
      </c>
      <c r="I434" s="299" t="str">
        <f>CONCATENATE("(",ROUND((H434/$H436)*100,1),")")</f>
        <v>(20.8)</v>
      </c>
      <c r="K434" s="302">
        <f>B439-B434</f>
        <v>0.28864988685306159</v>
      </c>
      <c r="L434" s="302">
        <f>D439-D434</f>
        <v>0.28487108521245919</v>
      </c>
      <c r="M434" s="302">
        <f>F439-F434</f>
        <v>-0.14052898299871375</v>
      </c>
      <c r="N434" s="302">
        <f>SUM(K434:M434)</f>
        <v>0.43299198906680703</v>
      </c>
    </row>
    <row r="435" spans="1:14" x14ac:dyDescent="0.2">
      <c r="A435" s="282" t="s">
        <v>365</v>
      </c>
      <c r="B435" s="302">
        <f>'Ind T6'!Q179</f>
        <v>44.753809909855427</v>
      </c>
      <c r="C435" s="299" t="str">
        <f>CONCATENATE("(",ROUND((B435/$H436)*100,1),")")</f>
        <v>(38.1)</v>
      </c>
      <c r="D435" s="302">
        <f>'Ind T6'!R179</f>
        <v>39.358139415427409</v>
      </c>
      <c r="E435" s="299" t="str">
        <f>CONCATENATE("(",ROUND((D435/$H436)*100,1),")")</f>
        <v>(33.5)</v>
      </c>
      <c r="F435" s="302">
        <f>'Ind T6'!S179</f>
        <v>8.8529905618164406</v>
      </c>
      <c r="G435" s="299" t="str">
        <f>CONCATENATE("(",ROUND((F435/$H436)*100,1),")")</f>
        <v>(7.5)</v>
      </c>
      <c r="H435" s="302">
        <f t="shared" ref="H435" si="325">SUM(B435,D435,F435)</f>
        <v>92.964939887099277</v>
      </c>
      <c r="I435" s="299" t="str">
        <f>CONCATENATE("(",ROUND((H435/$H436)*100,1),")")</f>
        <v>(79.2)</v>
      </c>
      <c r="K435" s="302">
        <f t="shared" ref="K435:K436" si="326">B440-B435</f>
        <v>2.8492523894661872</v>
      </c>
      <c r="L435" s="302">
        <f t="shared" ref="L435:L436" si="327">D440-D435</f>
        <v>-2.378154773341052</v>
      </c>
      <c r="M435" s="302">
        <f t="shared" ref="M435:M436" si="328">F440-F435</f>
        <v>0.80091039480802628</v>
      </c>
      <c r="N435" s="302">
        <f t="shared" ref="N435:N436" si="329">SUM(K435:M435)</f>
        <v>1.2720080109331615</v>
      </c>
    </row>
    <row r="436" spans="1:14" x14ac:dyDescent="0.2">
      <c r="A436" s="282" t="s">
        <v>363</v>
      </c>
      <c r="B436" s="302">
        <f>SUM(B434:B435)</f>
        <v>60.372396441755797</v>
      </c>
      <c r="C436" s="299" t="str">
        <f>CONCATENATE("(",ROUND((B436/$H436)*100,1),")")</f>
        <v>(51.4)</v>
      </c>
      <c r="D436" s="302">
        <f>SUM(D434:D435)</f>
        <v>46.12819894787647</v>
      </c>
      <c r="E436" s="299" t="str">
        <f>CONCATENATE("(",ROUND((D436/$H436)*100,1),")")</f>
        <v>(39.3)</v>
      </c>
      <c r="F436" s="302">
        <f>SUM(F434:F435)</f>
        <v>10.887404610367811</v>
      </c>
      <c r="G436" s="299" t="str">
        <f>CONCATENATE("(",ROUND((F436/$H436)*100,1),")")</f>
        <v>(9.3)</v>
      </c>
      <c r="H436" s="302">
        <f>SUM(H434:H435)</f>
        <v>117.38800000000008</v>
      </c>
      <c r="I436" s="299" t="str">
        <f>CONCATENATE("(",ROUND((H436/$H436)*100,1),")")</f>
        <v>(100)</v>
      </c>
      <c r="K436" s="302">
        <f t="shared" si="326"/>
        <v>3.1379022763192452</v>
      </c>
      <c r="L436" s="302">
        <f t="shared" si="327"/>
        <v>-2.0932836881285937</v>
      </c>
      <c r="M436" s="302">
        <f t="shared" si="328"/>
        <v>0.66038141180931298</v>
      </c>
      <c r="N436" s="302">
        <f t="shared" si="329"/>
        <v>1.7049999999999645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15.907236418753429</v>
      </c>
      <c r="C439" s="299" t="str">
        <f>CONCATENATE("(",ROUND((B439/$H441)*100,1),")")</f>
        <v>(13.4)</v>
      </c>
      <c r="D439" s="302">
        <f>'Ind T6'!W180</f>
        <v>7.054930617661519</v>
      </c>
      <c r="E439" s="299" t="str">
        <f>CONCATENATE("(",ROUND((D439/$H441)*100,1),")")</f>
        <v>(5.9)</v>
      </c>
      <c r="F439" s="302">
        <f>'Ind T6'!X180</f>
        <v>1.8938850655526576</v>
      </c>
      <c r="G439" s="299" t="str">
        <f>CONCATENATE("(",ROUND((F439/$H441)*100,1),")")</f>
        <v>(1.6)</v>
      </c>
      <c r="H439" s="302">
        <f>SUM(B439,D439,F439)</f>
        <v>24.856052101967606</v>
      </c>
      <c r="I439" s="299" t="str">
        <f>CONCATENATE("(",ROUND((H439/$H441)*100,1),")")</f>
        <v>(20.9)</v>
      </c>
      <c r="K439" s="302">
        <f>B439-B429</f>
        <v>0.86422331716851986</v>
      </c>
      <c r="L439" s="302">
        <f>D439-D429</f>
        <v>0.61471827085205266</v>
      </c>
      <c r="M439" s="302">
        <f>F439-F429</f>
        <v>-0.14312492755837125</v>
      </c>
      <c r="N439" s="302">
        <f>SUM(K439:M439)</f>
        <v>1.3358166604622013</v>
      </c>
    </row>
    <row r="440" spans="1:14" x14ac:dyDescent="0.2">
      <c r="A440" s="282" t="s">
        <v>365</v>
      </c>
      <c r="B440" s="302">
        <f>'Ind T6'!V179</f>
        <v>47.603062299321614</v>
      </c>
      <c r="C440" s="299" t="str">
        <f>CONCATENATE("(",ROUND((B440/$H441)*100,1),")")</f>
        <v>(40)</v>
      </c>
      <c r="D440" s="302">
        <f>'Ind T6'!W179</f>
        <v>36.979984642086357</v>
      </c>
      <c r="E440" s="299" t="str">
        <f>CONCATENATE("(",ROUND((D440/$H441)*100,1),")")</f>
        <v>(31.1)</v>
      </c>
      <c r="F440" s="302">
        <f>'Ind T6'!X179</f>
        <v>9.6539009566244669</v>
      </c>
      <c r="G440" s="299" t="str">
        <f>CONCATENATE("(",ROUND((F440/$H441)*100,1),")")</f>
        <v>(8.1)</v>
      </c>
      <c r="H440" s="302">
        <f t="shared" ref="H440" si="330">SUM(B440,D440,F440)</f>
        <v>94.23694789803244</v>
      </c>
      <c r="I440" s="299" t="str">
        <f>CONCATENATE("(",ROUND((H440/$H441)*100,1),")")</f>
        <v>(79.1)</v>
      </c>
      <c r="K440" s="302">
        <f t="shared" ref="K440:K441" si="331">B440-B430</f>
        <v>5.4681074303516084</v>
      </c>
      <c r="L440" s="302">
        <f t="shared" ref="L440:L441" si="332">D440-D430</f>
        <v>-2.3670129573920278</v>
      </c>
      <c r="M440" s="302">
        <f t="shared" ref="M440:M441" si="333">F440-F430</f>
        <v>1.5180888665781413</v>
      </c>
      <c r="N440" s="302">
        <f t="shared" ref="N440:N441" si="334">SUM(K440:M440)</f>
        <v>4.619183339537722</v>
      </c>
    </row>
    <row r="441" spans="1:14" x14ac:dyDescent="0.2">
      <c r="A441" s="282" t="s">
        <v>363</v>
      </c>
      <c r="B441" s="302">
        <f>SUM(B439:B440)</f>
        <v>63.510298718075042</v>
      </c>
      <c r="C441" s="299" t="str">
        <f>CONCATENATE("(",ROUND((B441/$H441)*100,1),")")</f>
        <v>(53.3)</v>
      </c>
      <c r="D441" s="302">
        <f>SUM(D439:D440)</f>
        <v>44.034915259747876</v>
      </c>
      <c r="E441" s="299" t="str">
        <f>CONCATENATE("(",ROUND((D441/$H441)*100,1),")")</f>
        <v>(37)</v>
      </c>
      <c r="F441" s="302">
        <f>SUM(F439:F440)</f>
        <v>11.547786022177124</v>
      </c>
      <c r="G441" s="299" t="str">
        <f>CONCATENATE("(",ROUND((F441/$H441)*100,1),")")</f>
        <v>(9.7)</v>
      </c>
      <c r="H441" s="302">
        <f>SUM(H439:H440)</f>
        <v>119.09300000000005</v>
      </c>
      <c r="I441" s="299" t="str">
        <f>CONCATENATE("(",ROUND((H441/$H441)*100,1),")")</f>
        <v>(100)</v>
      </c>
      <c r="K441" s="302">
        <f t="shared" si="331"/>
        <v>6.3323307475201247</v>
      </c>
      <c r="L441" s="302">
        <f t="shared" si="332"/>
        <v>-1.752294686539976</v>
      </c>
      <c r="M441" s="302">
        <f t="shared" si="333"/>
        <v>1.3749639390197697</v>
      </c>
      <c r="N441" s="302">
        <f t="shared" si="334"/>
        <v>5.9549999999999184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4.5089617618062574</v>
      </c>
      <c r="C450" s="299" t="str">
        <f>CONCATENATE("(",ROUND((B450/$H452)*100,1),")")</f>
        <v>(18.3)</v>
      </c>
      <c r="D450" s="302">
        <f>'Ind T6'!M189</f>
        <v>3.6123096837949462</v>
      </c>
      <c r="E450" s="299" t="str">
        <f>CONCATENATE("(",ROUND((D450/$H452)*100,1),")")</f>
        <v>(14.7)</v>
      </c>
      <c r="F450" s="302">
        <f>'Ind T6'!N189</f>
        <v>3.3478751489580989</v>
      </c>
      <c r="G450" s="299" t="str">
        <f>CONCATENATE("(",ROUND((F450/$H452)*100,1),")")</f>
        <v>(13.6)</v>
      </c>
      <c r="H450" s="302">
        <f>SUM(B450,D450,F450)</f>
        <v>11.469146594559303</v>
      </c>
      <c r="I450" s="299" t="str">
        <f>CONCATENATE("(",ROUND((H450/$H452)*100,1),")")</f>
        <v>(46.6)</v>
      </c>
      <c r="K450" s="302">
        <f>B455-B450</f>
        <v>0.36257672179136513</v>
      </c>
      <c r="L450" s="302">
        <f>D455-D450</f>
        <v>0.39050034165601355</v>
      </c>
      <c r="M450" s="302">
        <f>F455-F450</f>
        <v>0.22334528004799825</v>
      </c>
      <c r="N450" s="302">
        <f>SUM(K450:M450)</f>
        <v>0.97642234349537693</v>
      </c>
    </row>
    <row r="451" spans="1:14" x14ac:dyDescent="0.2">
      <c r="A451" s="282" t="s">
        <v>365</v>
      </c>
      <c r="B451" s="302">
        <f>'Ind T6'!L188</f>
        <v>3.3395493523743442</v>
      </c>
      <c r="C451" s="299" t="str">
        <f>CONCATENATE("(",ROUND((B451/$H452)*100,1),")")</f>
        <v>(13.6)</v>
      </c>
      <c r="D451" s="302">
        <f>'Ind T6'!M188</f>
        <v>5.6231705209398211</v>
      </c>
      <c r="E451" s="299" t="str">
        <f>CONCATENATE("(",ROUND((D451/$H452)*100,1),")")</f>
        <v>(22.8)</v>
      </c>
      <c r="F451" s="302">
        <f>'Ind T6'!N188</f>
        <v>4.1911335321265488</v>
      </c>
      <c r="G451" s="299" t="str">
        <f>CONCATENATE("(",ROUND((F451/$H452)*100,1),")")</f>
        <v>(17)</v>
      </c>
      <c r="H451" s="302">
        <f t="shared" ref="H451" si="335">SUM(B451,D451,F451)</f>
        <v>13.153853405440714</v>
      </c>
      <c r="I451" s="299" t="str">
        <f>CONCATENATE("(",ROUND((H451/$H452)*100,1),")")</f>
        <v>(53.4)</v>
      </c>
      <c r="K451" s="302">
        <f t="shared" ref="K451:K452" si="336">B456-B451</f>
        <v>0.10529104515694465</v>
      </c>
      <c r="L451" s="302">
        <f t="shared" ref="L451:L452" si="337">D456-D451</f>
        <v>0.42749723419280272</v>
      </c>
      <c r="M451" s="302">
        <f t="shared" ref="M451:M452" si="338">F456-F451</f>
        <v>1.8789377154842413E-2</v>
      </c>
      <c r="N451" s="302">
        <f t="shared" ref="N451:N452" si="339">SUM(K451:M451)</f>
        <v>0.55157765650458979</v>
      </c>
    </row>
    <row r="452" spans="1:14" x14ac:dyDescent="0.2">
      <c r="A452" s="282" t="s">
        <v>363</v>
      </c>
      <c r="B452" s="302">
        <f>SUM(B450:B451)</f>
        <v>7.8485111141806012</v>
      </c>
      <c r="C452" s="299" t="str">
        <f>CONCATENATE("(",ROUND((B452/$H452)*100,1),")")</f>
        <v>(31.9)</v>
      </c>
      <c r="D452" s="302">
        <f>SUM(D450:D451)</f>
        <v>9.2354802047347668</v>
      </c>
      <c r="E452" s="299" t="str">
        <f>CONCATENATE("(",ROUND((D452/$H452)*100,1),")")</f>
        <v>(37.5)</v>
      </c>
      <c r="F452" s="302">
        <f>SUM(F450:F451)</f>
        <v>7.5390086810846473</v>
      </c>
      <c r="G452" s="299" t="str">
        <f>CONCATENATE("(",ROUND((F452/$H452)*100,1),")")</f>
        <v>(30.6)</v>
      </c>
      <c r="H452" s="302">
        <f>SUM(H450:H451)</f>
        <v>24.623000000000019</v>
      </c>
      <c r="I452" s="299" t="str">
        <f>CONCATENATE("(",ROUND((H452/$H452)*100,1),")")</f>
        <v>(100)</v>
      </c>
      <c r="K452" s="302">
        <f t="shared" si="336"/>
        <v>0.46786776694831111</v>
      </c>
      <c r="L452" s="302">
        <f t="shared" si="337"/>
        <v>0.8179975758488176</v>
      </c>
      <c r="M452" s="302">
        <f t="shared" si="338"/>
        <v>0.24213465720284155</v>
      </c>
      <c r="N452" s="302">
        <f t="shared" si="339"/>
        <v>1.5279999999999703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4.8715384835976225</v>
      </c>
      <c r="C455" s="299" t="str">
        <f>CONCATENATE("(",ROUND((B455/$H457)*100,1),")")</f>
        <v>(18.6)</v>
      </c>
      <c r="D455" s="302">
        <f>'Ind T6'!R189</f>
        <v>4.0028100254509598</v>
      </c>
      <c r="E455" s="299" t="str">
        <f>CONCATENATE("(",ROUND((D455/$H457)*100,1),")")</f>
        <v>(15.3)</v>
      </c>
      <c r="F455" s="302">
        <f>'Ind T6'!S189</f>
        <v>3.5712204290060972</v>
      </c>
      <c r="G455" s="299" t="str">
        <f>CONCATENATE("(",ROUND((F455/$H457)*100,1),")")</f>
        <v>(13.7)</v>
      </c>
      <c r="H455" s="302">
        <f>SUM(B455,D455,F455)</f>
        <v>12.445568938054679</v>
      </c>
      <c r="I455" s="299" t="str">
        <f>CONCATENATE("(",ROUND((H455/$H457)*100,1),")")</f>
        <v>(47.6)</v>
      </c>
      <c r="K455" s="302">
        <f>B460-B455</f>
        <v>0.40035079055584166</v>
      </c>
      <c r="L455" s="302">
        <f>D460-D455</f>
        <v>0.48168232047519233</v>
      </c>
      <c r="M455" s="302">
        <f>F460-F455</f>
        <v>0.45902491630290809</v>
      </c>
      <c r="N455" s="302">
        <f>SUM(K455:M455)</f>
        <v>1.3410580273339421</v>
      </c>
    </row>
    <row r="456" spans="1:14" x14ac:dyDescent="0.2">
      <c r="A456" s="282" t="s">
        <v>365</v>
      </c>
      <c r="B456" s="302">
        <f>'Ind T6'!Q188</f>
        <v>3.4448403975312889</v>
      </c>
      <c r="C456" s="299" t="str">
        <f>CONCATENATE("(",ROUND((B456/$H457)*100,1),")")</f>
        <v>(13.2)</v>
      </c>
      <c r="D456" s="302">
        <f>'Ind T6'!R188</f>
        <v>6.0506677551326238</v>
      </c>
      <c r="E456" s="299" t="str">
        <f>CONCATENATE("(",ROUND((D456/$H457)*100,1),")")</f>
        <v>(23.1)</v>
      </c>
      <c r="F456" s="302">
        <f>'Ind T6'!S188</f>
        <v>4.2099229092813912</v>
      </c>
      <c r="G456" s="299" t="str">
        <f>CONCATENATE("(",ROUND((F456/$H457)*100,1),")")</f>
        <v>(16.1)</v>
      </c>
      <c r="H456" s="302">
        <f t="shared" ref="H456" si="340">SUM(B456,D456,F456)</f>
        <v>13.705431061945305</v>
      </c>
      <c r="I456" s="299" t="str">
        <f>CONCATENATE("(",ROUND((H456/$H457)*100,1),")")</f>
        <v>(52.4)</v>
      </c>
      <c r="K456" s="302">
        <f t="shared" ref="K456:K457" si="341">B461-B456</f>
        <v>2.8677553989362004E-2</v>
      </c>
      <c r="L456" s="302">
        <f t="shared" ref="L456:L457" si="342">D461-D456</f>
        <v>0.40293746753724591</v>
      </c>
      <c r="M456" s="302">
        <f t="shared" ref="M456:M457" si="343">F461-F456</f>
        <v>0.34832695113944201</v>
      </c>
      <c r="N456" s="302">
        <f t="shared" ref="N456:N457" si="344">SUM(K456:M456)</f>
        <v>0.77994197266604992</v>
      </c>
    </row>
    <row r="457" spans="1:14" x14ac:dyDescent="0.2">
      <c r="A457" s="282" t="s">
        <v>363</v>
      </c>
      <c r="B457" s="302">
        <f>SUM(B455:B456)</f>
        <v>8.3163788811289123</v>
      </c>
      <c r="C457" s="299" t="str">
        <f>CONCATENATE("(",ROUND((B457/$H457)*100,1),")")</f>
        <v>(31.8)</v>
      </c>
      <c r="D457" s="302">
        <f>SUM(D455:D456)</f>
        <v>10.053477780583584</v>
      </c>
      <c r="E457" s="299" t="str">
        <f>CONCATENATE("(",ROUND((D457/$H457)*100,1),")")</f>
        <v>(38.4)</v>
      </c>
      <c r="F457" s="302">
        <f>SUM(F455:F456)</f>
        <v>7.7811433382874888</v>
      </c>
      <c r="G457" s="299" t="str">
        <f>CONCATENATE("(",ROUND((F457/$H457)*100,1),")")</f>
        <v>(29.8)</v>
      </c>
      <c r="H457" s="302">
        <f>SUM(H455:H456)</f>
        <v>26.150999999999982</v>
      </c>
      <c r="I457" s="299" t="str">
        <f>CONCATENATE("(",ROUND((H457/$H457)*100,1),")")</f>
        <v>(100)</v>
      </c>
      <c r="K457" s="302">
        <f t="shared" si="341"/>
        <v>0.42902834454520189</v>
      </c>
      <c r="L457" s="302">
        <f t="shared" si="342"/>
        <v>0.88461978801243646</v>
      </c>
      <c r="M457" s="302">
        <f t="shared" si="343"/>
        <v>0.80735186744234966</v>
      </c>
      <c r="N457" s="302">
        <f t="shared" si="344"/>
        <v>2.120999999999988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5.2718892741534642</v>
      </c>
      <c r="C460" s="299" t="str">
        <f>CONCATENATE("(",ROUND((B460/$H462)*100,1),")")</f>
        <v>(18.6)</v>
      </c>
      <c r="D460" s="302">
        <f>'Ind T6'!W189</f>
        <v>4.4844923459261521</v>
      </c>
      <c r="E460" s="299" t="str">
        <f>CONCATENATE("(",ROUND((D460/$H462)*100,1),")")</f>
        <v>(15.9)</v>
      </c>
      <c r="F460" s="302">
        <f>'Ind T6'!X189</f>
        <v>4.0302453453090052</v>
      </c>
      <c r="G460" s="299" t="str">
        <f>CONCATENATE("(",ROUND((F460/$H462)*100,1),")")</f>
        <v>(14.3)</v>
      </c>
      <c r="H460" s="302">
        <f>SUM(B460,D460,F460)</f>
        <v>13.786626965388621</v>
      </c>
      <c r="I460" s="299" t="str">
        <f>CONCATENATE("(",ROUND((H460/$H462)*100,1),")")</f>
        <v>(48.8)</v>
      </c>
      <c r="K460" s="302">
        <f>B460-B450</f>
        <v>0.76292751234720679</v>
      </c>
      <c r="L460" s="302">
        <f>D460-D450</f>
        <v>0.87218266213120588</v>
      </c>
      <c r="M460" s="302">
        <f>F460-F450</f>
        <v>0.68237019635090634</v>
      </c>
      <c r="N460" s="302">
        <f>SUM(K460:M460)</f>
        <v>2.317480370829319</v>
      </c>
    </row>
    <row r="461" spans="1:14" x14ac:dyDescent="0.2">
      <c r="A461" s="282" t="s">
        <v>365</v>
      </c>
      <c r="B461" s="302">
        <f>'Ind T6'!V188</f>
        <v>3.4735179515206509</v>
      </c>
      <c r="C461" s="299" t="str">
        <f>CONCATENATE("(",ROUND((B461/$H462)*100,1),")")</f>
        <v>(12.3)</v>
      </c>
      <c r="D461" s="302">
        <f>'Ind T6'!W188</f>
        <v>6.4536052226698697</v>
      </c>
      <c r="E461" s="299" t="str">
        <f>CONCATENATE("(",ROUND((D461/$H462)*100,1),")")</f>
        <v>(22.8)</v>
      </c>
      <c r="F461" s="302">
        <f>'Ind T6'!X188</f>
        <v>4.5582498604208332</v>
      </c>
      <c r="G461" s="299" t="str">
        <f>CONCATENATE("(",ROUND((F461/$H462)*100,1),")")</f>
        <v>(16.1)</v>
      </c>
      <c r="H461" s="302">
        <f t="shared" ref="H461" si="345">SUM(B461,D461,F461)</f>
        <v>14.485373034611353</v>
      </c>
      <c r="I461" s="299" t="str">
        <f>CONCATENATE("(",ROUND((H461/$H462)*100,1),")")</f>
        <v>(51.2)</v>
      </c>
      <c r="K461" s="302">
        <f t="shared" ref="K461:K462" si="346">B461-B451</f>
        <v>0.13396859914630666</v>
      </c>
      <c r="L461" s="302">
        <f t="shared" ref="L461:L462" si="347">D461-D451</f>
        <v>0.83043470173004863</v>
      </c>
      <c r="M461" s="302">
        <f t="shared" ref="M461:M462" si="348">F461-F451</f>
        <v>0.36711632829428442</v>
      </c>
      <c r="N461" s="302">
        <f t="shared" ref="N461:N462" si="349">SUM(K461:M461)</f>
        <v>1.3315196291706397</v>
      </c>
    </row>
    <row r="462" spans="1:14" x14ac:dyDescent="0.2">
      <c r="A462" s="282" t="s">
        <v>363</v>
      </c>
      <c r="B462" s="302">
        <f>SUM(B460:B461)</f>
        <v>8.7454072256741142</v>
      </c>
      <c r="C462" s="299" t="str">
        <f>CONCATENATE("(",ROUND((B462/$H462)*100,1),")")</f>
        <v>(30.9)</v>
      </c>
      <c r="D462" s="302">
        <f>SUM(D460:D461)</f>
        <v>10.938097568596021</v>
      </c>
      <c r="E462" s="299" t="str">
        <f>CONCATENATE("(",ROUND((D462/$H462)*100,1),")")</f>
        <v>(38.7)</v>
      </c>
      <c r="F462" s="302">
        <f>SUM(F460:F461)</f>
        <v>8.5884952057298385</v>
      </c>
      <c r="G462" s="299" t="str">
        <f>CONCATENATE("(",ROUND((F462/$H462)*100,1),")")</f>
        <v>(30.4)</v>
      </c>
      <c r="H462" s="302">
        <f>SUM(H460:H461)</f>
        <v>28.271999999999974</v>
      </c>
      <c r="I462" s="299" t="str">
        <f>CONCATENATE("(",ROUND((H462/$H462)*100,1),")")</f>
        <v>(100)</v>
      </c>
      <c r="K462" s="302">
        <f t="shared" si="346"/>
        <v>0.896896111493513</v>
      </c>
      <c r="L462" s="302">
        <f t="shared" si="347"/>
        <v>1.7026173638612541</v>
      </c>
      <c r="M462" s="302">
        <f t="shared" si="348"/>
        <v>1.0494865246451912</v>
      </c>
      <c r="N462" s="302">
        <f t="shared" si="349"/>
        <v>3.6489999999999583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4.4832421764267183</v>
      </c>
      <c r="C471" s="299" t="str">
        <f>CONCATENATE("(",ROUND((B471/$H473)*100,1),")")</f>
        <v>(16.7)</v>
      </c>
      <c r="D471" s="302">
        <f>'Ind T6'!M198</f>
        <v>1.3278687925538704</v>
      </c>
      <c r="E471" s="299" t="str">
        <f>CONCATENATE("(",ROUND((D471/$H473)*100,1),")")</f>
        <v>(5)</v>
      </c>
      <c r="F471" s="302">
        <f>'Ind T6'!N198</f>
        <v>2.1175874640673218</v>
      </c>
      <c r="G471" s="299" t="str">
        <f>CONCATENATE("(",ROUND((F471/$H473)*100,1),")")</f>
        <v>(7.9)</v>
      </c>
      <c r="H471" s="302">
        <f>SUM(B471,D471,F471)</f>
        <v>7.9286984330479102</v>
      </c>
      <c r="I471" s="299" t="str">
        <f>CONCATENATE("(",ROUND((H471/$H473)*100,1),")")</f>
        <v>(29.6)</v>
      </c>
      <c r="K471" s="302">
        <f>B476-B471</f>
        <v>-3.7840701200831717E-2</v>
      </c>
      <c r="L471" s="302">
        <f>D476-D471</f>
        <v>-5.7552167334319337E-2</v>
      </c>
      <c r="M471" s="302">
        <f>F476-F471</f>
        <v>-2.0593301995264657E-2</v>
      </c>
      <c r="N471" s="302">
        <f>SUM(K471:M471)</f>
        <v>-0.11598617053041571</v>
      </c>
    </row>
    <row r="472" spans="1:14" x14ac:dyDescent="0.2">
      <c r="A472" s="282" t="s">
        <v>365</v>
      </c>
      <c r="B472" s="302">
        <f>'Ind T6'!L197</f>
        <v>5.2659582438530377</v>
      </c>
      <c r="C472" s="299" t="str">
        <f>CONCATENATE("(",ROUND((B472/$H473)*100,1),")")</f>
        <v>(19.6)</v>
      </c>
      <c r="D472" s="302">
        <f>'Ind T6'!M197</f>
        <v>6.7305528805530237</v>
      </c>
      <c r="E472" s="299" t="str">
        <f>CONCATENATE("(",ROUND((D472/$H473)*100,1),")")</f>
        <v>(25.1)</v>
      </c>
      <c r="F472" s="302">
        <f>'Ind T6'!N197</f>
        <v>6.8987904425460469</v>
      </c>
      <c r="G472" s="299" t="str">
        <f>CONCATENATE("(",ROUND((F472/$H473)*100,1),")")</f>
        <v>(25.7)</v>
      </c>
      <c r="H472" s="302">
        <f t="shared" ref="H472" si="350">SUM(B472,D472,F472)</f>
        <v>18.89530156695211</v>
      </c>
      <c r="I472" s="299" t="str">
        <f>CONCATENATE("(",ROUND((H472/$H473)*100,1),")")</f>
        <v>(70.4)</v>
      </c>
      <c r="K472" s="302">
        <f t="shared" ref="K472:K473" si="351">B477-B472</f>
        <v>-0.36843712402357109</v>
      </c>
      <c r="L472" s="302">
        <f t="shared" ref="L472:L473" si="352">D477-D472</f>
        <v>-0.36077189445593305</v>
      </c>
      <c r="M472" s="302">
        <f t="shared" ref="M472:M473" si="353">F477-F472</f>
        <v>-0.25480481099006624</v>
      </c>
      <c r="N472" s="302">
        <f t="shared" ref="N472:N473" si="354">SUM(K472:M472)</f>
        <v>-0.98401382946957039</v>
      </c>
    </row>
    <row r="473" spans="1:14" x14ac:dyDescent="0.2">
      <c r="A473" s="282" t="s">
        <v>363</v>
      </c>
      <c r="B473" s="302">
        <f>SUM(B471:B472)</f>
        <v>9.749200420279756</v>
      </c>
      <c r="C473" s="299" t="str">
        <f>CONCATENATE("(",ROUND((B473/$H473)*100,1),")")</f>
        <v>(36.3)</v>
      </c>
      <c r="D473" s="302">
        <f>SUM(D471:D472)</f>
        <v>8.0584216731068938</v>
      </c>
      <c r="E473" s="299" t="str">
        <f>CONCATENATE("(",ROUND((D473/$H473)*100,1),")")</f>
        <v>(30)</v>
      </c>
      <c r="F473" s="302">
        <f>SUM(F471:F472)</f>
        <v>9.0163779066133678</v>
      </c>
      <c r="G473" s="299" t="str">
        <f>CONCATENATE("(",ROUND((F473/$H473)*100,1),")")</f>
        <v>(33.6)</v>
      </c>
      <c r="H473" s="302">
        <f>SUM(H471:H472)</f>
        <v>26.824000000000019</v>
      </c>
      <c r="I473" s="299" t="str">
        <f>CONCATENATE("(",ROUND((H473/$H473)*100,1),")")</f>
        <v>(100)</v>
      </c>
      <c r="K473" s="302">
        <f t="shared" si="351"/>
        <v>-0.4062778252244037</v>
      </c>
      <c r="L473" s="302">
        <f t="shared" si="352"/>
        <v>-0.41832406179025217</v>
      </c>
      <c r="M473" s="302">
        <f t="shared" si="353"/>
        <v>-0.27539811298533046</v>
      </c>
      <c r="N473" s="302">
        <f t="shared" si="354"/>
        <v>-1.0999999999999863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4.4454014752258866</v>
      </c>
      <c r="C476" s="299" t="str">
        <f>CONCATENATE("(",ROUND((B476/$H478)*100,1),")")</f>
        <v>(17.3)</v>
      </c>
      <c r="D476" s="302">
        <f>'Ind T6'!R198</f>
        <v>1.270316625219551</v>
      </c>
      <c r="E476" s="299" t="str">
        <f>CONCATENATE("(",ROUND((D476/$H478)*100,1),")")</f>
        <v>(4.9)</v>
      </c>
      <c r="F476" s="302">
        <f>'Ind T6'!S198</f>
        <v>2.0969941620720571</v>
      </c>
      <c r="G476" s="299" t="str">
        <f>CONCATENATE("(",ROUND((F476/$H478)*100,1),")")</f>
        <v>(8.2)</v>
      </c>
      <c r="H476" s="302">
        <f>SUM(B476,D476,F476)</f>
        <v>7.8127122625174952</v>
      </c>
      <c r="I476" s="299" t="str">
        <f>CONCATENATE("(",ROUND((H476/$H478)*100,1),")")</f>
        <v>(30.4)</v>
      </c>
      <c r="K476" s="302">
        <f>B481-B476</f>
        <v>0.20651511782958565</v>
      </c>
      <c r="L476" s="302">
        <f>D481-D476</f>
        <v>2.5227941367247375E-3</v>
      </c>
      <c r="M476" s="302">
        <f>F481-F476</f>
        <v>8.8176626457619811E-2</v>
      </c>
      <c r="N476" s="302">
        <f>SUM(K476:M476)</f>
        <v>0.2972145384239302</v>
      </c>
    </row>
    <row r="477" spans="1:14" x14ac:dyDescent="0.2">
      <c r="A477" s="282" t="s">
        <v>365</v>
      </c>
      <c r="B477" s="302">
        <f>'Ind T6'!Q197</f>
        <v>4.8975211198294666</v>
      </c>
      <c r="C477" s="299" t="str">
        <f>CONCATENATE("(",ROUND((B477/$H478)*100,1),")")</f>
        <v>(19)</v>
      </c>
      <c r="D477" s="302">
        <f>'Ind T6'!R197</f>
        <v>6.3697809860970906</v>
      </c>
      <c r="E477" s="299" t="str">
        <f>CONCATENATE("(",ROUND((D477/$H478)*100,1),")")</f>
        <v>(24.8)</v>
      </c>
      <c r="F477" s="302">
        <f>'Ind T6'!S197</f>
        <v>6.6439856315559807</v>
      </c>
      <c r="G477" s="299" t="str">
        <f>CONCATENATE("(",ROUND((F477/$H478)*100,1),")")</f>
        <v>(25.8)</v>
      </c>
      <c r="H477" s="302">
        <f t="shared" ref="H477" si="355">SUM(B477,D477,F477)</f>
        <v>17.911287737482539</v>
      </c>
      <c r="I477" s="299" t="str">
        <f>CONCATENATE("(",ROUND((H477/$H478)*100,1),")")</f>
        <v>(69.6)</v>
      </c>
      <c r="K477" s="302">
        <f t="shared" ref="K477:K478" si="356">B482-B477</f>
        <v>-0.22808351693754236</v>
      </c>
      <c r="L477" s="302">
        <f t="shared" ref="L477:L478" si="357">D482-D477</f>
        <v>-0.21194244927906691</v>
      </c>
      <c r="M477" s="302">
        <f t="shared" ref="M477:M478" si="358">F482-F477</f>
        <v>-0.11218857220735856</v>
      </c>
      <c r="N477" s="302">
        <f t="shared" ref="N477:N478" si="359">SUM(K477:M477)</f>
        <v>-0.55221453842396784</v>
      </c>
    </row>
    <row r="478" spans="1:14" x14ac:dyDescent="0.2">
      <c r="A478" s="282" t="s">
        <v>363</v>
      </c>
      <c r="B478" s="302">
        <f>SUM(B476:B477)</f>
        <v>9.3429225950553523</v>
      </c>
      <c r="C478" s="299" t="str">
        <f>CONCATENATE("(",ROUND((B478/$H478)*100,1),")")</f>
        <v>(36.3)</v>
      </c>
      <c r="D478" s="302">
        <f>SUM(D476:D477)</f>
        <v>7.6400976113166417</v>
      </c>
      <c r="E478" s="299" t="str">
        <f>CONCATENATE("(",ROUND((D478/$H478)*100,1),")")</f>
        <v>(29.7)</v>
      </c>
      <c r="F478" s="302">
        <f>SUM(F476:F477)</f>
        <v>8.7409797936280373</v>
      </c>
      <c r="G478" s="299" t="str">
        <f>CONCATENATE("(",ROUND((F478/$H478)*100,1),")")</f>
        <v>(34)</v>
      </c>
      <c r="H478" s="302">
        <f>SUM(H476:H477)</f>
        <v>25.724000000000032</v>
      </c>
      <c r="I478" s="299" t="str">
        <f>CONCATENATE("(",ROUND((H478/$H478)*100,1),")")</f>
        <v>(100)</v>
      </c>
      <c r="K478" s="302">
        <f t="shared" si="356"/>
        <v>-2.1568399107955827E-2</v>
      </c>
      <c r="L478" s="302">
        <f t="shared" si="357"/>
        <v>-0.20941965514234173</v>
      </c>
      <c r="M478" s="302">
        <f t="shared" si="358"/>
        <v>-2.4011945749737862E-2</v>
      </c>
      <c r="N478" s="302">
        <f t="shared" si="359"/>
        <v>-0.25500000000003542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4.6519165930554722</v>
      </c>
      <c r="C481" s="299" t="str">
        <f>CONCATENATE("(",ROUND((B481/$H483)*100,1),")")</f>
        <v>(18.3)</v>
      </c>
      <c r="D481" s="302">
        <f>'Ind T6'!W198</f>
        <v>1.2728394193562758</v>
      </c>
      <c r="E481" s="299" t="str">
        <f>CONCATENATE("(",ROUND((D481/$H483)*100,1),")")</f>
        <v>(5)</v>
      </c>
      <c r="F481" s="302">
        <f>'Ind T6'!X198</f>
        <v>2.1851707885296769</v>
      </c>
      <c r="G481" s="299" t="str">
        <f>CONCATENATE("(",ROUND((F481/$H483)*100,1),")")</f>
        <v>(8.6)</v>
      </c>
      <c r="H481" s="302">
        <f>SUM(B481,D481,F481)</f>
        <v>8.1099268009414249</v>
      </c>
      <c r="I481" s="299" t="str">
        <f>CONCATENATE("(",ROUND((H481/$H483)*100,1),")")</f>
        <v>(31.8)</v>
      </c>
      <c r="K481" s="302">
        <f>B481-B471</f>
        <v>0.16867441662875393</v>
      </c>
      <c r="L481" s="302">
        <f>D481-D471</f>
        <v>-5.50293731975946E-2</v>
      </c>
      <c r="M481" s="302">
        <f>F481-F471</f>
        <v>6.7583324462355154E-2</v>
      </c>
      <c r="N481" s="302">
        <f>SUM(K481:M481)</f>
        <v>0.18122836789351449</v>
      </c>
    </row>
    <row r="482" spans="1:14" x14ac:dyDescent="0.2">
      <c r="A482" s="282" t="s">
        <v>365</v>
      </c>
      <c r="B482" s="302">
        <f>'Ind T6'!V197</f>
        <v>4.6694376028919242</v>
      </c>
      <c r="C482" s="299" t="str">
        <f>CONCATENATE("(",ROUND((B482/$H483)*100,1),")")</f>
        <v>(18.3)</v>
      </c>
      <c r="D482" s="302">
        <f>'Ind T6'!W197</f>
        <v>6.1578385368180237</v>
      </c>
      <c r="E482" s="299" t="str">
        <f>CONCATENATE("(",ROUND((D482/$H483)*100,1),")")</f>
        <v>(24.2)</v>
      </c>
      <c r="F482" s="302">
        <f>'Ind T6'!X197</f>
        <v>6.5317970593486221</v>
      </c>
      <c r="G482" s="299" t="str">
        <f>CONCATENATE("(",ROUND((F482/$H483)*100,1),")")</f>
        <v>(25.6)</v>
      </c>
      <c r="H482" s="302">
        <f t="shared" ref="H482" si="360">SUM(B482,D482,F482)</f>
        <v>17.359073199058571</v>
      </c>
      <c r="I482" s="299" t="str">
        <f>CONCATENATE("(",ROUND((H482/$H483)*100,1),")")</f>
        <v>(68.2)</v>
      </c>
      <c r="K482" s="302">
        <f t="shared" ref="K482:K483" si="361">B482-B472</f>
        <v>-0.59652064096111346</v>
      </c>
      <c r="L482" s="302">
        <f t="shared" ref="L482:L483" si="362">D482-D472</f>
        <v>-0.57271434373499996</v>
      </c>
      <c r="M482" s="302">
        <f t="shared" ref="M482:M483" si="363">F482-F472</f>
        <v>-0.36699338319742481</v>
      </c>
      <c r="N482" s="302">
        <f t="shared" ref="N482:N483" si="364">SUM(K482:M482)</f>
        <v>-1.5362283678935382</v>
      </c>
    </row>
    <row r="483" spans="1:14" x14ac:dyDescent="0.2">
      <c r="A483" s="282" t="s">
        <v>363</v>
      </c>
      <c r="B483" s="302">
        <f>SUM(B481:B482)</f>
        <v>9.3213541959473964</v>
      </c>
      <c r="C483" s="299" t="str">
        <f>CONCATENATE("(",ROUND((B483/$H483)*100,1),")")</f>
        <v>(36.6)</v>
      </c>
      <c r="D483" s="302">
        <f>SUM(D481:D482)</f>
        <v>7.4306779561742999</v>
      </c>
      <c r="E483" s="299" t="str">
        <f>CONCATENATE("(",ROUND((D483/$H483)*100,1),")")</f>
        <v>(29.2)</v>
      </c>
      <c r="F483" s="302">
        <f>SUM(F481:F482)</f>
        <v>8.7169678478782995</v>
      </c>
      <c r="G483" s="299" t="str">
        <f>CONCATENATE("(",ROUND((F483/$H483)*100,1),")")</f>
        <v>(34.2)</v>
      </c>
      <c r="H483" s="302">
        <f>SUM(H481:H482)</f>
        <v>25.468999999999994</v>
      </c>
      <c r="I483" s="299" t="str">
        <f>CONCATENATE("(",ROUND((H483/$H483)*100,1),")")</f>
        <v>(100)</v>
      </c>
      <c r="K483" s="302">
        <f t="shared" si="361"/>
        <v>-0.42784622433235953</v>
      </c>
      <c r="L483" s="302">
        <f t="shared" si="362"/>
        <v>-0.6277437169325939</v>
      </c>
      <c r="M483" s="302">
        <f t="shared" si="363"/>
        <v>-0.29941005873506832</v>
      </c>
      <c r="N483" s="302">
        <f t="shared" si="364"/>
        <v>-1.3550000000000217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Coast to Capital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1.5592658456669799</v>
      </c>
      <c r="C8" s="300">
        <v>0.65286634662446952</v>
      </c>
      <c r="D8" s="300">
        <v>0.86297363113674308</v>
      </c>
      <c r="E8" s="300">
        <f>SUM(B8:D8)</f>
        <v>3.0751058234281925</v>
      </c>
      <c r="F8" s="300"/>
      <c r="G8" s="300">
        <v>0.35792343855943826</v>
      </c>
      <c r="H8" s="300">
        <v>0.93099603889961358</v>
      </c>
      <c r="I8" s="300">
        <v>0.51380780620226729</v>
      </c>
      <c r="J8" s="300">
        <f>SUM(G8:I8)</f>
        <v>1.8027272836613191</v>
      </c>
      <c r="K8" s="300"/>
      <c r="L8" s="300">
        <v>1.6350854226373914</v>
      </c>
      <c r="M8" s="300">
        <v>0.75221669055721418</v>
      </c>
      <c r="N8" s="300">
        <v>0.51099874640716902</v>
      </c>
      <c r="O8" s="300">
        <f>SUM(L8:N8)</f>
        <v>2.8983008596017745</v>
      </c>
      <c r="P8" s="300"/>
      <c r="Q8" s="300">
        <v>1.6712266650537824</v>
      </c>
      <c r="R8" s="300">
        <v>0.74537847523931133</v>
      </c>
      <c r="S8" s="300">
        <v>0.53002651674312451</v>
      </c>
      <c r="T8" s="300">
        <f>SUM(Q8:S8)</f>
        <v>2.9466316570362183</v>
      </c>
      <c r="U8" s="300"/>
      <c r="V8" s="300">
        <v>1.6706201308129323</v>
      </c>
      <c r="W8" s="300">
        <v>0.69296407617344757</v>
      </c>
      <c r="X8" s="300">
        <v>0.54613258632424178</v>
      </c>
      <c r="Y8" s="300">
        <f>SUM(V8:X8)</f>
        <v>2.9097167933106216</v>
      </c>
    </row>
    <row r="9" spans="1:25" x14ac:dyDescent="0.2">
      <c r="A9" s="260" t="s">
        <v>364</v>
      </c>
      <c r="B9" s="300">
        <v>3.4585469978350694</v>
      </c>
      <c r="C9" s="300">
        <v>0.3165468586923747</v>
      </c>
      <c r="D9" s="300">
        <v>1.1178003200443536</v>
      </c>
      <c r="E9" s="300">
        <f t="shared" ref="E9:E10" si="0">SUM(B9:D9)</f>
        <v>4.8928941765717973</v>
      </c>
      <c r="F9" s="300"/>
      <c r="G9" s="300">
        <v>3.6604091945546284</v>
      </c>
      <c r="H9" s="300">
        <v>0.4193433161250566</v>
      </c>
      <c r="I9" s="300">
        <v>3.0945202056590055</v>
      </c>
      <c r="J9" s="300">
        <f t="shared" ref="J9:J10" si="1">SUM(G9:I9)</f>
        <v>7.1742727163386908</v>
      </c>
      <c r="K9" s="300"/>
      <c r="L9" s="300">
        <v>3.2961538323891966</v>
      </c>
      <c r="M9" s="300">
        <v>9.5823782235488365E-3</v>
      </c>
      <c r="N9" s="300">
        <v>0.99896292978549905</v>
      </c>
      <c r="O9" s="300">
        <f t="shared" ref="O9:O10" si="2">SUM(L9:N9)</f>
        <v>4.3046991403982444</v>
      </c>
      <c r="P9" s="300"/>
      <c r="Q9" s="300">
        <v>3.4821658964461282</v>
      </c>
      <c r="R9" s="300">
        <v>9.7303101445033596E-3</v>
      </c>
      <c r="S9" s="300">
        <v>0.99047213637313503</v>
      </c>
      <c r="T9" s="300">
        <f t="shared" ref="T9:T10" si="3">SUM(Q9:S9)</f>
        <v>4.4823683429637668</v>
      </c>
      <c r="U9" s="300"/>
      <c r="V9" s="300">
        <v>3.7771576897414634</v>
      </c>
      <c r="W9" s="300">
        <v>9.8864095412341951E-3</v>
      </c>
      <c r="X9" s="300">
        <v>0.91723910740667347</v>
      </c>
      <c r="Y9" s="300">
        <f t="shared" ref="Y9:Y10" si="4">SUM(V9:X9)</f>
        <v>4.7042832066893707</v>
      </c>
    </row>
    <row r="10" spans="1:25" x14ac:dyDescent="0.2">
      <c r="A10" s="264" t="s">
        <v>363</v>
      </c>
      <c r="B10" s="301">
        <f>SUM(B8:B9)</f>
        <v>5.0178128435020497</v>
      </c>
      <c r="C10" s="301">
        <f t="shared" ref="C10:D10" si="5">SUM(C8:C9)</f>
        <v>0.96941320531684427</v>
      </c>
      <c r="D10" s="301">
        <f t="shared" si="5"/>
        <v>1.9807739511810967</v>
      </c>
      <c r="E10" s="301">
        <f t="shared" si="0"/>
        <v>7.9679999999999902</v>
      </c>
      <c r="F10" s="301"/>
      <c r="G10" s="301">
        <f>SUM(G8:G9)</f>
        <v>4.018332633114067</v>
      </c>
      <c r="H10" s="301">
        <f t="shared" ref="H10" si="6">SUM(H8:H9)</f>
        <v>1.3503393550246701</v>
      </c>
      <c r="I10" s="301">
        <f t="shared" ref="I10" si="7">SUM(I8:I9)</f>
        <v>3.6083280118612731</v>
      </c>
      <c r="J10" s="301">
        <f t="shared" si="1"/>
        <v>8.977000000000011</v>
      </c>
      <c r="K10" s="301"/>
      <c r="L10" s="301">
        <f>SUM(L8:L9)</f>
        <v>4.931239255026588</v>
      </c>
      <c r="M10" s="301">
        <f t="shared" ref="M10" si="8">SUM(M8:M9)</f>
        <v>0.76179906878076298</v>
      </c>
      <c r="N10" s="301">
        <f t="shared" ref="N10" si="9">SUM(N8:N9)</f>
        <v>1.5099616761926682</v>
      </c>
      <c r="O10" s="301">
        <f t="shared" si="2"/>
        <v>7.2030000000000189</v>
      </c>
      <c r="P10" s="301"/>
      <c r="Q10" s="301">
        <f>SUM(Q8:Q9)</f>
        <v>5.1533925614999108</v>
      </c>
      <c r="R10" s="301">
        <f t="shared" ref="R10" si="10">SUM(R8:R9)</f>
        <v>0.75510878538381465</v>
      </c>
      <c r="S10" s="301">
        <f t="shared" ref="S10" si="11">SUM(S8:S9)</f>
        <v>1.5204986531162596</v>
      </c>
      <c r="T10" s="301">
        <f t="shared" si="3"/>
        <v>7.4289999999999852</v>
      </c>
      <c r="U10" s="301"/>
      <c r="V10" s="301">
        <f>SUM(V8:V9)</f>
        <v>5.4477778205543954</v>
      </c>
      <c r="W10" s="301">
        <f t="shared" ref="W10" si="12">SUM(W8:W9)</f>
        <v>0.70285048571468178</v>
      </c>
      <c r="X10" s="301">
        <f t="shared" ref="X10" si="13">SUM(X8:X9)</f>
        <v>1.4633716937309154</v>
      </c>
      <c r="Y10" s="301">
        <f t="shared" si="4"/>
        <v>7.6139999999999919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4.3660740308653564E-2</v>
      </c>
      <c r="C17" s="300">
        <v>1.2786359661977333E-2</v>
      </c>
      <c r="D17" s="300">
        <v>1.5593121539041261E-4</v>
      </c>
      <c r="E17" s="300">
        <f>SUM(B17:D17)</f>
        <v>5.6603031186021308E-2</v>
      </c>
      <c r="F17" s="300"/>
      <c r="G17" s="300">
        <v>5.0561106840087883E-2</v>
      </c>
      <c r="H17" s="300">
        <v>1.458493466572572E-2</v>
      </c>
      <c r="I17" s="300">
        <v>0.23899846272223815</v>
      </c>
      <c r="J17" s="300">
        <f>SUM(G17:I17)</f>
        <v>0.30414450422805173</v>
      </c>
      <c r="K17" s="300"/>
      <c r="L17" s="300">
        <v>5.3049504950109273E-2</v>
      </c>
      <c r="M17" s="300">
        <v>1.2792079208019039E-2</v>
      </c>
      <c r="N17" s="300">
        <v>0</v>
      </c>
      <c r="O17" s="300">
        <f>SUM(L17:N17)</f>
        <v>6.5841584158128311E-2</v>
      </c>
      <c r="P17" s="300"/>
      <c r="Q17" s="300">
        <v>4.8422353375665188E-2</v>
      </c>
      <c r="R17" s="300">
        <v>1.1960900037042128E-2</v>
      </c>
      <c r="S17" s="300">
        <v>0</v>
      </c>
      <c r="T17" s="300">
        <f>SUM(Q17:S17)</f>
        <v>6.0383253412707318E-2</v>
      </c>
      <c r="U17" s="300"/>
      <c r="V17" s="300">
        <v>4.405198019789567E-2</v>
      </c>
      <c r="W17" s="300">
        <v>1.1707508250849218E-2</v>
      </c>
      <c r="X17" s="300">
        <v>0</v>
      </c>
      <c r="Y17" s="300">
        <f>SUM(V17:X17)</f>
        <v>5.5759488448744884E-2</v>
      </c>
    </row>
    <row r="18" spans="1:25" x14ac:dyDescent="0.2">
      <c r="A18" s="260" t="s">
        <v>364</v>
      </c>
      <c r="B18" s="300">
        <v>0.3274555523169867</v>
      </c>
      <c r="C18" s="300">
        <v>4.319294666297719E-2</v>
      </c>
      <c r="D18" s="300">
        <v>0.10774846983401408</v>
      </c>
      <c r="E18" s="300">
        <f t="shared" ref="E18:E19" si="14">SUM(B18:D18)</f>
        <v>0.47839696881397797</v>
      </c>
      <c r="F18" s="300"/>
      <c r="G18" s="300">
        <v>0.32767486548710972</v>
      </c>
      <c r="H18" s="300">
        <v>3.3059185242091962E-3</v>
      </c>
      <c r="I18" s="300">
        <v>0.12387471176062788</v>
      </c>
      <c r="J18" s="300">
        <f t="shared" ref="J18:J19" si="15">SUM(G18:I18)</f>
        <v>0.45485549577194678</v>
      </c>
      <c r="K18" s="300"/>
      <c r="L18" s="300">
        <v>0.30870297029731764</v>
      </c>
      <c r="M18" s="300">
        <v>2.2574257425840506E-3</v>
      </c>
      <c r="N18" s="300">
        <v>0.19319801980196977</v>
      </c>
      <c r="O18" s="300">
        <f t="shared" ref="O18:O19" si="16">SUM(L18:N18)</f>
        <v>0.50415841584187149</v>
      </c>
      <c r="P18" s="300"/>
      <c r="Q18" s="300">
        <v>0.28320324603548602</v>
      </c>
      <c r="R18" s="300">
        <v>2.1220951678363738E-3</v>
      </c>
      <c r="S18" s="300">
        <v>0.17729140538396884</v>
      </c>
      <c r="T18" s="300">
        <f t="shared" ref="T18:T19" si="17">SUM(Q18:S18)</f>
        <v>0.46261674658729124</v>
      </c>
      <c r="U18" s="300"/>
      <c r="V18" s="300">
        <v>0.26629620462121811</v>
      </c>
      <c r="W18" s="300">
        <v>2.1827557755796766E-3</v>
      </c>
      <c r="X18" s="300">
        <v>0.15676155115445736</v>
      </c>
      <c r="Y18" s="300">
        <f t="shared" ref="Y18:Y19" si="18">SUM(V18:X18)</f>
        <v>0.4252405115512552</v>
      </c>
    </row>
    <row r="19" spans="1:25" x14ac:dyDescent="0.2">
      <c r="A19" s="264" t="s">
        <v>363</v>
      </c>
      <c r="B19" s="301">
        <f>SUM(B17:B18)</f>
        <v>0.37111629262564028</v>
      </c>
      <c r="C19" s="301">
        <f t="shared" ref="C19" si="19">SUM(C17:C18)</f>
        <v>5.5979306324954521E-2</v>
      </c>
      <c r="D19" s="301">
        <f t="shared" ref="D19" si="20">SUM(D17:D18)</f>
        <v>0.10790440104940449</v>
      </c>
      <c r="E19" s="301">
        <f t="shared" si="14"/>
        <v>0.53499999999999925</v>
      </c>
      <c r="F19" s="301"/>
      <c r="G19" s="301">
        <f>SUM(G17:G18)</f>
        <v>0.37823597232719763</v>
      </c>
      <c r="H19" s="301">
        <f t="shared" ref="H19" si="21">SUM(H17:H18)</f>
        <v>1.7890853189934917E-2</v>
      </c>
      <c r="I19" s="301">
        <f t="shared" ref="I19" si="22">SUM(I17:I18)</f>
        <v>0.36287317448286605</v>
      </c>
      <c r="J19" s="301">
        <f t="shared" si="15"/>
        <v>0.75899999999999856</v>
      </c>
      <c r="K19" s="301"/>
      <c r="L19" s="301">
        <f>SUM(L17:L18)</f>
        <v>0.36175247524742693</v>
      </c>
      <c r="M19" s="301">
        <f t="shared" ref="M19" si="23">SUM(M17:M18)</f>
        <v>1.5049504950603089E-2</v>
      </c>
      <c r="N19" s="301">
        <f t="shared" ref="N19" si="24">SUM(N17:N18)</f>
        <v>0.19319801980196977</v>
      </c>
      <c r="O19" s="301">
        <f t="shared" si="16"/>
        <v>0.56999999999999984</v>
      </c>
      <c r="P19" s="301"/>
      <c r="Q19" s="301">
        <f>SUM(Q17:Q18)</f>
        <v>0.33162559941115122</v>
      </c>
      <c r="R19" s="301">
        <f t="shared" ref="R19" si="25">SUM(R17:R18)</f>
        <v>1.4082995204878502E-2</v>
      </c>
      <c r="S19" s="301">
        <f t="shared" ref="S19" si="26">SUM(S17:S18)</f>
        <v>0.17729140538396884</v>
      </c>
      <c r="T19" s="301">
        <f t="shared" si="17"/>
        <v>0.52299999999999858</v>
      </c>
      <c r="U19" s="301"/>
      <c r="V19" s="301">
        <f>SUM(V17:V18)</f>
        <v>0.3103481848191138</v>
      </c>
      <c r="W19" s="301">
        <f t="shared" ref="W19" si="27">SUM(W17:W18)</f>
        <v>1.3890264026428895E-2</v>
      </c>
      <c r="X19" s="301">
        <f t="shared" ref="X19" si="28">SUM(X17:X18)</f>
        <v>0.15676155115445736</v>
      </c>
      <c r="Y19" s="301">
        <f t="shared" si="18"/>
        <v>0.48100000000000009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0.94794496138315321</v>
      </c>
      <c r="C26" s="300">
        <v>0.31708968521693071</v>
      </c>
      <c r="D26" s="300">
        <v>0.18282518313453833</v>
      </c>
      <c r="E26" s="300">
        <f>SUM(B26:D26)</f>
        <v>1.4478598297346221</v>
      </c>
      <c r="F26" s="300"/>
      <c r="G26" s="300">
        <v>1.4226909039686846</v>
      </c>
      <c r="H26" s="300">
        <v>0.52422796183454567</v>
      </c>
      <c r="I26" s="300">
        <v>0.21593673966217655</v>
      </c>
      <c r="J26" s="300">
        <f>SUM(G26:I26)</f>
        <v>2.1628556054654067</v>
      </c>
      <c r="K26" s="300"/>
      <c r="L26" s="300">
        <v>1.2856896961992819</v>
      </c>
      <c r="M26" s="300">
        <v>0.70285699970524707</v>
      </c>
      <c r="N26" s="300">
        <v>0.16690360162548848</v>
      </c>
      <c r="O26" s="300">
        <f>SUM(L26:N26)</f>
        <v>2.1554502975300176</v>
      </c>
      <c r="P26" s="300"/>
      <c r="Q26" s="300">
        <v>1.4338004957065054</v>
      </c>
      <c r="R26" s="300">
        <v>0.75403053959946409</v>
      </c>
      <c r="S26" s="300">
        <v>0.18442738305248546</v>
      </c>
      <c r="T26" s="300">
        <f>SUM(Q26:S26)</f>
        <v>2.372258418358455</v>
      </c>
      <c r="U26" s="300"/>
      <c r="V26" s="300">
        <v>1.6534547135290114</v>
      </c>
      <c r="W26" s="300">
        <v>0.80801805294508655</v>
      </c>
      <c r="X26" s="300">
        <v>0.2072415192196953</v>
      </c>
      <c r="Y26" s="300">
        <f>SUM(V26:X26)</f>
        <v>2.6687142856937935</v>
      </c>
    </row>
    <row r="27" spans="1:25" x14ac:dyDescent="0.2">
      <c r="A27" s="260" t="s">
        <v>364</v>
      </c>
      <c r="B27" s="300">
        <v>1.9684418926972931</v>
      </c>
      <c r="C27" s="300">
        <v>0.12472579687189195</v>
      </c>
      <c r="D27" s="300">
        <v>0.10897248069619055</v>
      </c>
      <c r="E27" s="300">
        <f t="shared" ref="E27:E28" si="29">SUM(B27:D27)</f>
        <v>2.2021401702653756</v>
      </c>
      <c r="F27" s="300"/>
      <c r="G27" s="300">
        <v>2.8654805352803536</v>
      </c>
      <c r="H27" s="300">
        <v>0.24251356915524608</v>
      </c>
      <c r="I27" s="300">
        <v>5.4150290098984595E-2</v>
      </c>
      <c r="J27" s="300">
        <f t="shared" ref="J27:J28" si="30">SUM(G27:I27)</f>
        <v>3.1621443945345846</v>
      </c>
      <c r="K27" s="300"/>
      <c r="L27" s="300">
        <v>2.8245608518618708</v>
      </c>
      <c r="M27" s="300">
        <v>0.2194350140912146</v>
      </c>
      <c r="N27" s="300">
        <v>0.10855383651691</v>
      </c>
      <c r="O27" s="300">
        <f t="shared" ref="O27:O28" si="31">SUM(L27:N27)</f>
        <v>3.1525497024699956</v>
      </c>
      <c r="P27" s="300"/>
      <c r="Q27" s="300">
        <v>3.0032285624471471</v>
      </c>
      <c r="R27" s="300">
        <v>0.2358385562027065</v>
      </c>
      <c r="S27" s="300">
        <v>0.11767446299168435</v>
      </c>
      <c r="T27" s="300">
        <f t="shared" ref="T27:T28" si="32">SUM(Q27:S27)</f>
        <v>3.3567415816415376</v>
      </c>
      <c r="U27" s="300"/>
      <c r="V27" s="300">
        <v>3.1719465858850708</v>
      </c>
      <c r="W27" s="300">
        <v>0.25473436737304689</v>
      </c>
      <c r="X27" s="300">
        <v>0.13160476104809776</v>
      </c>
      <c r="Y27" s="300">
        <f t="shared" ref="Y27:Y28" si="33">SUM(V27:X27)</f>
        <v>3.5582857143062157</v>
      </c>
    </row>
    <row r="28" spans="1:25" x14ac:dyDescent="0.2">
      <c r="A28" s="264" t="s">
        <v>363</v>
      </c>
      <c r="B28" s="301">
        <f>SUM(B26:B27)</f>
        <v>2.9163868540804465</v>
      </c>
      <c r="C28" s="301">
        <f t="shared" ref="C28" si="34">SUM(C26:C27)</f>
        <v>0.44181548208882265</v>
      </c>
      <c r="D28" s="301">
        <f t="shared" ref="D28" si="35">SUM(D26:D27)</f>
        <v>0.29179766383072886</v>
      </c>
      <c r="E28" s="301">
        <f t="shared" si="29"/>
        <v>3.6499999999999981</v>
      </c>
      <c r="F28" s="301"/>
      <c r="G28" s="301">
        <f>SUM(G26:G27)</f>
        <v>4.2881714392490382</v>
      </c>
      <c r="H28" s="301">
        <f t="shared" ref="H28" si="36">SUM(H26:H27)</f>
        <v>0.76674153098979181</v>
      </c>
      <c r="I28" s="301">
        <f t="shared" ref="I28" si="37">SUM(I26:I27)</f>
        <v>0.27008702976116117</v>
      </c>
      <c r="J28" s="301">
        <f t="shared" si="30"/>
        <v>5.3249999999999904</v>
      </c>
      <c r="K28" s="301"/>
      <c r="L28" s="301">
        <f>SUM(L26:L27)</f>
        <v>4.1102505480611526</v>
      </c>
      <c r="M28" s="301">
        <f t="shared" ref="M28" si="38">SUM(M26:M27)</f>
        <v>0.92229201379646164</v>
      </c>
      <c r="N28" s="301">
        <f t="shared" ref="N28" si="39">SUM(N26:N27)</f>
        <v>0.27545743814239848</v>
      </c>
      <c r="O28" s="301">
        <f t="shared" si="31"/>
        <v>5.3080000000000123</v>
      </c>
      <c r="P28" s="301"/>
      <c r="Q28" s="301">
        <f>SUM(Q26:Q27)</f>
        <v>4.4370290581536524</v>
      </c>
      <c r="R28" s="301">
        <f t="shared" ref="R28" si="40">SUM(R26:R27)</f>
        <v>0.98986909580217053</v>
      </c>
      <c r="S28" s="301">
        <f t="shared" ref="S28" si="41">SUM(S26:S27)</f>
        <v>0.30210184604416979</v>
      </c>
      <c r="T28" s="301">
        <f t="shared" si="32"/>
        <v>5.7289999999999921</v>
      </c>
      <c r="U28" s="301"/>
      <c r="V28" s="301">
        <f>SUM(V26:V27)</f>
        <v>4.8254012994140822</v>
      </c>
      <c r="W28" s="301">
        <f t="shared" ref="W28" si="42">SUM(W26:W27)</f>
        <v>1.0627524203181333</v>
      </c>
      <c r="X28" s="301">
        <f t="shared" ref="X28" si="43">SUM(X26:X27)</f>
        <v>0.33884628026779307</v>
      </c>
      <c r="Y28" s="301">
        <f t="shared" si="33"/>
        <v>6.2270000000000092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1.5641012773955159</v>
      </c>
      <c r="C35" s="300">
        <v>0.41142303392235174</v>
      </c>
      <c r="D35" s="300">
        <v>0.17238142513647703</v>
      </c>
      <c r="E35" s="300">
        <f>SUM(B35:D35)</f>
        <v>2.1479057364543443</v>
      </c>
      <c r="F35" s="300"/>
      <c r="G35" s="300">
        <v>2.082668019176606</v>
      </c>
      <c r="H35" s="300">
        <v>0.53699887131353885</v>
      </c>
      <c r="I35" s="300">
        <v>0.32397452566386514</v>
      </c>
      <c r="J35" s="300">
        <f>SUM(G35:I35)</f>
        <v>2.9436414161540099</v>
      </c>
      <c r="K35" s="300"/>
      <c r="L35" s="300">
        <v>2.1262322489396177</v>
      </c>
      <c r="M35" s="300">
        <v>0.7077191893760244</v>
      </c>
      <c r="N35" s="300">
        <v>0.30276563327002171</v>
      </c>
      <c r="O35" s="300">
        <f>SUM(L35:N35)</f>
        <v>3.136717071585664</v>
      </c>
      <c r="P35" s="300"/>
      <c r="Q35" s="300">
        <v>1.8724675324796716</v>
      </c>
      <c r="R35" s="300">
        <v>0.65501298702939603</v>
      </c>
      <c r="S35" s="300">
        <v>0.28349999999784298</v>
      </c>
      <c r="T35" s="300">
        <f>SUM(Q35:S35)</f>
        <v>2.8109805195069106</v>
      </c>
      <c r="U35" s="300"/>
      <c r="V35" s="300">
        <v>1.2772955097769254</v>
      </c>
      <c r="W35" s="300">
        <v>0.4714761544278761</v>
      </c>
      <c r="X35" s="300">
        <v>0.2210452607660677</v>
      </c>
      <c r="Y35" s="300">
        <f>SUM(V35:X35)</f>
        <v>1.9698169249708692</v>
      </c>
    </row>
    <row r="36" spans="1:25" x14ac:dyDescent="0.2">
      <c r="A36" s="260" t="s">
        <v>364</v>
      </c>
      <c r="B36" s="300">
        <v>6.1167505167180565</v>
      </c>
      <c r="C36" s="300">
        <v>0.20737048080529122</v>
      </c>
      <c r="D36" s="300">
        <v>0.42997326602230546</v>
      </c>
      <c r="E36" s="300">
        <f t="shared" ref="E36:E37" si="44">SUM(B36:D36)</f>
        <v>6.7540942635456531</v>
      </c>
      <c r="F36" s="300"/>
      <c r="G36" s="300">
        <v>8.5536375585793252</v>
      </c>
      <c r="H36" s="300">
        <v>0.26059978283225088</v>
      </c>
      <c r="I36" s="300">
        <v>0.66712124243441751</v>
      </c>
      <c r="J36" s="300">
        <f t="shared" ref="J36:J37" si="45">SUM(G36:I36)</f>
        <v>9.4813585838459939</v>
      </c>
      <c r="K36" s="300"/>
      <c r="L36" s="300">
        <v>8.4481378316411231</v>
      </c>
      <c r="M36" s="300">
        <v>0.27545523266047089</v>
      </c>
      <c r="N36" s="300">
        <v>0.43768986411274802</v>
      </c>
      <c r="O36" s="300">
        <f t="shared" ref="O36:O37" si="46">SUM(L36:N36)</f>
        <v>9.1612829284143427</v>
      </c>
      <c r="P36" s="300"/>
      <c r="Q36" s="300">
        <v>7.8426233765982101</v>
      </c>
      <c r="R36" s="300">
        <v>0.26053246753017667</v>
      </c>
      <c r="S36" s="300">
        <v>0.42586363636470043</v>
      </c>
      <c r="T36" s="300">
        <f t="shared" ref="T36:T37" si="47">SUM(Q36:S36)</f>
        <v>8.529019480493087</v>
      </c>
      <c r="U36" s="300"/>
      <c r="V36" s="300">
        <v>5.6937928802015403</v>
      </c>
      <c r="W36" s="300">
        <v>0.19835302203051658</v>
      </c>
      <c r="X36" s="300">
        <v>0.33303717279709949</v>
      </c>
      <c r="Y36" s="300">
        <f t="shared" ref="Y36:Y37" si="48">SUM(V36:X36)</f>
        <v>6.2251830750291566</v>
      </c>
    </row>
    <row r="37" spans="1:25" x14ac:dyDescent="0.2">
      <c r="A37" s="264" t="s">
        <v>363</v>
      </c>
      <c r="B37" s="301">
        <f>SUM(B35:B36)</f>
        <v>7.6808517941135719</v>
      </c>
      <c r="C37" s="301">
        <f t="shared" ref="C37" si="49">SUM(C35:C36)</f>
        <v>0.61879351472764299</v>
      </c>
      <c r="D37" s="301">
        <f t="shared" ref="D37" si="50">SUM(D35:D36)</f>
        <v>0.60235469115878248</v>
      </c>
      <c r="E37" s="301">
        <f t="shared" si="44"/>
        <v>8.9019999999999975</v>
      </c>
      <c r="F37" s="301"/>
      <c r="G37" s="301">
        <f>SUM(G35:G36)</f>
        <v>10.63630557775593</v>
      </c>
      <c r="H37" s="301">
        <f t="shared" ref="H37" si="51">SUM(H35:H36)</f>
        <v>0.79759865414578979</v>
      </c>
      <c r="I37" s="301">
        <f t="shared" ref="I37" si="52">SUM(I35:I36)</f>
        <v>0.99109576809828259</v>
      </c>
      <c r="J37" s="301">
        <f t="shared" si="45"/>
        <v>12.425000000000004</v>
      </c>
      <c r="K37" s="301"/>
      <c r="L37" s="301">
        <f>SUM(L35:L36)</f>
        <v>10.57437008058074</v>
      </c>
      <c r="M37" s="301">
        <f t="shared" ref="M37" si="53">SUM(M35:M36)</f>
        <v>0.9831744220364953</v>
      </c>
      <c r="N37" s="301">
        <f t="shared" ref="N37" si="54">SUM(N35:N36)</f>
        <v>0.74045549738276972</v>
      </c>
      <c r="O37" s="301">
        <f t="shared" si="46"/>
        <v>12.298000000000005</v>
      </c>
      <c r="P37" s="301"/>
      <c r="Q37" s="301">
        <f>SUM(Q35:Q36)</f>
        <v>9.7150909090778814</v>
      </c>
      <c r="R37" s="301">
        <f t="shared" ref="R37" si="55">SUM(R35:R36)</f>
        <v>0.9155454545595727</v>
      </c>
      <c r="S37" s="301">
        <f t="shared" ref="S37" si="56">SUM(S35:S36)</f>
        <v>0.7093636363625434</v>
      </c>
      <c r="T37" s="301">
        <f t="shared" si="47"/>
        <v>11.339999999999996</v>
      </c>
      <c r="U37" s="301"/>
      <c r="V37" s="301">
        <f>SUM(V35:V36)</f>
        <v>6.9710883899784655</v>
      </c>
      <c r="W37" s="301">
        <f t="shared" ref="W37" si="57">SUM(W35:W36)</f>
        <v>0.66982917645839268</v>
      </c>
      <c r="X37" s="301">
        <f t="shared" ref="X37" si="58">SUM(X35:X36)</f>
        <v>0.55408243356316722</v>
      </c>
      <c r="Y37" s="301">
        <f t="shared" si="48"/>
        <v>8.1950000000000252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3.9152459787644793</v>
      </c>
      <c r="C44" s="300">
        <v>1.2883092691437492</v>
      </c>
      <c r="D44" s="300">
        <v>0.98298188663851793</v>
      </c>
      <c r="E44" s="300">
        <f>SUM(B44:D44)</f>
        <v>6.1865371345467466</v>
      </c>
      <c r="F44" s="300"/>
      <c r="G44" s="300">
        <v>4.5171697423040502</v>
      </c>
      <c r="H44" s="300">
        <v>1.272552043396681</v>
      </c>
      <c r="I44" s="300">
        <v>0.97683969792167125</v>
      </c>
      <c r="J44" s="300">
        <f>SUM(G44:I44)</f>
        <v>6.7665614836224028</v>
      </c>
      <c r="K44" s="300"/>
      <c r="L44" s="300">
        <v>4.2257167481630979</v>
      </c>
      <c r="M44" s="300">
        <v>1.7025571283562984</v>
      </c>
      <c r="N44" s="300">
        <v>0.84166158028526206</v>
      </c>
      <c r="O44" s="300">
        <f>SUM(L44:N44)</f>
        <v>6.7699354568046584</v>
      </c>
      <c r="P44" s="300"/>
      <c r="Q44" s="300">
        <v>3.9601589172209302</v>
      </c>
      <c r="R44" s="300">
        <v>1.598454981540508</v>
      </c>
      <c r="S44" s="300">
        <v>0.76114903961075364</v>
      </c>
      <c r="T44" s="300">
        <f>SUM(Q44:S44)</f>
        <v>6.3197629383721914</v>
      </c>
      <c r="U44" s="300"/>
      <c r="V44" s="300">
        <v>3.6066809726996909</v>
      </c>
      <c r="W44" s="300">
        <v>1.4560449425823694</v>
      </c>
      <c r="X44" s="300">
        <v>0.67937596928257127</v>
      </c>
      <c r="Y44" s="300">
        <f>SUM(V44:X44)</f>
        <v>5.7421018845646312</v>
      </c>
    </row>
    <row r="45" spans="1:25" x14ac:dyDescent="0.2">
      <c r="A45" s="260" t="s">
        <v>364</v>
      </c>
      <c r="B45" s="300">
        <v>16.89924848122498</v>
      </c>
      <c r="C45" s="300">
        <v>0.53162241970034918</v>
      </c>
      <c r="D45" s="300">
        <v>2.0635919645279341</v>
      </c>
      <c r="E45" s="300">
        <f t="shared" ref="E45:E46" si="59">SUM(B45:D45)</f>
        <v>19.494462865453261</v>
      </c>
      <c r="F45" s="300"/>
      <c r="G45" s="300">
        <v>18.539200073092783</v>
      </c>
      <c r="H45" s="300">
        <v>0.73238601620380117</v>
      </c>
      <c r="I45" s="300">
        <v>1.4058524270810029</v>
      </c>
      <c r="J45" s="300">
        <f t="shared" ref="J45:J46" si="60">SUM(G45:I45)</f>
        <v>20.677438516377585</v>
      </c>
      <c r="K45" s="300"/>
      <c r="L45" s="300">
        <v>18.09467102204389</v>
      </c>
      <c r="M45" s="300">
        <v>0.7694991028594812</v>
      </c>
      <c r="N45" s="300">
        <v>1.8298944182920018</v>
      </c>
      <c r="O45" s="300">
        <f t="shared" ref="O45:O46" si="61">SUM(L45:N45)</f>
        <v>20.694064543195374</v>
      </c>
      <c r="P45" s="300"/>
      <c r="Q45" s="300">
        <v>16.822555728291881</v>
      </c>
      <c r="R45" s="300">
        <v>0.71929074223805034</v>
      </c>
      <c r="S45" s="300">
        <v>1.7063905910978558</v>
      </c>
      <c r="T45" s="300">
        <f t="shared" ref="T45:T46" si="62">SUM(Q45:S45)</f>
        <v>19.24823706162779</v>
      </c>
      <c r="U45" s="300"/>
      <c r="V45" s="300">
        <v>14.79174714125887</v>
      </c>
      <c r="W45" s="300">
        <v>0.64461849725160736</v>
      </c>
      <c r="X45" s="300">
        <v>1.5755324769249377</v>
      </c>
      <c r="Y45" s="300">
        <f t="shared" ref="Y45:Y46" si="63">SUM(V45:X45)</f>
        <v>17.011898115435415</v>
      </c>
    </row>
    <row r="46" spans="1:25" x14ac:dyDescent="0.2">
      <c r="A46" s="264" t="s">
        <v>363</v>
      </c>
      <c r="B46" s="301">
        <f>SUM(B44:B45)</f>
        <v>20.814494459989458</v>
      </c>
      <c r="C46" s="301">
        <f t="shared" ref="C46" si="64">SUM(C44:C45)</f>
        <v>1.8199316888440984</v>
      </c>
      <c r="D46" s="301">
        <f t="shared" ref="D46" si="65">SUM(D44:D45)</f>
        <v>3.046573851166452</v>
      </c>
      <c r="E46" s="301">
        <f t="shared" si="59"/>
        <v>25.681000000000008</v>
      </c>
      <c r="F46" s="301"/>
      <c r="G46" s="301">
        <f>SUM(G44:G45)</f>
        <v>23.056369815396835</v>
      </c>
      <c r="H46" s="301">
        <f t="shared" ref="H46" si="66">SUM(H44:H45)</f>
        <v>2.004938059600482</v>
      </c>
      <c r="I46" s="301">
        <f t="shared" ref="I46" si="67">SUM(I44:I45)</f>
        <v>2.382692125002674</v>
      </c>
      <c r="J46" s="301">
        <f t="shared" si="60"/>
        <v>27.443999999999992</v>
      </c>
      <c r="K46" s="301"/>
      <c r="L46" s="301">
        <f>SUM(L44:L45)</f>
        <v>22.320387770206988</v>
      </c>
      <c r="M46" s="301">
        <f t="shared" ref="M46" si="68">SUM(M44:M45)</f>
        <v>2.4720562312157797</v>
      </c>
      <c r="N46" s="301">
        <f t="shared" ref="N46" si="69">SUM(N44:N45)</f>
        <v>2.6715559985772641</v>
      </c>
      <c r="O46" s="301">
        <f t="shared" si="61"/>
        <v>27.464000000000034</v>
      </c>
      <c r="P46" s="301"/>
      <c r="Q46" s="301">
        <f>SUM(Q44:Q45)</f>
        <v>20.782714645512812</v>
      </c>
      <c r="R46" s="301">
        <f t="shared" ref="R46" si="70">SUM(R44:R45)</f>
        <v>2.3177457237785584</v>
      </c>
      <c r="S46" s="301">
        <f t="shared" ref="S46" si="71">SUM(S44:S45)</f>
        <v>2.4675396307086093</v>
      </c>
      <c r="T46" s="301">
        <f t="shared" si="62"/>
        <v>25.567999999999977</v>
      </c>
      <c r="U46" s="301"/>
      <c r="V46" s="301">
        <f>SUM(V44:V45)</f>
        <v>18.398428113958563</v>
      </c>
      <c r="W46" s="301">
        <f t="shared" ref="W46" si="72">SUM(W44:W45)</f>
        <v>2.1006634398339767</v>
      </c>
      <c r="X46" s="301">
        <f t="shared" ref="X46" si="73">SUM(X44:X45)</f>
        <v>2.2549084462075091</v>
      </c>
      <c r="Y46" s="301">
        <f t="shared" si="63"/>
        <v>22.754000000000048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0.41273979795343801</v>
      </c>
      <c r="C53" s="300">
        <v>0.11101183038960462</v>
      </c>
      <c r="D53" s="300">
        <v>1.36714076833311E-4</v>
      </c>
      <c r="E53" s="300">
        <f>SUM(B53:D53)</f>
        <v>0.52388834241987603</v>
      </c>
      <c r="F53" s="300"/>
      <c r="G53" s="300">
        <v>0.80138335524689031</v>
      </c>
      <c r="H53" s="300">
        <v>0.22255809486099645</v>
      </c>
      <c r="I53" s="300">
        <v>2.1776721610295815E-4</v>
      </c>
      <c r="J53" s="300">
        <f>SUM(G53:I53)</f>
        <v>1.0241592173239897</v>
      </c>
      <c r="K53" s="300"/>
      <c r="L53" s="300">
        <v>1.0036590328679511</v>
      </c>
      <c r="M53" s="300">
        <v>0.27321013189040999</v>
      </c>
      <c r="N53" s="300">
        <v>0.41883826669437646</v>
      </c>
      <c r="O53" s="300">
        <f>SUM(L53:N53)</f>
        <v>1.6957074314527376</v>
      </c>
      <c r="P53" s="300"/>
      <c r="Q53" s="300">
        <v>0.99369892476215405</v>
      </c>
      <c r="R53" s="300">
        <v>0.26807741936716623</v>
      </c>
      <c r="S53" s="300">
        <v>0.40506666666720448</v>
      </c>
      <c r="T53" s="300">
        <f>SUM(Q53:S53)</f>
        <v>1.6668430107965249</v>
      </c>
      <c r="U53" s="300"/>
      <c r="V53" s="300">
        <v>1.023185229510152</v>
      </c>
      <c r="W53" s="300">
        <v>0.27084314898781131</v>
      </c>
      <c r="X53" s="300">
        <v>0.40279237543738655</v>
      </c>
      <c r="Y53" s="300">
        <f>SUM(V53:X53)</f>
        <v>1.6968207539353499</v>
      </c>
    </row>
    <row r="54" spans="1:25" x14ac:dyDescent="0.2">
      <c r="A54" s="260" t="s">
        <v>364</v>
      </c>
      <c r="B54" s="300">
        <v>1.3683711949981585</v>
      </c>
      <c r="C54" s="300">
        <v>2.0507111524909763E-2</v>
      </c>
      <c r="D54" s="300">
        <v>0.14423335105705479</v>
      </c>
      <c r="E54" s="300">
        <f t="shared" ref="E54:E55" si="74">SUM(B54:D54)</f>
        <v>1.5331116575801231</v>
      </c>
      <c r="F54" s="300"/>
      <c r="G54" s="300">
        <v>2.663075285658512</v>
      </c>
      <c r="H54" s="300">
        <v>5.422403680913182E-2</v>
      </c>
      <c r="I54" s="300">
        <v>0.5655414602083596</v>
      </c>
      <c r="J54" s="300">
        <f t="shared" ref="J54:J55" si="75">SUM(G54:I54)</f>
        <v>3.2828407826760033</v>
      </c>
      <c r="K54" s="300"/>
      <c r="L54" s="300">
        <v>3.2661410927255226</v>
      </c>
      <c r="M54" s="300">
        <v>5.0151475821749961E-2</v>
      </c>
      <c r="N54" s="300">
        <v>0</v>
      </c>
      <c r="O54" s="300">
        <f t="shared" ref="O54:O55" si="76">SUM(L54:N54)</f>
        <v>3.3162925685472726</v>
      </c>
      <c r="P54" s="300"/>
      <c r="Q54" s="300">
        <v>3.1832086021070096</v>
      </c>
      <c r="R54" s="300">
        <v>4.9948387096471682E-2</v>
      </c>
      <c r="S54" s="300">
        <v>0</v>
      </c>
      <c r="T54" s="300">
        <f t="shared" ref="T54:T55" si="77">SUM(Q54:S54)</f>
        <v>3.2331569892034815</v>
      </c>
      <c r="U54" s="300"/>
      <c r="V54" s="300">
        <v>3.1751992477737252</v>
      </c>
      <c r="W54" s="300">
        <v>5.1979998290927532E-2</v>
      </c>
      <c r="X54" s="300">
        <v>0</v>
      </c>
      <c r="Y54" s="300">
        <f t="shared" ref="Y54:Y55" si="78">SUM(V54:X54)</f>
        <v>3.2271792460646527</v>
      </c>
    </row>
    <row r="55" spans="1:25" x14ac:dyDescent="0.2">
      <c r="A55" s="264" t="s">
        <v>363</v>
      </c>
      <c r="B55" s="301">
        <f>SUM(B53:B54)</f>
        <v>1.7811109929515965</v>
      </c>
      <c r="C55" s="301">
        <f t="shared" ref="C55" si="79">SUM(C53:C54)</f>
        <v>0.13151894191451438</v>
      </c>
      <c r="D55" s="301">
        <f t="shared" ref="D55" si="80">SUM(D53:D54)</f>
        <v>0.14437006513388809</v>
      </c>
      <c r="E55" s="301">
        <f t="shared" si="74"/>
        <v>2.0569999999999991</v>
      </c>
      <c r="F55" s="301"/>
      <c r="G55" s="301">
        <f>SUM(G53:G54)</f>
        <v>3.4644586409054021</v>
      </c>
      <c r="H55" s="301">
        <f t="shared" ref="H55" si="81">SUM(H53:H54)</f>
        <v>0.27678213167012827</v>
      </c>
      <c r="I55" s="301">
        <f t="shared" ref="I55" si="82">SUM(I53:I54)</f>
        <v>0.56575922742446261</v>
      </c>
      <c r="J55" s="301">
        <f t="shared" si="75"/>
        <v>4.3069999999999933</v>
      </c>
      <c r="K55" s="301"/>
      <c r="L55" s="301">
        <f>SUM(L53:L54)</f>
        <v>4.2698001255934734</v>
      </c>
      <c r="M55" s="301">
        <f t="shared" ref="M55" si="83">SUM(M53:M54)</f>
        <v>0.32336160771215994</v>
      </c>
      <c r="N55" s="301">
        <f t="shared" ref="N55" si="84">SUM(N53:N54)</f>
        <v>0.41883826669437646</v>
      </c>
      <c r="O55" s="301">
        <f t="shared" si="76"/>
        <v>5.0120000000000102</v>
      </c>
      <c r="P55" s="301"/>
      <c r="Q55" s="301">
        <f>SUM(Q53:Q54)</f>
        <v>4.1769075268691633</v>
      </c>
      <c r="R55" s="301">
        <f t="shared" ref="R55" si="85">SUM(R53:R54)</f>
        <v>0.31802580646363793</v>
      </c>
      <c r="S55" s="301">
        <f t="shared" ref="S55" si="86">SUM(S53:S54)</f>
        <v>0.40506666666720448</v>
      </c>
      <c r="T55" s="301">
        <f t="shared" si="77"/>
        <v>4.9000000000000057</v>
      </c>
      <c r="U55" s="301"/>
      <c r="V55" s="301">
        <f>SUM(V53:V54)</f>
        <v>4.1983844772838772</v>
      </c>
      <c r="W55" s="301">
        <f t="shared" ref="W55" si="87">SUM(W53:W54)</f>
        <v>0.32282314727873884</v>
      </c>
      <c r="X55" s="301">
        <f t="shared" ref="X55" si="88">SUM(X53:X54)</f>
        <v>0.40279237543738655</v>
      </c>
      <c r="Y55" s="301">
        <f t="shared" si="78"/>
        <v>4.924000000000003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0.74826414663850427</v>
      </c>
      <c r="C62" s="300">
        <v>0.26365554670051988</v>
      </c>
      <c r="D62" s="300">
        <v>0.11856412008162313</v>
      </c>
      <c r="E62" s="300">
        <f>SUM(B62:D62)</f>
        <v>1.1304838134206474</v>
      </c>
      <c r="F62" s="300"/>
      <c r="G62" s="300">
        <v>0.92131133312901525</v>
      </c>
      <c r="H62" s="300">
        <v>0.22304921495895283</v>
      </c>
      <c r="I62" s="300">
        <v>0.16352629175238667</v>
      </c>
      <c r="J62" s="300">
        <f>SUM(G62:I62)</f>
        <v>1.3078868398403549</v>
      </c>
      <c r="K62" s="300"/>
      <c r="L62" s="300">
        <v>0.8002652738524566</v>
      </c>
      <c r="M62" s="300">
        <v>0.19197870493818506</v>
      </c>
      <c r="N62" s="300">
        <v>1.3070890548884048E-2</v>
      </c>
      <c r="O62" s="300">
        <f>SUM(L62:N62)</f>
        <v>1.0053148693395257</v>
      </c>
      <c r="P62" s="300"/>
      <c r="Q62" s="300">
        <v>0.88542797796613526</v>
      </c>
      <c r="R62" s="300">
        <v>0.20685904278375467</v>
      </c>
      <c r="S62" s="300">
        <v>1.3769004413966848E-2</v>
      </c>
      <c r="T62" s="300">
        <f>SUM(Q62:S62)</f>
        <v>1.1060560251638569</v>
      </c>
      <c r="U62" s="300"/>
      <c r="V62" s="300">
        <v>1.0501535761267873</v>
      </c>
      <c r="W62" s="300">
        <v>0.23287055726119507</v>
      </c>
      <c r="X62" s="300">
        <v>1.4694164107136734E-2</v>
      </c>
      <c r="Y62" s="300">
        <f>SUM(V62:X62)</f>
        <v>1.2977182974951191</v>
      </c>
    </row>
    <row r="63" spans="1:25" x14ac:dyDescent="0.2">
      <c r="A63" s="260" t="s">
        <v>364</v>
      </c>
      <c r="B63" s="300">
        <v>3.0368913431310376</v>
      </c>
      <c r="C63" s="300">
        <v>9.4624843448317841E-2</v>
      </c>
      <c r="D63" s="300">
        <v>0</v>
      </c>
      <c r="E63" s="300">
        <f t="shared" ref="E63:E64" si="89">SUM(B63:D63)</f>
        <v>3.1315161865793555</v>
      </c>
      <c r="F63" s="300"/>
      <c r="G63" s="300">
        <v>4.0011373679789299</v>
      </c>
      <c r="H63" s="300">
        <v>9.2195832144877726E-2</v>
      </c>
      <c r="I63" s="300">
        <v>0.26477996003584192</v>
      </c>
      <c r="J63" s="300">
        <f t="shared" ref="J63:J64" si="90">SUM(G63:I63)</f>
        <v>4.3581131601596494</v>
      </c>
      <c r="K63" s="300"/>
      <c r="L63" s="300">
        <v>3.5497271008402347</v>
      </c>
      <c r="M63" s="300">
        <v>0.48868792040114917</v>
      </c>
      <c r="N63" s="300">
        <v>0.22727010941908632</v>
      </c>
      <c r="O63" s="300">
        <f t="shared" ref="O63:O64" si="91">SUM(L63:N63)</f>
        <v>4.2656851306604704</v>
      </c>
      <c r="P63" s="300"/>
      <c r="Q63" s="300">
        <v>3.7534306032322218</v>
      </c>
      <c r="R63" s="300">
        <v>0.52257421458158293</v>
      </c>
      <c r="S63" s="300">
        <v>0.23293915702234991</v>
      </c>
      <c r="T63" s="300">
        <f t="shared" ref="T63:T64" si="92">SUM(Q63:S63)</f>
        <v>4.5089439748361544</v>
      </c>
      <c r="U63" s="300"/>
      <c r="V63" s="300">
        <v>4.0776305397103991</v>
      </c>
      <c r="W63" s="300">
        <v>0.57658622203319243</v>
      </c>
      <c r="X63" s="300">
        <v>0.23606494076128665</v>
      </c>
      <c r="Y63" s="300">
        <f t="shared" ref="Y63:Y64" si="93">SUM(V63:X63)</f>
        <v>4.8902817025048781</v>
      </c>
    </row>
    <row r="64" spans="1:25" x14ac:dyDescent="0.2">
      <c r="A64" s="264" t="s">
        <v>363</v>
      </c>
      <c r="B64" s="301">
        <f>SUM(B62:B63)</f>
        <v>3.7851554897695419</v>
      </c>
      <c r="C64" s="301">
        <f t="shared" ref="C64" si="94">SUM(C62:C63)</f>
        <v>0.35828039014883772</v>
      </c>
      <c r="D64" s="301">
        <f t="shared" ref="D64" si="95">SUM(D62:D63)</f>
        <v>0.11856412008162313</v>
      </c>
      <c r="E64" s="301">
        <f t="shared" si="89"/>
        <v>4.2620000000000022</v>
      </c>
      <c r="F64" s="301"/>
      <c r="G64" s="301">
        <f>SUM(G62:G63)</f>
        <v>4.9224487011079452</v>
      </c>
      <c r="H64" s="301">
        <f t="shared" ref="H64" si="96">SUM(H62:H63)</f>
        <v>0.31524504710383056</v>
      </c>
      <c r="I64" s="301">
        <f t="shared" ref="I64" si="97">SUM(I62:I63)</f>
        <v>0.42830625178822856</v>
      </c>
      <c r="J64" s="301">
        <f t="shared" si="90"/>
        <v>5.6660000000000039</v>
      </c>
      <c r="K64" s="301"/>
      <c r="L64" s="301">
        <f>SUM(L62:L63)</f>
        <v>4.3499923746926914</v>
      </c>
      <c r="M64" s="301">
        <f t="shared" ref="M64" si="98">SUM(M62:M63)</f>
        <v>0.6806666253393342</v>
      </c>
      <c r="N64" s="301">
        <f t="shared" ref="N64" si="99">SUM(N62:N63)</f>
        <v>0.24034099996797037</v>
      </c>
      <c r="O64" s="301">
        <f t="shared" si="91"/>
        <v>5.2709999999999964</v>
      </c>
      <c r="P64" s="301"/>
      <c r="Q64" s="301">
        <f>SUM(Q62:Q63)</f>
        <v>4.6388585811983569</v>
      </c>
      <c r="R64" s="301">
        <f t="shared" ref="R64" si="100">SUM(R62:R63)</f>
        <v>0.7294332573653376</v>
      </c>
      <c r="S64" s="301">
        <f t="shared" ref="S64" si="101">SUM(S62:S63)</f>
        <v>0.24670816143631674</v>
      </c>
      <c r="T64" s="301">
        <f t="shared" si="92"/>
        <v>5.6150000000000109</v>
      </c>
      <c r="U64" s="301"/>
      <c r="V64" s="301">
        <f>SUM(V62:V63)</f>
        <v>5.1277841158371862</v>
      </c>
      <c r="W64" s="301">
        <f t="shared" ref="W64" si="102">SUM(W62:W63)</f>
        <v>0.80945677929438753</v>
      </c>
      <c r="X64" s="301">
        <f t="shared" ref="X64" si="103">SUM(X62:X63)</f>
        <v>0.2507591048684234</v>
      </c>
      <c r="Y64" s="301">
        <f t="shared" si="93"/>
        <v>6.1879999999999971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3.7133080251460782</v>
      </c>
      <c r="C71" s="300">
        <v>2.612915394985531</v>
      </c>
      <c r="D71" s="300">
        <v>1.4606402175169844</v>
      </c>
      <c r="E71" s="300">
        <f>SUM(B71:D71)</f>
        <v>7.7868636376485938</v>
      </c>
      <c r="F71" s="300"/>
      <c r="G71" s="300">
        <v>5.0148944848714141</v>
      </c>
      <c r="H71" s="300">
        <v>3.2457223254136314</v>
      </c>
      <c r="I71" s="300">
        <v>2.0740434463485586</v>
      </c>
      <c r="J71" s="300">
        <f>SUM(G71:I71)</f>
        <v>10.334660256633605</v>
      </c>
      <c r="K71" s="300"/>
      <c r="L71" s="300">
        <v>4.8894628886283682</v>
      </c>
      <c r="M71" s="300">
        <v>3.8495826445006625</v>
      </c>
      <c r="N71" s="300">
        <v>1.6138401193162486</v>
      </c>
      <c r="O71" s="300">
        <f>SUM(L71:N71)</f>
        <v>10.352885652445279</v>
      </c>
      <c r="P71" s="300"/>
      <c r="Q71" s="300">
        <v>5.1281709198866974</v>
      </c>
      <c r="R71" s="300">
        <v>4.0643059001451505</v>
      </c>
      <c r="S71" s="300">
        <v>1.7003272001370267</v>
      </c>
      <c r="T71" s="300">
        <f>SUM(Q71:S71)</f>
        <v>10.892804020168875</v>
      </c>
      <c r="U71" s="300"/>
      <c r="V71" s="300">
        <v>5.4726597102533425</v>
      </c>
      <c r="W71" s="300">
        <v>4.3858800540737493</v>
      </c>
      <c r="X71" s="300">
        <v>1.8654140584422219</v>
      </c>
      <c r="Y71" s="300">
        <f>SUM(V71:X71)</f>
        <v>11.723953822769312</v>
      </c>
    </row>
    <row r="72" spans="1:25" x14ac:dyDescent="0.2">
      <c r="A72" s="260" t="s">
        <v>364</v>
      </c>
      <c r="B72" s="300">
        <v>23.34783573527654</v>
      </c>
      <c r="C72" s="300">
        <v>1.1446910177540812</v>
      </c>
      <c r="D72" s="300">
        <v>19.586609609320877</v>
      </c>
      <c r="E72" s="300">
        <f t="shared" ref="E72:E73" si="104">SUM(B72:D72)</f>
        <v>44.079136362351498</v>
      </c>
      <c r="F72" s="300"/>
      <c r="G72" s="300">
        <v>27.610586415137199</v>
      </c>
      <c r="H72" s="300">
        <v>1.0478249188588886</v>
      </c>
      <c r="I72" s="300">
        <v>19.822928409370348</v>
      </c>
      <c r="J72" s="300">
        <f t="shared" ref="J72:J73" si="105">SUM(G72:I72)</f>
        <v>48.481339743366433</v>
      </c>
      <c r="K72" s="300"/>
      <c r="L72" s="300">
        <v>26.234693019236627</v>
      </c>
      <c r="M72" s="300">
        <v>1.940153189477388</v>
      </c>
      <c r="N72" s="300">
        <v>21.466268138840579</v>
      </c>
      <c r="O72" s="300">
        <f t="shared" ref="O72:O73" si="106">SUM(L72:N72)</f>
        <v>49.641114347554591</v>
      </c>
      <c r="P72" s="300"/>
      <c r="Q72" s="300">
        <v>27.05121765438178</v>
      </c>
      <c r="R72" s="300">
        <v>2.0630725115377011</v>
      </c>
      <c r="S72" s="300">
        <v>22.641905813911787</v>
      </c>
      <c r="T72" s="300">
        <f t="shared" ref="T72:T73" si="107">SUM(Q72:S72)</f>
        <v>51.756195979831269</v>
      </c>
      <c r="U72" s="300"/>
      <c r="V72" s="300">
        <v>27.578351502595925</v>
      </c>
      <c r="W72" s="300">
        <v>2.2509199893112997</v>
      </c>
      <c r="X72" s="300">
        <v>24.362774685323426</v>
      </c>
      <c r="Y72" s="300">
        <f t="shared" ref="Y72:Y73" si="108">SUM(V72:X72)</f>
        <v>54.192046177230651</v>
      </c>
    </row>
    <row r="73" spans="1:25" x14ac:dyDescent="0.2">
      <c r="A73" s="264" t="s">
        <v>363</v>
      </c>
      <c r="B73" s="301">
        <f>SUM(B71:B72)</f>
        <v>27.061143760422617</v>
      </c>
      <c r="C73" s="301">
        <f t="shared" ref="C73" si="109">SUM(C71:C72)</f>
        <v>3.7576064127396123</v>
      </c>
      <c r="D73" s="301">
        <f t="shared" ref="D73" si="110">SUM(D71:D72)</f>
        <v>21.047249826837863</v>
      </c>
      <c r="E73" s="301">
        <f t="shared" si="104"/>
        <v>51.866000000000092</v>
      </c>
      <c r="F73" s="301"/>
      <c r="G73" s="301">
        <f>SUM(G71:G72)</f>
        <v>32.625480900008611</v>
      </c>
      <c r="H73" s="301">
        <f t="shared" ref="H73" si="111">SUM(H71:H72)</f>
        <v>4.2935472442725198</v>
      </c>
      <c r="I73" s="301">
        <f t="shared" ref="I73" si="112">SUM(I71:I72)</f>
        <v>21.896971855718906</v>
      </c>
      <c r="J73" s="301">
        <f t="shared" si="105"/>
        <v>58.816000000000031</v>
      </c>
      <c r="K73" s="301"/>
      <c r="L73" s="301">
        <f>SUM(L71:L72)</f>
        <v>31.124155907864996</v>
      </c>
      <c r="M73" s="301">
        <f t="shared" ref="M73" si="113">SUM(M71:M72)</f>
        <v>5.7897358339780505</v>
      </c>
      <c r="N73" s="301">
        <f t="shared" ref="N73" si="114">SUM(N71:N72)</f>
        <v>23.080108258156827</v>
      </c>
      <c r="O73" s="301">
        <f t="shared" si="106"/>
        <v>59.993999999999872</v>
      </c>
      <c r="P73" s="301"/>
      <c r="Q73" s="301">
        <f>SUM(Q71:Q72)</f>
        <v>32.179388574268479</v>
      </c>
      <c r="R73" s="301">
        <f t="shared" ref="R73" si="115">SUM(R71:R72)</f>
        <v>6.1273784116828516</v>
      </c>
      <c r="S73" s="301">
        <f t="shared" ref="S73" si="116">SUM(S71:S72)</f>
        <v>24.342233014048816</v>
      </c>
      <c r="T73" s="301">
        <f t="shared" si="107"/>
        <v>62.649000000000143</v>
      </c>
      <c r="U73" s="301"/>
      <c r="V73" s="301">
        <f>SUM(V71:V72)</f>
        <v>33.051011212849268</v>
      </c>
      <c r="W73" s="301">
        <f t="shared" ref="W73" si="117">SUM(W71:W72)</f>
        <v>6.6368000433850494</v>
      </c>
      <c r="X73" s="301">
        <f t="shared" ref="X73" si="118">SUM(X71:X72)</f>
        <v>26.228188743765649</v>
      </c>
      <c r="Y73" s="301">
        <f t="shared" si="108"/>
        <v>65.915999999999968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23.798542210465293</v>
      </c>
      <c r="C80" s="300">
        <v>29.713443977555247</v>
      </c>
      <c r="D80" s="300">
        <v>2.9856311251074321</v>
      </c>
      <c r="E80" s="300">
        <f>SUM(B80:D80)</f>
        <v>56.497617313127975</v>
      </c>
      <c r="F80" s="300"/>
      <c r="G80" s="300">
        <v>24.415289082687149</v>
      </c>
      <c r="H80" s="300">
        <v>28.909167272346913</v>
      </c>
      <c r="I80" s="300">
        <v>2.2422415494981092</v>
      </c>
      <c r="J80" s="300">
        <f>SUM(G80:I80)</f>
        <v>55.56669790453217</v>
      </c>
      <c r="K80" s="300"/>
      <c r="L80" s="300">
        <v>26.419168737761218</v>
      </c>
      <c r="M80" s="300">
        <v>29.837268929989577</v>
      </c>
      <c r="N80" s="300">
        <v>2.7546399322595265</v>
      </c>
      <c r="O80" s="300">
        <f>SUM(L80:N80)</f>
        <v>59.011077600010324</v>
      </c>
      <c r="P80" s="300"/>
      <c r="Q80" s="300">
        <v>27.52724302566433</v>
      </c>
      <c r="R80" s="300">
        <v>28.67741654576697</v>
      </c>
      <c r="S80" s="300">
        <v>2.8353077761415175</v>
      </c>
      <c r="T80" s="300">
        <f>SUM(Q80:S80)</f>
        <v>59.039967347572819</v>
      </c>
      <c r="U80" s="300"/>
      <c r="V80" s="300">
        <v>29.684910317137266</v>
      </c>
      <c r="W80" s="300">
        <v>26.694131700555076</v>
      </c>
      <c r="X80" s="300">
        <v>3.0219622404083171</v>
      </c>
      <c r="Y80" s="300">
        <f>SUM(V80:X80)</f>
        <v>59.401004258100656</v>
      </c>
    </row>
    <row r="81" spans="1:25" x14ac:dyDescent="0.2">
      <c r="A81" s="260" t="s">
        <v>364</v>
      </c>
      <c r="B81" s="300">
        <v>41.753452454122211</v>
      </c>
      <c r="C81" s="300">
        <v>13.822408796694768</v>
      </c>
      <c r="D81" s="300">
        <v>4.2665214360549051</v>
      </c>
      <c r="E81" s="300">
        <f t="shared" ref="E81:E82" si="119">SUM(B81:D81)</f>
        <v>59.842382686871886</v>
      </c>
      <c r="F81" s="300"/>
      <c r="G81" s="300">
        <v>45.236876916310557</v>
      </c>
      <c r="H81" s="300">
        <v>12.749773037738835</v>
      </c>
      <c r="I81" s="300">
        <v>3.6876521414184804</v>
      </c>
      <c r="J81" s="300">
        <f t="shared" ref="J81:J82" si="120">SUM(G81:I81)</f>
        <v>61.674302095467873</v>
      </c>
      <c r="K81" s="300"/>
      <c r="L81" s="300">
        <v>42.217885699190816</v>
      </c>
      <c r="M81" s="300">
        <v>15.244323019057299</v>
      </c>
      <c r="N81" s="300">
        <v>3.4537136817415086</v>
      </c>
      <c r="O81" s="300">
        <f t="shared" ref="O81:O82" si="121">SUM(L81:N81)</f>
        <v>60.915922399989626</v>
      </c>
      <c r="P81" s="300"/>
      <c r="Q81" s="300">
        <v>42.886944405477394</v>
      </c>
      <c r="R81" s="300">
        <v>15.224414837453343</v>
      </c>
      <c r="S81" s="300">
        <v>3.4966734094964869</v>
      </c>
      <c r="T81" s="300">
        <f t="shared" ref="T81:T82" si="122">SUM(Q81:S81)</f>
        <v>61.608032652427227</v>
      </c>
      <c r="U81" s="300"/>
      <c r="V81" s="300">
        <v>43.742076352047775</v>
      </c>
      <c r="W81" s="300">
        <v>15.351998737047463</v>
      </c>
      <c r="X81" s="300">
        <v>3.5709206528040176</v>
      </c>
      <c r="Y81" s="300">
        <f t="shared" ref="Y81:Y82" si="123">SUM(V81:X81)</f>
        <v>62.664995741899261</v>
      </c>
    </row>
    <row r="82" spans="1:25" x14ac:dyDescent="0.2">
      <c r="A82" s="264" t="s">
        <v>363</v>
      </c>
      <c r="B82" s="301">
        <f>SUM(B80:B81)</f>
        <v>65.551994664587511</v>
      </c>
      <c r="C82" s="301">
        <f t="shared" ref="C82" si="124">SUM(C80:C81)</f>
        <v>43.535852774250017</v>
      </c>
      <c r="D82" s="301">
        <f t="shared" ref="D82" si="125">SUM(D80:D81)</f>
        <v>7.2521525611623368</v>
      </c>
      <c r="E82" s="301">
        <f t="shared" si="119"/>
        <v>116.33999999999986</v>
      </c>
      <c r="F82" s="301"/>
      <c r="G82" s="301">
        <f>SUM(G80:G81)</f>
        <v>69.652165998997702</v>
      </c>
      <c r="H82" s="301">
        <f t="shared" ref="H82" si="126">SUM(H80:H81)</f>
        <v>41.658940310085747</v>
      </c>
      <c r="I82" s="301">
        <f t="shared" ref="I82" si="127">SUM(I80:I81)</f>
        <v>5.9298936909165896</v>
      </c>
      <c r="J82" s="301">
        <f t="shared" si="120"/>
        <v>117.24100000000003</v>
      </c>
      <c r="K82" s="301"/>
      <c r="L82" s="301">
        <f>SUM(L80:L81)</f>
        <v>68.637054436952042</v>
      </c>
      <c r="M82" s="301">
        <f t="shared" ref="M82" si="128">SUM(M80:M81)</f>
        <v>45.081591949046874</v>
      </c>
      <c r="N82" s="301">
        <f t="shared" ref="N82" si="129">SUM(N80:N81)</f>
        <v>6.2083536140010356</v>
      </c>
      <c r="O82" s="301">
        <f t="shared" si="121"/>
        <v>119.92699999999995</v>
      </c>
      <c r="P82" s="301"/>
      <c r="Q82" s="301">
        <f>SUM(Q80:Q81)</f>
        <v>70.414187431141727</v>
      </c>
      <c r="R82" s="301">
        <f t="shared" ref="R82" si="130">SUM(R80:R81)</f>
        <v>43.901831383220312</v>
      </c>
      <c r="S82" s="301">
        <f t="shared" ref="S82" si="131">SUM(S80:S81)</f>
        <v>6.3319811856380044</v>
      </c>
      <c r="T82" s="301">
        <f t="shared" si="122"/>
        <v>120.64800000000004</v>
      </c>
      <c r="U82" s="301"/>
      <c r="V82" s="301">
        <f>SUM(V80:V81)</f>
        <v>73.426986669185041</v>
      </c>
      <c r="W82" s="301">
        <f t="shared" ref="W82" si="132">SUM(W80:W81)</f>
        <v>42.046130437602542</v>
      </c>
      <c r="X82" s="301">
        <f t="shared" ref="X82" si="133">SUM(X80:X81)</f>
        <v>6.5928828932123347</v>
      </c>
      <c r="Y82" s="301">
        <f t="shared" si="123"/>
        <v>122.06599999999992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5.7723832173303364</v>
      </c>
      <c r="C89" s="300">
        <v>3.1861531904141072</v>
      </c>
      <c r="D89" s="300">
        <v>0.5594145176187304</v>
      </c>
      <c r="E89" s="300">
        <f>SUM(B89:D89)</f>
        <v>9.5179509253631736</v>
      </c>
      <c r="F89" s="300"/>
      <c r="G89" s="300">
        <v>6.9961628289456259</v>
      </c>
      <c r="H89" s="300">
        <v>4.1732977413056034</v>
      </c>
      <c r="I89" s="300">
        <v>0.93361721222540239</v>
      </c>
      <c r="J89" s="300">
        <f>SUM(G89:I89)</f>
        <v>12.10307778247663</v>
      </c>
      <c r="K89" s="300"/>
      <c r="L89" s="300">
        <v>6.9111113407848723</v>
      </c>
      <c r="M89" s="300">
        <v>4.1517650969188322</v>
      </c>
      <c r="N89" s="300">
        <v>0.38237192386438101</v>
      </c>
      <c r="O89" s="300">
        <f>SUM(L89:N89)</f>
        <v>11.445248361568085</v>
      </c>
      <c r="P89" s="300"/>
      <c r="Q89" s="300">
        <v>6.7267465734890246</v>
      </c>
      <c r="R89" s="300">
        <v>4.153892809322544</v>
      </c>
      <c r="S89" s="300">
        <v>0.35999347678829202</v>
      </c>
      <c r="T89" s="300">
        <f>SUM(Q89:S89)</f>
        <v>11.240632859599861</v>
      </c>
      <c r="U89" s="300"/>
      <c r="V89" s="300">
        <v>6.838727483095794</v>
      </c>
      <c r="W89" s="300">
        <v>4.4057449292790771</v>
      </c>
      <c r="X89" s="300">
        <v>0.34784763800496371</v>
      </c>
      <c r="Y89" s="300">
        <f>SUM(V89:X89)</f>
        <v>11.592320050379836</v>
      </c>
    </row>
    <row r="90" spans="1:25" x14ac:dyDescent="0.2">
      <c r="A90" s="260" t="s">
        <v>364</v>
      </c>
      <c r="B90" s="300">
        <v>24.043956084039237</v>
      </c>
      <c r="C90" s="300">
        <v>2.4483030283591081</v>
      </c>
      <c r="D90" s="300">
        <v>6.5467899622384769</v>
      </c>
      <c r="E90" s="300">
        <f t="shared" ref="E90:E91" si="134">SUM(B90:D90)</f>
        <v>33.039049074636822</v>
      </c>
      <c r="F90" s="300"/>
      <c r="G90" s="300">
        <v>24.519487211814216</v>
      </c>
      <c r="H90" s="300">
        <v>3.6801552869151082</v>
      </c>
      <c r="I90" s="300">
        <v>8.5792797187939005</v>
      </c>
      <c r="J90" s="300">
        <f t="shared" ref="J90:J91" si="135">SUM(G90:I90)</f>
        <v>36.778922217523224</v>
      </c>
      <c r="K90" s="300"/>
      <c r="L90" s="300">
        <v>25.405584617859549</v>
      </c>
      <c r="M90" s="300">
        <v>4.0957674598844402</v>
      </c>
      <c r="N90" s="300">
        <v>4.325399560687889</v>
      </c>
      <c r="O90" s="300">
        <f t="shared" ref="O90:O91" si="136">SUM(L90:N90)</f>
        <v>33.82675163843188</v>
      </c>
      <c r="P90" s="300"/>
      <c r="Q90" s="300">
        <v>24.65291596558685</v>
      </c>
      <c r="R90" s="300">
        <v>4.0185733019177841</v>
      </c>
      <c r="S90" s="300">
        <v>4.2188778728954031</v>
      </c>
      <c r="T90" s="300">
        <f t="shared" ref="T90:T91" si="137">SUM(Q90:S90)</f>
        <v>32.890367140400038</v>
      </c>
      <c r="U90" s="300"/>
      <c r="V90" s="300">
        <v>23.842292590034834</v>
      </c>
      <c r="W90" s="300">
        <v>4.1002320852375167</v>
      </c>
      <c r="X90" s="300">
        <v>4.2781552743477675</v>
      </c>
      <c r="Y90" s="300">
        <f t="shared" ref="Y90:Y91" si="138">SUM(V90:X90)</f>
        <v>32.22067994962012</v>
      </c>
    </row>
    <row r="91" spans="1:25" x14ac:dyDescent="0.2">
      <c r="A91" s="264" t="s">
        <v>363</v>
      </c>
      <c r="B91" s="301">
        <f>SUM(B89:B90)</f>
        <v>29.816339301369574</v>
      </c>
      <c r="C91" s="301">
        <f t="shared" ref="C91" si="139">SUM(C89:C90)</f>
        <v>5.6344562187732148</v>
      </c>
      <c r="D91" s="301">
        <f t="shared" ref="D91" si="140">SUM(D89:D90)</f>
        <v>7.1062044798572073</v>
      </c>
      <c r="E91" s="301">
        <f t="shared" si="134"/>
        <v>42.556999999999995</v>
      </c>
      <c r="F91" s="301"/>
      <c r="G91" s="301">
        <f>SUM(G89:G90)</f>
        <v>31.515650040759841</v>
      </c>
      <c r="H91" s="301">
        <f t="shared" ref="H91" si="141">SUM(H89:H90)</f>
        <v>7.8534530282207111</v>
      </c>
      <c r="I91" s="301">
        <f t="shared" ref="I91" si="142">SUM(I89:I90)</f>
        <v>9.5128969310193021</v>
      </c>
      <c r="J91" s="301">
        <f t="shared" si="135"/>
        <v>48.881999999999849</v>
      </c>
      <c r="K91" s="301"/>
      <c r="L91" s="301">
        <f>SUM(L89:L90)</f>
        <v>32.316695958644424</v>
      </c>
      <c r="M91" s="301">
        <f t="shared" ref="M91" si="143">SUM(M89:M90)</f>
        <v>8.2475325568032716</v>
      </c>
      <c r="N91" s="301">
        <f t="shared" ref="N91" si="144">SUM(N89:N90)</f>
        <v>4.7077714845522696</v>
      </c>
      <c r="O91" s="301">
        <f t="shared" si="136"/>
        <v>45.271999999999963</v>
      </c>
      <c r="P91" s="301"/>
      <c r="Q91" s="301">
        <f>SUM(Q89:Q90)</f>
        <v>31.379662539075873</v>
      </c>
      <c r="R91" s="301">
        <f t="shared" ref="R91" si="145">SUM(R89:R90)</f>
        <v>8.172466111240329</v>
      </c>
      <c r="S91" s="301">
        <f t="shared" ref="S91" si="146">SUM(S89:S90)</f>
        <v>4.5788713496836948</v>
      </c>
      <c r="T91" s="301">
        <f t="shared" si="137"/>
        <v>44.130999999999901</v>
      </c>
      <c r="U91" s="301"/>
      <c r="V91" s="301">
        <f>SUM(V89:V90)</f>
        <v>30.681020073130629</v>
      </c>
      <c r="W91" s="301">
        <f t="shared" ref="W91" si="147">SUM(W89:W90)</f>
        <v>8.5059770145165938</v>
      </c>
      <c r="X91" s="301">
        <f t="shared" ref="X91" si="148">SUM(X89:X90)</f>
        <v>4.6260029123527309</v>
      </c>
      <c r="Y91" s="301">
        <f t="shared" si="138"/>
        <v>43.812999999999953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10.944118303798028</v>
      </c>
      <c r="C98" s="300">
        <v>17.788708673277469</v>
      </c>
      <c r="D98" s="300">
        <v>1.2366214435211142</v>
      </c>
      <c r="E98" s="300">
        <f>SUM(B98:D98)</f>
        <v>29.96944842059661</v>
      </c>
      <c r="F98" s="300"/>
      <c r="G98" s="300">
        <v>11.840429582250207</v>
      </c>
      <c r="H98" s="300">
        <v>19.712657214057142</v>
      </c>
      <c r="I98" s="300">
        <v>1.6891120628861402</v>
      </c>
      <c r="J98" s="300">
        <f>SUM(G98:I98)</f>
        <v>33.242198859193486</v>
      </c>
      <c r="K98" s="300"/>
      <c r="L98" s="300">
        <v>11.404604815948721</v>
      </c>
      <c r="M98" s="300">
        <v>19.490738213475865</v>
      </c>
      <c r="N98" s="300">
        <v>1.1091351834774796</v>
      </c>
      <c r="O98" s="300">
        <f>SUM(L98:N98)</f>
        <v>32.004478212902065</v>
      </c>
      <c r="P98" s="300"/>
      <c r="Q98" s="300">
        <v>11.994356784127756</v>
      </c>
      <c r="R98" s="300">
        <v>20.356416228177711</v>
      </c>
      <c r="S98" s="300">
        <v>1.1811445990115943</v>
      </c>
      <c r="T98" s="300">
        <f>SUM(Q98:S98)</f>
        <v>33.531917611317063</v>
      </c>
      <c r="U98" s="300"/>
      <c r="V98" s="300">
        <v>13.573133898654582</v>
      </c>
      <c r="W98" s="300">
        <v>22.913615802346779</v>
      </c>
      <c r="X98" s="300">
        <v>1.3395094356561397</v>
      </c>
      <c r="Y98" s="300">
        <f>SUM(V98:X98)</f>
        <v>37.826259136657498</v>
      </c>
    </row>
    <row r="99" spans="1:25" x14ac:dyDescent="0.2">
      <c r="A99" s="260" t="s">
        <v>364</v>
      </c>
      <c r="B99" s="300">
        <v>14.491113253325228</v>
      </c>
      <c r="C99" s="300">
        <v>11.338784722166872</v>
      </c>
      <c r="D99" s="300">
        <v>1.3596536039112734</v>
      </c>
      <c r="E99" s="300">
        <f t="shared" ref="E99:E100" si="149">SUM(B99:D99)</f>
        <v>27.189551579403375</v>
      </c>
      <c r="F99" s="300"/>
      <c r="G99" s="300">
        <v>15.688601561979837</v>
      </c>
      <c r="H99" s="300">
        <v>13.505313715730859</v>
      </c>
      <c r="I99" s="300">
        <v>2.0358858630958938</v>
      </c>
      <c r="J99" s="300">
        <f t="shared" ref="J99:J100" si="150">SUM(G99:I99)</f>
        <v>31.229801140806586</v>
      </c>
      <c r="K99" s="300"/>
      <c r="L99" s="300">
        <v>13.39617159950406</v>
      </c>
      <c r="M99" s="300">
        <v>13.973725966713831</v>
      </c>
      <c r="N99" s="300">
        <v>0.73762422087992896</v>
      </c>
      <c r="O99" s="300">
        <f t="shared" ref="O99:O100" si="151">SUM(L99:N99)</f>
        <v>28.10752178709782</v>
      </c>
      <c r="P99" s="300"/>
      <c r="Q99" s="300">
        <v>14.118565738064182</v>
      </c>
      <c r="R99" s="300">
        <v>14.546776938288897</v>
      </c>
      <c r="S99" s="300">
        <v>0.78273971232987216</v>
      </c>
      <c r="T99" s="300">
        <f t="shared" ref="T99:T100" si="152">SUM(Q99:S99)</f>
        <v>29.448082388682948</v>
      </c>
      <c r="U99" s="300"/>
      <c r="V99" s="300">
        <v>16.13712310713635</v>
      </c>
      <c r="W99" s="300">
        <v>16.400702223411596</v>
      </c>
      <c r="X99" s="300">
        <v>0.88891553279452651</v>
      </c>
      <c r="Y99" s="300">
        <f t="shared" ref="Y99:Y100" si="153">SUM(V99:X99)</f>
        <v>33.426740863342474</v>
      </c>
    </row>
    <row r="100" spans="1:25" x14ac:dyDescent="0.2">
      <c r="A100" s="264" t="s">
        <v>363</v>
      </c>
      <c r="B100" s="301">
        <f>SUM(B98:B99)</f>
        <v>25.435231557123256</v>
      </c>
      <c r="C100" s="301">
        <f t="shared" ref="C100" si="154">SUM(C98:C99)</f>
        <v>29.12749339544434</v>
      </c>
      <c r="D100" s="301">
        <f t="shared" ref="D100" si="155">SUM(D98:D99)</f>
        <v>2.5962750474323877</v>
      </c>
      <c r="E100" s="301">
        <f t="shared" si="149"/>
        <v>57.158999999999978</v>
      </c>
      <c r="F100" s="301"/>
      <c r="G100" s="301">
        <f>SUM(G98:G99)</f>
        <v>27.529031144230046</v>
      </c>
      <c r="H100" s="301">
        <f t="shared" ref="H100" si="156">SUM(H98:H99)</f>
        <v>33.217970929788002</v>
      </c>
      <c r="I100" s="301">
        <f t="shared" ref="I100" si="157">SUM(I98:I99)</f>
        <v>3.7249979259820343</v>
      </c>
      <c r="J100" s="301">
        <f t="shared" si="150"/>
        <v>64.472000000000079</v>
      </c>
      <c r="K100" s="301"/>
      <c r="L100" s="301">
        <f>SUM(L98:L99)</f>
        <v>24.800776415452781</v>
      </c>
      <c r="M100" s="301">
        <f t="shared" ref="M100" si="158">SUM(M98:M99)</f>
        <v>33.464464180189694</v>
      </c>
      <c r="N100" s="301">
        <f t="shared" ref="N100" si="159">SUM(N98:N99)</f>
        <v>1.8467594043574085</v>
      </c>
      <c r="O100" s="301">
        <f t="shared" si="151"/>
        <v>60.111999999999881</v>
      </c>
      <c r="P100" s="301"/>
      <c r="Q100" s="301">
        <f>SUM(Q98:Q99)</f>
        <v>26.112922522191937</v>
      </c>
      <c r="R100" s="301">
        <f t="shared" ref="R100" si="160">SUM(R98:R99)</f>
        <v>34.903193166466608</v>
      </c>
      <c r="S100" s="301">
        <f t="shared" ref="S100" si="161">SUM(S98:S99)</f>
        <v>1.9638843113414666</v>
      </c>
      <c r="T100" s="301">
        <f t="shared" si="152"/>
        <v>62.980000000000011</v>
      </c>
      <c r="U100" s="301"/>
      <c r="V100" s="301">
        <f>SUM(V98:V99)</f>
        <v>29.710257005790933</v>
      </c>
      <c r="W100" s="301">
        <f t="shared" ref="W100" si="162">SUM(W98:W99)</f>
        <v>39.314318025758375</v>
      </c>
      <c r="X100" s="301">
        <f t="shared" ref="X100" si="163">SUM(X98:X99)</f>
        <v>2.2284249684506663</v>
      </c>
      <c r="Y100" s="301">
        <f t="shared" si="153"/>
        <v>71.252999999999972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2.3156510300464079</v>
      </c>
      <c r="C107" s="300">
        <v>0.82606381059812695</v>
      </c>
      <c r="D107" s="300">
        <v>0.78259566986885498</v>
      </c>
      <c r="E107" s="300">
        <f>SUM(B107:D107)</f>
        <v>3.92431051051339</v>
      </c>
      <c r="F107" s="300"/>
      <c r="G107" s="300">
        <v>1.4700426441367982</v>
      </c>
      <c r="H107" s="300">
        <v>0.75582381234044116</v>
      </c>
      <c r="I107" s="300">
        <v>0.38814805215238085</v>
      </c>
      <c r="J107" s="300">
        <f>SUM(G107:I107)</f>
        <v>2.6140145086296203</v>
      </c>
      <c r="K107" s="300"/>
      <c r="L107" s="300">
        <v>1.6074661763247309</v>
      </c>
      <c r="M107" s="300">
        <v>0.78817482823578933</v>
      </c>
      <c r="N107" s="300">
        <v>1.1763037597586554</v>
      </c>
      <c r="O107" s="300">
        <f>SUM(L107:N107)</f>
        <v>3.5719447643191757</v>
      </c>
      <c r="P107" s="300"/>
      <c r="Q107" s="300">
        <v>1.5443553880589553</v>
      </c>
      <c r="R107" s="300">
        <v>0.76862460245646091</v>
      </c>
      <c r="S107" s="300">
        <v>1.119141218554498</v>
      </c>
      <c r="T107" s="300">
        <f>SUM(Q107:S107)</f>
        <v>3.4321212090699142</v>
      </c>
      <c r="U107" s="300"/>
      <c r="V107" s="300">
        <v>1.5228315506653414</v>
      </c>
      <c r="W107" s="300">
        <v>0.7532497952936662</v>
      </c>
      <c r="X107" s="300">
        <v>1.0472250767656923</v>
      </c>
      <c r="Y107" s="300">
        <f>SUM(V107:X107)</f>
        <v>3.3233064227247002</v>
      </c>
    </row>
    <row r="108" spans="1:25" x14ac:dyDescent="0.2">
      <c r="A108" s="260" t="s">
        <v>364</v>
      </c>
      <c r="B108" s="300">
        <v>2.9713941491386926</v>
      </c>
      <c r="C108" s="300">
        <v>0.77261660253891495</v>
      </c>
      <c r="D108" s="300">
        <v>1.5186787378089954</v>
      </c>
      <c r="E108" s="300">
        <f t="shared" ref="E108:E109" si="164">SUM(B108:D108)</f>
        <v>5.2626894894866032</v>
      </c>
      <c r="F108" s="300"/>
      <c r="G108" s="300">
        <v>1.9940672794243077</v>
      </c>
      <c r="H108" s="300">
        <v>0.70431288409780013</v>
      </c>
      <c r="I108" s="300">
        <v>0.86660532784827771</v>
      </c>
      <c r="J108" s="300">
        <f t="shared" ref="J108:J109" si="165">SUM(G108:I108)</f>
        <v>3.5649854913703858</v>
      </c>
      <c r="K108" s="300"/>
      <c r="L108" s="300">
        <v>1.9538857301876067</v>
      </c>
      <c r="M108" s="300">
        <v>0.61637191522923707</v>
      </c>
      <c r="N108" s="300">
        <v>0.69879759026398236</v>
      </c>
      <c r="O108" s="300">
        <f t="shared" ref="O108:O109" si="166">SUM(L108:N108)</f>
        <v>3.2690552356808262</v>
      </c>
      <c r="P108" s="300"/>
      <c r="Q108" s="300">
        <v>1.8690914327045693</v>
      </c>
      <c r="R108" s="300">
        <v>0.62121261676482353</v>
      </c>
      <c r="S108" s="300">
        <v>0.67657474146069019</v>
      </c>
      <c r="T108" s="300">
        <f t="shared" ref="T108:T109" si="167">SUM(Q108:S108)</f>
        <v>3.1668787909300833</v>
      </c>
      <c r="U108" s="300"/>
      <c r="V108" s="300">
        <v>1.8082284288367385</v>
      </c>
      <c r="W108" s="300">
        <v>0.64766944729225151</v>
      </c>
      <c r="X108" s="300">
        <v>0.66779570114631481</v>
      </c>
      <c r="Y108" s="300">
        <f t="shared" ref="Y108:Y109" si="168">SUM(V108:X108)</f>
        <v>3.1236935772753047</v>
      </c>
    </row>
    <row r="109" spans="1:25" x14ac:dyDescent="0.2">
      <c r="A109" s="264" t="s">
        <v>363</v>
      </c>
      <c r="B109" s="301">
        <f>SUM(B107:B108)</f>
        <v>5.2870451791851005</v>
      </c>
      <c r="C109" s="301">
        <f t="shared" ref="C109" si="169">SUM(C107:C108)</f>
        <v>1.5986804131370418</v>
      </c>
      <c r="D109" s="301">
        <f t="shared" ref="D109" si="170">SUM(D107:D108)</f>
        <v>2.3012744076778504</v>
      </c>
      <c r="E109" s="301">
        <f t="shared" si="164"/>
        <v>9.1869999999999923</v>
      </c>
      <c r="F109" s="301"/>
      <c r="G109" s="301">
        <f>SUM(G107:G108)</f>
        <v>3.4641099235611059</v>
      </c>
      <c r="H109" s="301">
        <f t="shared" ref="H109" si="171">SUM(H107:H108)</f>
        <v>1.4601366964382412</v>
      </c>
      <c r="I109" s="301">
        <f t="shared" ref="I109" si="172">SUM(I107:I108)</f>
        <v>1.2547533800006585</v>
      </c>
      <c r="J109" s="301">
        <f t="shared" si="165"/>
        <v>6.1790000000000056</v>
      </c>
      <c r="K109" s="301"/>
      <c r="L109" s="301">
        <f>SUM(L107:L108)</f>
        <v>3.5613519065123374</v>
      </c>
      <c r="M109" s="301">
        <f t="shared" ref="M109" si="173">SUM(M107:M108)</f>
        <v>1.4045467434650263</v>
      </c>
      <c r="N109" s="301">
        <f t="shared" ref="N109" si="174">SUM(N107:N108)</f>
        <v>1.8751013500226379</v>
      </c>
      <c r="O109" s="301">
        <f t="shared" si="166"/>
        <v>6.8410000000000011</v>
      </c>
      <c r="P109" s="301"/>
      <c r="Q109" s="301">
        <f>SUM(Q107:Q108)</f>
        <v>3.4134468207635247</v>
      </c>
      <c r="R109" s="301">
        <f t="shared" ref="R109" si="175">SUM(R107:R108)</f>
        <v>1.3898372192212844</v>
      </c>
      <c r="S109" s="301">
        <f t="shared" ref="S109" si="176">SUM(S107:S108)</f>
        <v>1.7957159600151882</v>
      </c>
      <c r="T109" s="301">
        <f t="shared" si="167"/>
        <v>6.5989999999999966</v>
      </c>
      <c r="U109" s="301"/>
      <c r="V109" s="301">
        <f>SUM(V107:V108)</f>
        <v>3.3310599795020801</v>
      </c>
      <c r="W109" s="301">
        <f t="shared" ref="W109" si="177">SUM(W107:W108)</f>
        <v>1.4009192425859176</v>
      </c>
      <c r="X109" s="301">
        <f t="shared" ref="X109" si="178">SUM(X107:X108)</f>
        <v>1.7150207779120072</v>
      </c>
      <c r="Y109" s="301">
        <f t="shared" si="168"/>
        <v>6.4470000000000045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5.7588920404263924</v>
      </c>
      <c r="C116" s="300">
        <v>1.5548283736408841</v>
      </c>
      <c r="D116" s="300">
        <v>0.69044145150210412</v>
      </c>
      <c r="E116" s="300">
        <f>SUM(B116:D116)</f>
        <v>8.0041618655693814</v>
      </c>
      <c r="F116" s="300"/>
      <c r="G116" s="300">
        <v>5.2080900698940207</v>
      </c>
      <c r="H116" s="300">
        <v>1.9277534248322543</v>
      </c>
      <c r="I116" s="300">
        <v>0.15705437482519768</v>
      </c>
      <c r="J116" s="300">
        <f>SUM(G116:I116)</f>
        <v>7.2928978695514735</v>
      </c>
      <c r="K116" s="300"/>
      <c r="L116" s="300">
        <v>5.9827945024393054</v>
      </c>
      <c r="M116" s="300">
        <v>1.5950440348846042</v>
      </c>
      <c r="N116" s="300">
        <v>0.854842571379276</v>
      </c>
      <c r="O116" s="300">
        <f>SUM(L116:N116)</f>
        <v>8.4326811087031857</v>
      </c>
      <c r="P116" s="300"/>
      <c r="Q116" s="300">
        <v>6.5588023415280308</v>
      </c>
      <c r="R116" s="300">
        <v>1.6851870130723121</v>
      </c>
      <c r="S116" s="300">
        <v>0.93016096102506807</v>
      </c>
      <c r="T116" s="300">
        <f>SUM(Q116:S116)</f>
        <v>9.1741503156254112</v>
      </c>
      <c r="U116" s="300"/>
      <c r="V116" s="300">
        <v>7.3755195713281863</v>
      </c>
      <c r="W116" s="300">
        <v>1.7549971567273241</v>
      </c>
      <c r="X116" s="300">
        <v>1.0063333510953456</v>
      </c>
      <c r="Y116" s="300">
        <f>SUM(V116:X116)</f>
        <v>10.136850079150857</v>
      </c>
    </row>
    <row r="117" spans="1:25" x14ac:dyDescent="0.2">
      <c r="A117" s="260" t="s">
        <v>364</v>
      </c>
      <c r="B117" s="300">
        <v>18.967558335168572</v>
      </c>
      <c r="C117" s="300">
        <v>0.97437437251837855</v>
      </c>
      <c r="D117" s="300">
        <v>3.0579054267436727</v>
      </c>
      <c r="E117" s="300">
        <f t="shared" ref="E117:E118" si="179">SUM(B117:D117)</f>
        <v>22.999838134430625</v>
      </c>
      <c r="F117" s="300"/>
      <c r="G117" s="300">
        <v>18.428900327754587</v>
      </c>
      <c r="H117" s="300">
        <v>1.406858461579142</v>
      </c>
      <c r="I117" s="300">
        <v>1.6443433411148201</v>
      </c>
      <c r="J117" s="300">
        <f t="shared" ref="J117:J118" si="180">SUM(G117:I117)</f>
        <v>21.480102130448547</v>
      </c>
      <c r="K117" s="300"/>
      <c r="L117" s="300">
        <v>17.2512184383591</v>
      </c>
      <c r="M117" s="300">
        <v>1.304211192193607</v>
      </c>
      <c r="N117" s="300">
        <v>2.250889260744108</v>
      </c>
      <c r="O117" s="300">
        <f t="shared" ref="O117:O118" si="181">SUM(L117:N117)</f>
        <v>20.806318891296812</v>
      </c>
      <c r="P117" s="300"/>
      <c r="Q117" s="300">
        <v>18.345989823066926</v>
      </c>
      <c r="R117" s="300">
        <v>1.4080116953370563</v>
      </c>
      <c r="S117" s="300">
        <v>2.4668481659706156</v>
      </c>
      <c r="T117" s="300">
        <f t="shared" ref="T117:T118" si="182">SUM(Q117:S117)</f>
        <v>22.220849684374599</v>
      </c>
      <c r="U117" s="300"/>
      <c r="V117" s="300">
        <v>19.566253837872079</v>
      </c>
      <c r="W117" s="300">
        <v>1.5299882505402114</v>
      </c>
      <c r="X117" s="300">
        <v>2.7189078324369418</v>
      </c>
      <c r="Y117" s="300">
        <f t="shared" ref="Y117:Y118" si="183">SUM(V117:X117)</f>
        <v>23.81514992084923</v>
      </c>
    </row>
    <row r="118" spans="1:25" x14ac:dyDescent="0.2">
      <c r="A118" s="264" t="s">
        <v>363</v>
      </c>
      <c r="B118" s="301">
        <f>SUM(B116:B117)</f>
        <v>24.726450375594965</v>
      </c>
      <c r="C118" s="301">
        <f t="shared" ref="C118" si="184">SUM(C116:C117)</f>
        <v>2.5292027461592625</v>
      </c>
      <c r="D118" s="301">
        <f t="shared" ref="D118" si="185">SUM(D116:D117)</f>
        <v>3.7483468782457767</v>
      </c>
      <c r="E118" s="301">
        <f t="shared" si="179"/>
        <v>31.004000000000005</v>
      </c>
      <c r="F118" s="301"/>
      <c r="G118" s="301">
        <f>SUM(G116:G117)</f>
        <v>23.636990397648606</v>
      </c>
      <c r="H118" s="301">
        <f t="shared" ref="H118" si="186">SUM(H116:H117)</f>
        <v>3.3346118864113965</v>
      </c>
      <c r="I118" s="301">
        <f t="shared" ref="I118" si="187">SUM(I116:I117)</f>
        <v>1.8013977159400176</v>
      </c>
      <c r="J118" s="301">
        <f t="shared" si="180"/>
        <v>28.773000000000021</v>
      </c>
      <c r="K118" s="301"/>
      <c r="L118" s="301">
        <f>SUM(L116:L117)</f>
        <v>23.234012940798404</v>
      </c>
      <c r="M118" s="301">
        <f t="shared" ref="M118" si="188">SUM(M116:M117)</f>
        <v>2.8992552270782115</v>
      </c>
      <c r="N118" s="301">
        <f t="shared" ref="N118" si="189">SUM(N116:N117)</f>
        <v>3.105731832123384</v>
      </c>
      <c r="O118" s="301">
        <f t="shared" si="181"/>
        <v>29.238999999999997</v>
      </c>
      <c r="P118" s="301"/>
      <c r="Q118" s="301">
        <f>SUM(Q116:Q117)</f>
        <v>24.904792164594959</v>
      </c>
      <c r="R118" s="301">
        <f t="shared" ref="R118" si="190">SUM(R116:R117)</f>
        <v>3.0931987084093686</v>
      </c>
      <c r="S118" s="301">
        <f t="shared" ref="S118" si="191">SUM(S116:S117)</f>
        <v>3.3970091269956839</v>
      </c>
      <c r="T118" s="301">
        <f t="shared" si="182"/>
        <v>31.39500000000001</v>
      </c>
      <c r="U118" s="301"/>
      <c r="V118" s="301">
        <f>SUM(V116:V117)</f>
        <v>26.941773409200266</v>
      </c>
      <c r="W118" s="301">
        <f t="shared" ref="W118" si="192">SUM(W116:W117)</f>
        <v>3.2849854072675355</v>
      </c>
      <c r="X118" s="301">
        <f t="shared" ref="X118" si="193">SUM(X116:X117)</f>
        <v>3.7252411835322876</v>
      </c>
      <c r="Y118" s="301">
        <f t="shared" si="183"/>
        <v>33.952000000000091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12.162941271429196</v>
      </c>
      <c r="C125" s="300">
        <v>4.4212667345072827</v>
      </c>
      <c r="D125" s="300">
        <v>1.2295165045740524</v>
      </c>
      <c r="E125" s="300">
        <f>SUM(B125:D125)</f>
        <v>17.813724510510532</v>
      </c>
      <c r="F125" s="300"/>
      <c r="G125" s="300">
        <v>12.377637955700443</v>
      </c>
      <c r="H125" s="300">
        <v>3.8261242282652734</v>
      </c>
      <c r="I125" s="300">
        <v>1.3125344647068515</v>
      </c>
      <c r="J125" s="300">
        <f>SUM(G125:I125)</f>
        <v>17.516296648672565</v>
      </c>
      <c r="K125" s="300"/>
      <c r="L125" s="300">
        <v>12.031626336319734</v>
      </c>
      <c r="M125" s="300">
        <v>3.3906199555599681</v>
      </c>
      <c r="N125" s="300">
        <v>0.66313958696930364</v>
      </c>
      <c r="O125" s="300">
        <f>SUM(L125:N125)</f>
        <v>16.085385878849007</v>
      </c>
      <c r="P125" s="300"/>
      <c r="Q125" s="300">
        <v>11.668907441990305</v>
      </c>
      <c r="R125" s="300">
        <v>3.2531612577290225</v>
      </c>
      <c r="S125" s="300">
        <v>0.67200202243084084</v>
      </c>
      <c r="T125" s="300">
        <f>SUM(Q125:S125)</f>
        <v>15.594070722150168</v>
      </c>
      <c r="U125" s="300"/>
      <c r="V125" s="300">
        <v>10.745079657289992</v>
      </c>
      <c r="W125" s="300">
        <v>2.9681091659508252</v>
      </c>
      <c r="X125" s="300">
        <v>0.63017463810049323</v>
      </c>
      <c r="Y125" s="300">
        <f>SUM(V125:X125)</f>
        <v>14.34336346134131</v>
      </c>
    </row>
    <row r="126" spans="1:25" x14ac:dyDescent="0.2">
      <c r="A126" s="260" t="s">
        <v>364</v>
      </c>
      <c r="B126" s="300">
        <v>15.602953981559521</v>
      </c>
      <c r="C126" s="300">
        <v>0.60186506269531481</v>
      </c>
      <c r="D126" s="300">
        <v>2.6724564452346544</v>
      </c>
      <c r="E126" s="300">
        <f t="shared" ref="E126:E127" si="194">SUM(B126:D126)</f>
        <v>18.877275489489492</v>
      </c>
      <c r="F126" s="300"/>
      <c r="G126" s="300">
        <v>14.493353267817552</v>
      </c>
      <c r="H126" s="300">
        <v>0.52235952002571728</v>
      </c>
      <c r="I126" s="300">
        <v>1.6429905634842057</v>
      </c>
      <c r="J126" s="300">
        <f t="shared" ref="J126:J127" si="195">SUM(G126:I126)</f>
        <v>16.658703351327475</v>
      </c>
      <c r="K126" s="300"/>
      <c r="L126" s="300">
        <v>14.59916678850829</v>
      </c>
      <c r="M126" s="300">
        <v>0.62913242867381336</v>
      </c>
      <c r="N126" s="300">
        <v>3.2033149039689741</v>
      </c>
      <c r="O126" s="300">
        <f t="shared" ref="O126:O127" si="196">SUM(L126:N126)</f>
        <v>18.431614121151078</v>
      </c>
      <c r="P126" s="300"/>
      <c r="Q126" s="300">
        <v>14.219157781441066</v>
      </c>
      <c r="R126" s="300">
        <v>0.63842856691588457</v>
      </c>
      <c r="S126" s="300">
        <v>3.2763429294929067</v>
      </c>
      <c r="T126" s="300">
        <f t="shared" ref="T126:T127" si="197">SUM(Q126:S126)</f>
        <v>18.133929277849855</v>
      </c>
      <c r="U126" s="300"/>
      <c r="V126" s="300">
        <v>13.135729430600078</v>
      </c>
      <c r="W126" s="300">
        <v>0.63017463811291352</v>
      </c>
      <c r="X126" s="300">
        <v>3.1487324699457009</v>
      </c>
      <c r="Y126" s="300">
        <f t="shared" ref="Y126:Y127" si="198">SUM(V126:X126)</f>
        <v>16.914636538658691</v>
      </c>
    </row>
    <row r="127" spans="1:25" x14ac:dyDescent="0.2">
      <c r="A127" s="264" t="s">
        <v>363</v>
      </c>
      <c r="B127" s="301">
        <f>SUM(B125:B126)</f>
        <v>27.765895252988717</v>
      </c>
      <c r="C127" s="301">
        <f t="shared" ref="C127" si="199">SUM(C125:C126)</f>
        <v>5.0231317972025975</v>
      </c>
      <c r="D127" s="301">
        <f t="shared" ref="D127" si="200">SUM(D125:D126)</f>
        <v>3.901972949808707</v>
      </c>
      <c r="E127" s="301">
        <f t="shared" si="194"/>
        <v>36.691000000000024</v>
      </c>
      <c r="F127" s="301"/>
      <c r="G127" s="301">
        <f>SUM(G125:G126)</f>
        <v>26.870991223517997</v>
      </c>
      <c r="H127" s="301">
        <f t="shared" ref="H127" si="201">SUM(H125:H126)</f>
        <v>4.3484837482909908</v>
      </c>
      <c r="I127" s="301">
        <f t="shared" ref="I127" si="202">SUM(I125:I126)</f>
        <v>2.9555250281910572</v>
      </c>
      <c r="J127" s="301">
        <f t="shared" si="195"/>
        <v>34.175000000000047</v>
      </c>
      <c r="K127" s="301"/>
      <c r="L127" s="301">
        <f>SUM(L125:L126)</f>
        <v>26.630793124828024</v>
      </c>
      <c r="M127" s="301">
        <f t="shared" ref="M127" si="203">SUM(M125:M126)</f>
        <v>4.0197523842337812</v>
      </c>
      <c r="N127" s="301">
        <f t="shared" ref="N127" si="204">SUM(N125:N126)</f>
        <v>3.8664544909382776</v>
      </c>
      <c r="O127" s="301">
        <f t="shared" si="196"/>
        <v>34.517000000000081</v>
      </c>
      <c r="P127" s="301"/>
      <c r="Q127" s="301">
        <f>SUM(Q125:Q126)</f>
        <v>25.888065223431369</v>
      </c>
      <c r="R127" s="301">
        <f t="shared" ref="R127" si="205">SUM(R125:R126)</f>
        <v>3.8915898246449072</v>
      </c>
      <c r="S127" s="301">
        <f t="shared" ref="S127" si="206">SUM(S125:S126)</f>
        <v>3.9483449519237475</v>
      </c>
      <c r="T127" s="301">
        <f t="shared" si="197"/>
        <v>33.728000000000023</v>
      </c>
      <c r="U127" s="301"/>
      <c r="V127" s="301">
        <f>SUM(V125:V126)</f>
        <v>23.880809087890071</v>
      </c>
      <c r="W127" s="301">
        <f t="shared" ref="W127" si="207">SUM(W125:W126)</f>
        <v>3.5982838040637386</v>
      </c>
      <c r="X127" s="301">
        <f t="shared" ref="X127" si="208">SUM(X125:X126)</f>
        <v>3.778907108046194</v>
      </c>
      <c r="Y127" s="301">
        <f t="shared" si="198"/>
        <v>31.258000000000006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4.4405445304785616</v>
      </c>
      <c r="C134" s="300">
        <v>2.6720159729286297</v>
      </c>
      <c r="D134" s="300">
        <v>0.7933240561582271</v>
      </c>
      <c r="E134" s="300">
        <f>SUM(B134:D134)</f>
        <v>7.9058845595654184</v>
      </c>
      <c r="F134" s="300"/>
      <c r="G134" s="300">
        <v>4.2252425505411848</v>
      </c>
      <c r="H134" s="300">
        <v>2.1655839256887219</v>
      </c>
      <c r="I134" s="300">
        <v>1.3009799754070159</v>
      </c>
      <c r="J134" s="300">
        <f>SUM(G134:I134)</f>
        <v>7.6918064516369231</v>
      </c>
      <c r="K134" s="300"/>
      <c r="L134" s="300">
        <v>4.4959969693625172</v>
      </c>
      <c r="M134" s="300">
        <v>3.4343590591896178</v>
      </c>
      <c r="N134" s="300">
        <v>0.93251740880541922</v>
      </c>
      <c r="O134" s="300">
        <f>SUM(L134:N134)</f>
        <v>8.8628734373575533</v>
      </c>
      <c r="P134" s="300"/>
      <c r="Q134" s="300">
        <v>4.6346536874542625</v>
      </c>
      <c r="R134" s="300">
        <v>3.269625211316475</v>
      </c>
      <c r="S134" s="300">
        <v>0.94147179396991243</v>
      </c>
      <c r="T134" s="300">
        <f>SUM(Q134:S134)</f>
        <v>8.8457506927406495</v>
      </c>
      <c r="U134" s="300"/>
      <c r="V134" s="300">
        <v>5.3649216396355133</v>
      </c>
      <c r="W134" s="300">
        <v>3.2357540142616585</v>
      </c>
      <c r="X134" s="300">
        <v>1.0250011380587625</v>
      </c>
      <c r="Y134" s="300">
        <f>SUM(V134:X134)</f>
        <v>9.6256767919559341</v>
      </c>
    </row>
    <row r="135" spans="1:25" x14ac:dyDescent="0.2">
      <c r="A135" s="260" t="s">
        <v>364</v>
      </c>
      <c r="B135" s="300">
        <v>4.7702952564988061</v>
      </c>
      <c r="C135" s="300">
        <v>1.1613362173216635</v>
      </c>
      <c r="D135" s="300">
        <v>1.4374839666141093</v>
      </c>
      <c r="E135" s="300">
        <f t="shared" ref="E135:E136" si="209">SUM(B135:D135)</f>
        <v>7.3691154404345784</v>
      </c>
      <c r="F135" s="300"/>
      <c r="G135" s="300">
        <v>4.0776714051078953</v>
      </c>
      <c r="H135" s="300">
        <v>0.55968393930742044</v>
      </c>
      <c r="I135" s="300">
        <v>0.91783820394776039</v>
      </c>
      <c r="J135" s="300">
        <f t="shared" ref="J135:J136" si="210">SUM(G135:I135)</f>
        <v>5.5551935483630759</v>
      </c>
      <c r="K135" s="300"/>
      <c r="L135" s="300">
        <v>4.6156181423475351</v>
      </c>
      <c r="M135" s="300">
        <v>1.1267259014337003</v>
      </c>
      <c r="N135" s="300">
        <v>0.71878251886120481</v>
      </c>
      <c r="O135" s="300">
        <f t="shared" ref="O135:O136" si="211">SUM(L135:N135)</f>
        <v>6.4611265626424403</v>
      </c>
      <c r="P135" s="300"/>
      <c r="Q135" s="300">
        <v>4.5909953094626301</v>
      </c>
      <c r="R135" s="300">
        <v>1.1236751048848868</v>
      </c>
      <c r="S135" s="300">
        <v>0.75257889291184121</v>
      </c>
      <c r="T135" s="300">
        <f t="shared" ref="T135:T136" si="212">SUM(Q135:S135)</f>
        <v>6.4672493072593582</v>
      </c>
      <c r="U135" s="300"/>
      <c r="V135" s="300">
        <v>4.9613166383540337</v>
      </c>
      <c r="W135" s="300">
        <v>1.2363968196384967</v>
      </c>
      <c r="X135" s="300">
        <v>0.88360975005151965</v>
      </c>
      <c r="Y135" s="300">
        <f t="shared" ref="Y135:Y136" si="213">SUM(V135:X135)</f>
        <v>7.0813232080440498</v>
      </c>
    </row>
    <row r="136" spans="1:25" x14ac:dyDescent="0.2">
      <c r="A136" s="264" t="s">
        <v>363</v>
      </c>
      <c r="B136" s="301">
        <f>SUM(B134:B135)</f>
        <v>9.2108397869773668</v>
      </c>
      <c r="C136" s="301">
        <f t="shared" ref="C136" si="214">SUM(C134:C135)</f>
        <v>3.8333521902502934</v>
      </c>
      <c r="D136" s="301">
        <f t="shared" ref="D136" si="215">SUM(D134:D135)</f>
        <v>2.2308080227723366</v>
      </c>
      <c r="E136" s="301">
        <f t="shared" si="209"/>
        <v>15.274999999999997</v>
      </c>
      <c r="F136" s="301"/>
      <c r="G136" s="301">
        <f>SUM(G134:G135)</f>
        <v>8.3029139556490801</v>
      </c>
      <c r="H136" s="301">
        <f t="shared" ref="H136" si="216">SUM(H134:H135)</f>
        <v>2.7252678649961424</v>
      </c>
      <c r="I136" s="301">
        <f t="shared" ref="I136" si="217">SUM(I134:I135)</f>
        <v>2.2188181793547761</v>
      </c>
      <c r="J136" s="301">
        <f t="shared" si="210"/>
        <v>13.247</v>
      </c>
      <c r="K136" s="301"/>
      <c r="L136" s="301">
        <f>SUM(L134:L135)</f>
        <v>9.1116151117100515</v>
      </c>
      <c r="M136" s="301">
        <f t="shared" ref="M136" si="218">SUM(M134:M135)</f>
        <v>4.5610849606233179</v>
      </c>
      <c r="N136" s="301">
        <f t="shared" ref="N136" si="219">SUM(N134:N135)</f>
        <v>1.651299927666624</v>
      </c>
      <c r="O136" s="301">
        <f t="shared" si="211"/>
        <v>15.323999999999995</v>
      </c>
      <c r="P136" s="301"/>
      <c r="Q136" s="301">
        <f>SUM(Q134:Q135)</f>
        <v>9.2256489969168918</v>
      </c>
      <c r="R136" s="301">
        <f t="shared" ref="R136" si="220">SUM(R134:R135)</f>
        <v>4.393300316201362</v>
      </c>
      <c r="S136" s="301">
        <f t="shared" ref="S136" si="221">SUM(S134:S135)</f>
        <v>1.6940506868817535</v>
      </c>
      <c r="T136" s="301">
        <f t="shared" si="212"/>
        <v>15.313000000000008</v>
      </c>
      <c r="U136" s="301"/>
      <c r="V136" s="301">
        <f>SUM(V134:V135)</f>
        <v>10.326238277989546</v>
      </c>
      <c r="W136" s="301">
        <f t="shared" ref="W136" si="222">SUM(W134:W135)</f>
        <v>4.4721508339001552</v>
      </c>
      <c r="X136" s="301">
        <f t="shared" ref="X136" si="223">SUM(X134:X135)</f>
        <v>1.9086108881102821</v>
      </c>
      <c r="Y136" s="301">
        <f t="shared" si="213"/>
        <v>16.706999999999983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15.857344587149695</v>
      </c>
      <c r="C143" s="300">
        <v>10.458045993391195</v>
      </c>
      <c r="D143" s="300">
        <v>5.3271267352880995</v>
      </c>
      <c r="E143" s="300">
        <f>SUM(B143:D143)</f>
        <v>31.642517315828993</v>
      </c>
      <c r="F143" s="300"/>
      <c r="G143" s="300">
        <v>20.603199878587038</v>
      </c>
      <c r="H143" s="300">
        <v>8.8909171337894737</v>
      </c>
      <c r="I143" s="300">
        <v>8.018299473187632</v>
      </c>
      <c r="J143" s="300">
        <f>SUM(G143:I143)</f>
        <v>37.512416485564145</v>
      </c>
      <c r="K143" s="300"/>
      <c r="L143" s="300">
        <v>19.346183825433087</v>
      </c>
      <c r="M143" s="300">
        <v>8.1902678904445043</v>
      </c>
      <c r="N143" s="300">
        <v>4.9124894850602976</v>
      </c>
      <c r="O143" s="300">
        <f>SUM(L143:N143)</f>
        <v>32.448941200937888</v>
      </c>
      <c r="P143" s="300"/>
      <c r="Q143" s="300">
        <v>20.461768167062107</v>
      </c>
      <c r="R143" s="300">
        <v>8.6725784810671147</v>
      </c>
      <c r="S143" s="300">
        <v>5.358929836447123</v>
      </c>
      <c r="T143" s="300">
        <f>SUM(Q143:S143)</f>
        <v>34.493276484576349</v>
      </c>
      <c r="U143" s="300"/>
      <c r="V143" s="300">
        <v>21.975226856628314</v>
      </c>
      <c r="W143" s="300">
        <v>9.347104505850611</v>
      </c>
      <c r="X143" s="300">
        <v>6.0982344968857687</v>
      </c>
      <c r="Y143" s="300">
        <f>SUM(V143:X143)</f>
        <v>37.420565859364693</v>
      </c>
    </row>
    <row r="144" spans="1:25" x14ac:dyDescent="0.2">
      <c r="A144" s="260" t="s">
        <v>364</v>
      </c>
      <c r="B144" s="300">
        <v>25.98124424776173</v>
      </c>
      <c r="C144" s="300">
        <v>3.2989725343795127</v>
      </c>
      <c r="D144" s="300">
        <v>7.1362659020297716</v>
      </c>
      <c r="E144" s="300">
        <f t="shared" ref="E144:E145" si="224">SUM(B144:D144)</f>
        <v>36.416482684171015</v>
      </c>
      <c r="F144" s="300"/>
      <c r="G144" s="300">
        <v>29.087418942879296</v>
      </c>
      <c r="H144" s="300">
        <v>3.5518189024447095</v>
      </c>
      <c r="I144" s="300">
        <v>7.6163456691118405</v>
      </c>
      <c r="J144" s="300">
        <f t="shared" ref="J144:J145" si="225">SUM(G144:I144)</f>
        <v>40.255583514435841</v>
      </c>
      <c r="K144" s="300"/>
      <c r="L144" s="300">
        <v>28.921130811422699</v>
      </c>
      <c r="M144" s="300">
        <v>4.6324733244271892</v>
      </c>
      <c r="N144" s="300">
        <v>5.9414546632121938</v>
      </c>
      <c r="O144" s="300">
        <f t="shared" ref="O144:O145" si="226">SUM(L144:N144)</f>
        <v>39.495058799062079</v>
      </c>
      <c r="P144" s="300"/>
      <c r="Q144" s="300">
        <v>29.663579440488871</v>
      </c>
      <c r="R144" s="300">
        <v>4.9270758778792443</v>
      </c>
      <c r="S144" s="300">
        <v>6.2610681970554332</v>
      </c>
      <c r="T144" s="300">
        <f t="shared" ref="T144:T145" si="227">SUM(Q144:S144)</f>
        <v>40.851723515423544</v>
      </c>
      <c r="U144" s="300"/>
      <c r="V144" s="300">
        <v>30.639634098537407</v>
      </c>
      <c r="W144" s="300">
        <v>5.4480081637229754</v>
      </c>
      <c r="X144" s="300">
        <v>6.7537918783750861</v>
      </c>
      <c r="Y144" s="300">
        <f t="shared" ref="Y144:Y145" si="228">SUM(V144:X144)</f>
        <v>42.841434140635471</v>
      </c>
    </row>
    <row r="145" spans="1:25" x14ac:dyDescent="0.2">
      <c r="A145" s="264" t="s">
        <v>363</v>
      </c>
      <c r="B145" s="301">
        <f>SUM(B143:B144)</f>
        <v>41.838588834911427</v>
      </c>
      <c r="C145" s="301">
        <f t="shared" ref="C145" si="229">SUM(C143:C144)</f>
        <v>13.757018527770708</v>
      </c>
      <c r="D145" s="301">
        <f t="shared" ref="D145" si="230">SUM(D143:D144)</f>
        <v>12.46339263731787</v>
      </c>
      <c r="E145" s="301">
        <f t="shared" si="224"/>
        <v>68.058999999999997</v>
      </c>
      <c r="F145" s="301"/>
      <c r="G145" s="301">
        <f>SUM(G143:G144)</f>
        <v>49.69061882146633</v>
      </c>
      <c r="H145" s="301">
        <f t="shared" ref="H145" si="231">SUM(H143:H144)</f>
        <v>12.442736036234184</v>
      </c>
      <c r="I145" s="301">
        <f t="shared" ref="I145" si="232">SUM(I143:I144)</f>
        <v>15.634645142299473</v>
      </c>
      <c r="J145" s="301">
        <f t="shared" si="225"/>
        <v>77.767999999999986</v>
      </c>
      <c r="K145" s="301"/>
      <c r="L145" s="301">
        <f>SUM(L143:L144)</f>
        <v>48.267314636855787</v>
      </c>
      <c r="M145" s="301">
        <f t="shared" ref="M145" si="233">SUM(M143:M144)</f>
        <v>12.822741214871694</v>
      </c>
      <c r="N145" s="301">
        <f t="shared" ref="N145" si="234">SUM(N143:N144)</f>
        <v>10.853944148272491</v>
      </c>
      <c r="O145" s="301">
        <f t="shared" si="226"/>
        <v>71.943999999999974</v>
      </c>
      <c r="P145" s="301"/>
      <c r="Q145" s="301">
        <f>SUM(Q143:Q144)</f>
        <v>50.125347607550978</v>
      </c>
      <c r="R145" s="301">
        <f t="shared" ref="R145" si="235">SUM(R143:R144)</f>
        <v>13.59965435894636</v>
      </c>
      <c r="S145" s="301">
        <f t="shared" ref="S145" si="236">SUM(S143:S144)</f>
        <v>11.619998033502556</v>
      </c>
      <c r="T145" s="301">
        <f t="shared" si="227"/>
        <v>75.344999999999899</v>
      </c>
      <c r="U145" s="301"/>
      <c r="V145" s="301">
        <f>SUM(V143:V144)</f>
        <v>52.614860955165724</v>
      </c>
      <c r="W145" s="301">
        <f t="shared" ref="W145" si="237">SUM(W143:W144)</f>
        <v>14.795112669573587</v>
      </c>
      <c r="X145" s="301">
        <f t="shared" ref="X145" si="238">SUM(X143:X144)</f>
        <v>12.852026375260856</v>
      </c>
      <c r="Y145" s="301">
        <f t="shared" si="228"/>
        <v>80.262000000000171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13.114346328353173</v>
      </c>
      <c r="C152" s="300">
        <v>11.749958169297376</v>
      </c>
      <c r="D152" s="300">
        <v>4.1350396389989363</v>
      </c>
      <c r="E152" s="300">
        <f>SUM(B152:D152)</f>
        <v>28.999344136649487</v>
      </c>
      <c r="F152" s="300"/>
      <c r="G152" s="300">
        <v>15.006053347713042</v>
      </c>
      <c r="H152" s="300">
        <v>12.622221132523558</v>
      </c>
      <c r="I152" s="300">
        <v>5.6532986908451921</v>
      </c>
      <c r="J152" s="300">
        <f>SUM(G152:I152)</f>
        <v>33.281573171081789</v>
      </c>
      <c r="K152" s="300"/>
      <c r="L152" s="300">
        <v>12.208491394916059</v>
      </c>
      <c r="M152" s="300">
        <v>12.436100516423297</v>
      </c>
      <c r="N152" s="300">
        <v>4.9892059325762599</v>
      </c>
      <c r="O152" s="300">
        <f>SUM(L152:N152)</f>
        <v>29.633797843915616</v>
      </c>
      <c r="P152" s="300"/>
      <c r="Q152" s="300">
        <v>13.065933647950118</v>
      </c>
      <c r="R152" s="300">
        <v>12.829132128166261</v>
      </c>
      <c r="S152" s="300">
        <v>5.1580183810291906</v>
      </c>
      <c r="T152" s="300">
        <f>SUM(Q152:S152)</f>
        <v>31.05308415714557</v>
      </c>
      <c r="U152" s="300"/>
      <c r="V152" s="300">
        <v>14.569354074781332</v>
      </c>
      <c r="W152" s="300">
        <v>13.515207284696402</v>
      </c>
      <c r="X152" s="300">
        <v>5.6763626660697684</v>
      </c>
      <c r="Y152" s="300">
        <f>SUM(V152:X152)</f>
        <v>33.760924025547503</v>
      </c>
    </row>
    <row r="153" spans="1:25" x14ac:dyDescent="0.2">
      <c r="A153" s="260" t="s">
        <v>364</v>
      </c>
      <c r="B153" s="300">
        <v>23.517761870989272</v>
      </c>
      <c r="C153" s="300">
        <v>8.2352716547294875</v>
      </c>
      <c r="D153" s="300">
        <v>5.7526223376316592</v>
      </c>
      <c r="E153" s="300">
        <f t="shared" ref="E153:E154" si="239">SUM(B153:D153)</f>
        <v>37.50565586335042</v>
      </c>
      <c r="F153" s="300"/>
      <c r="G153" s="300">
        <v>25.077331514020756</v>
      </c>
      <c r="H153" s="300">
        <v>10.20658340056684</v>
      </c>
      <c r="I153" s="300">
        <v>6.8445119143307265</v>
      </c>
      <c r="J153" s="300">
        <f t="shared" ref="J153:J154" si="240">SUM(G153:I153)</f>
        <v>42.128426828918322</v>
      </c>
      <c r="K153" s="300"/>
      <c r="L153" s="300">
        <v>22.108176046936521</v>
      </c>
      <c r="M153" s="300">
        <v>9.6928945050506083</v>
      </c>
      <c r="N153" s="300">
        <v>5.5051316040971328</v>
      </c>
      <c r="O153" s="300">
        <f t="shared" ref="O153:O154" si="241">SUM(L153:N153)</f>
        <v>37.306202156084261</v>
      </c>
      <c r="P153" s="300"/>
      <c r="Q153" s="300">
        <v>23.243167751574635</v>
      </c>
      <c r="R153" s="300">
        <v>10.169561595263506</v>
      </c>
      <c r="S153" s="300">
        <v>5.6971864960162693</v>
      </c>
      <c r="T153" s="300">
        <f t="shared" ref="T153:T154" si="242">SUM(Q153:S153)</f>
        <v>39.109915842854413</v>
      </c>
      <c r="U153" s="300"/>
      <c r="V153" s="300">
        <v>25.352491662114019</v>
      </c>
      <c r="W153" s="300">
        <v>10.991004880027326</v>
      </c>
      <c r="X153" s="300">
        <v>6.2335794323111289</v>
      </c>
      <c r="Y153" s="300">
        <f t="shared" ref="Y153:Y154" si="243">SUM(V153:X153)</f>
        <v>42.577075974452477</v>
      </c>
    </row>
    <row r="154" spans="1:25" x14ac:dyDescent="0.2">
      <c r="A154" s="264" t="s">
        <v>363</v>
      </c>
      <c r="B154" s="301">
        <f>SUM(B152:B153)</f>
        <v>36.632108199342447</v>
      </c>
      <c r="C154" s="301">
        <f t="shared" ref="C154" si="244">SUM(C152:C153)</f>
        <v>19.985229824026863</v>
      </c>
      <c r="D154" s="301">
        <f t="shared" ref="D154" si="245">SUM(D152:D153)</f>
        <v>9.8876619766305964</v>
      </c>
      <c r="E154" s="301">
        <f t="shared" si="239"/>
        <v>66.50499999999991</v>
      </c>
      <c r="F154" s="301"/>
      <c r="G154" s="301">
        <f>SUM(G152:G153)</f>
        <v>40.083384861733798</v>
      </c>
      <c r="H154" s="301">
        <f t="shared" ref="H154" si="246">SUM(H152:H153)</f>
        <v>22.828804533090398</v>
      </c>
      <c r="I154" s="301">
        <f t="shared" ref="I154" si="247">SUM(I152:I153)</f>
        <v>12.497810605175918</v>
      </c>
      <c r="J154" s="301">
        <f t="shared" si="240"/>
        <v>75.41000000000011</v>
      </c>
      <c r="K154" s="301"/>
      <c r="L154" s="301">
        <f>SUM(L152:L153)</f>
        <v>34.31666744185258</v>
      </c>
      <c r="M154" s="301">
        <f t="shared" ref="M154" si="248">SUM(M152:M153)</f>
        <v>22.128995021473905</v>
      </c>
      <c r="N154" s="301">
        <f t="shared" ref="N154" si="249">SUM(N152:N153)</f>
        <v>10.494337536673392</v>
      </c>
      <c r="O154" s="301">
        <f t="shared" si="241"/>
        <v>66.939999999999884</v>
      </c>
      <c r="P154" s="301"/>
      <c r="Q154" s="301">
        <f>SUM(Q152:Q153)</f>
        <v>36.309101399524749</v>
      </c>
      <c r="R154" s="301">
        <f t="shared" ref="R154" si="250">SUM(R152:R153)</f>
        <v>22.998693723429767</v>
      </c>
      <c r="S154" s="301">
        <f t="shared" ref="S154" si="251">SUM(S152:S153)</f>
        <v>10.855204877045459</v>
      </c>
      <c r="T154" s="301">
        <f t="shared" si="242"/>
        <v>70.162999999999982</v>
      </c>
      <c r="U154" s="301"/>
      <c r="V154" s="301">
        <f>SUM(V152:V153)</f>
        <v>39.921845736895349</v>
      </c>
      <c r="W154" s="301">
        <f t="shared" ref="W154" si="252">SUM(W152:W153)</f>
        <v>24.506212164723728</v>
      </c>
      <c r="X154" s="301">
        <f t="shared" ref="X154" si="253">SUM(X152:X153)</f>
        <v>11.909942098380897</v>
      </c>
      <c r="Y154" s="301">
        <f t="shared" si="243"/>
        <v>76.337999999999965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8.5330849637782169</v>
      </c>
      <c r="C161" s="300">
        <v>7.0646266244420071</v>
      </c>
      <c r="D161" s="300">
        <v>0.85022811582499724</v>
      </c>
      <c r="E161" s="300">
        <f>SUM(B161:D161)</f>
        <v>16.447939704045222</v>
      </c>
      <c r="F161" s="300"/>
      <c r="G161" s="300">
        <v>8.9096545686720745</v>
      </c>
      <c r="H161" s="300">
        <v>7.1917915866384661</v>
      </c>
      <c r="I161" s="300">
        <v>0.69920503880445983</v>
      </c>
      <c r="J161" s="300">
        <f>SUM(G161:I161)</f>
        <v>16.800651194115002</v>
      </c>
      <c r="K161" s="300"/>
      <c r="L161" s="300">
        <v>9.0577068732216812</v>
      </c>
      <c r="M161" s="300">
        <v>7.2095944549620308</v>
      </c>
      <c r="N161" s="300">
        <v>0.97383590505695283</v>
      </c>
      <c r="O161" s="300">
        <f>SUM(L161:N161)</f>
        <v>17.241137233240664</v>
      </c>
      <c r="P161" s="300"/>
      <c r="Q161" s="300">
        <v>9.3830980626876563</v>
      </c>
      <c r="R161" s="300">
        <v>7.4839741322000624</v>
      </c>
      <c r="S161" s="300">
        <v>1.0101174772564765</v>
      </c>
      <c r="T161" s="300">
        <f>SUM(Q161:S161)</f>
        <v>17.877189672144194</v>
      </c>
      <c r="U161" s="300"/>
      <c r="V161" s="300">
        <v>9.3116448150540236</v>
      </c>
      <c r="W161" s="300">
        <v>7.4302633531201119</v>
      </c>
      <c r="X161" s="300">
        <v>1.0107118328631424</v>
      </c>
      <c r="Y161" s="300">
        <f>SUM(V161:X161)</f>
        <v>17.752620001037275</v>
      </c>
    </row>
    <row r="162" spans="1:25" x14ac:dyDescent="0.2">
      <c r="A162" s="260" t="s">
        <v>364</v>
      </c>
      <c r="B162" s="300">
        <v>10.750958964440652</v>
      </c>
      <c r="C162" s="300">
        <v>1.5513916620604074</v>
      </c>
      <c r="D162" s="300">
        <v>0.88770966945371055</v>
      </c>
      <c r="E162" s="300">
        <f t="shared" ref="E162:E163" si="254">SUM(B162:D162)</f>
        <v>13.190060295954771</v>
      </c>
      <c r="F162" s="300"/>
      <c r="G162" s="300">
        <v>10.683604702123063</v>
      </c>
      <c r="H162" s="300">
        <v>1.5467195801516831</v>
      </c>
      <c r="I162" s="300">
        <v>0.72802452361029102</v>
      </c>
      <c r="J162" s="300">
        <f t="shared" ref="J162:J163" si="255">SUM(G162:I162)</f>
        <v>12.958348805885036</v>
      </c>
      <c r="K162" s="300"/>
      <c r="L162" s="300">
        <v>10.883841500957796</v>
      </c>
      <c r="M162" s="300">
        <v>1.5674560313614476</v>
      </c>
      <c r="N162" s="300">
        <v>0.58856523444004782</v>
      </c>
      <c r="O162" s="300">
        <f t="shared" ref="O162:O163" si="256">SUM(L162:N162)</f>
        <v>13.039862766759292</v>
      </c>
      <c r="P162" s="300"/>
      <c r="Q162" s="300">
        <v>11.047300964161856</v>
      </c>
      <c r="R162" s="300">
        <v>1.7112300544942707</v>
      </c>
      <c r="S162" s="300">
        <v>0.61027930919966467</v>
      </c>
      <c r="T162" s="300">
        <f t="shared" ref="T162:T163" si="257">SUM(Q162:S162)</f>
        <v>13.368810327855792</v>
      </c>
      <c r="U162" s="300"/>
      <c r="V162" s="300">
        <v>10.516894912793168</v>
      </c>
      <c r="W162" s="300">
        <v>1.8733549102688054</v>
      </c>
      <c r="X162" s="300">
        <v>0.6121301759007679</v>
      </c>
      <c r="Y162" s="300">
        <f t="shared" ref="Y162:Y163" si="258">SUM(V162:X162)</f>
        <v>13.002379998962741</v>
      </c>
    </row>
    <row r="163" spans="1:25" x14ac:dyDescent="0.2">
      <c r="A163" s="264" t="s">
        <v>363</v>
      </c>
      <c r="B163" s="301">
        <f>SUM(B161:B162)</f>
        <v>19.284043928218871</v>
      </c>
      <c r="C163" s="301">
        <f t="shared" ref="C163" si="259">SUM(C161:C162)</f>
        <v>8.6160182865024151</v>
      </c>
      <c r="D163" s="301">
        <f t="shared" ref="D163" si="260">SUM(D161:D162)</f>
        <v>1.7379377852787079</v>
      </c>
      <c r="E163" s="301">
        <f t="shared" si="254"/>
        <v>29.637999999999995</v>
      </c>
      <c r="F163" s="301"/>
      <c r="G163" s="301">
        <f>SUM(G161:G162)</f>
        <v>19.593259270795137</v>
      </c>
      <c r="H163" s="301">
        <f t="shared" ref="H163" si="261">SUM(H161:H162)</f>
        <v>8.7385111667901487</v>
      </c>
      <c r="I163" s="301">
        <f t="shared" ref="I163" si="262">SUM(I161:I162)</f>
        <v>1.4272295624147509</v>
      </c>
      <c r="J163" s="301">
        <f t="shared" si="255"/>
        <v>29.759000000000036</v>
      </c>
      <c r="K163" s="301"/>
      <c r="L163" s="301">
        <f>SUM(L161:L162)</f>
        <v>19.941548374179476</v>
      </c>
      <c r="M163" s="301">
        <f t="shared" ref="M163" si="263">SUM(M161:M162)</f>
        <v>8.7770504863234784</v>
      </c>
      <c r="N163" s="301">
        <f t="shared" ref="N163" si="264">SUM(N161:N162)</f>
        <v>1.5624011394970005</v>
      </c>
      <c r="O163" s="301">
        <f t="shared" si="256"/>
        <v>30.280999999999956</v>
      </c>
      <c r="P163" s="301"/>
      <c r="Q163" s="301">
        <f>SUM(Q161:Q162)</f>
        <v>20.430399026849514</v>
      </c>
      <c r="R163" s="301">
        <f t="shared" ref="R163" si="265">SUM(R161:R162)</f>
        <v>9.1952041866943333</v>
      </c>
      <c r="S163" s="301">
        <f t="shared" ref="S163" si="266">SUM(S161:S162)</f>
        <v>1.620396786456141</v>
      </c>
      <c r="T163" s="301">
        <f t="shared" si="257"/>
        <v>31.245999999999988</v>
      </c>
      <c r="U163" s="301"/>
      <c r="V163" s="301">
        <f>SUM(V161:V162)</f>
        <v>19.828539727847193</v>
      </c>
      <c r="W163" s="301">
        <f t="shared" ref="W163" si="267">SUM(W161:W162)</f>
        <v>9.303618263388918</v>
      </c>
      <c r="X163" s="301">
        <f t="shared" ref="X163" si="268">SUM(X161:X162)</f>
        <v>1.6228420087639104</v>
      </c>
      <c r="Y163" s="301">
        <f t="shared" si="258"/>
        <v>30.755000000000024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20.409104205823859</v>
      </c>
      <c r="C170" s="300">
        <v>26.018957297469591</v>
      </c>
      <c r="D170" s="300">
        <v>6.2833530647757598</v>
      </c>
      <c r="E170" s="300">
        <f>SUM(B170:D170)</f>
        <v>52.711414568069209</v>
      </c>
      <c r="F170" s="300"/>
      <c r="G170" s="300">
        <v>20.93771618905043</v>
      </c>
      <c r="H170" s="300">
        <v>27.682579121493035</v>
      </c>
      <c r="I170" s="300">
        <v>6.2834049703184451</v>
      </c>
      <c r="J170" s="300">
        <f>SUM(G170:I170)</f>
        <v>54.903700280861912</v>
      </c>
      <c r="K170" s="300"/>
      <c r="L170" s="300">
        <v>19.682777158682605</v>
      </c>
      <c r="M170" s="300">
        <v>27.121980982598739</v>
      </c>
      <c r="N170" s="300">
        <v>6.1316377416076442</v>
      </c>
      <c r="O170" s="300">
        <f>SUM(L170:N170)</f>
        <v>52.936395882888988</v>
      </c>
      <c r="P170" s="300"/>
      <c r="Q170" s="300">
        <v>20.078285055565026</v>
      </c>
      <c r="R170" s="300">
        <v>26.482903072597317</v>
      </c>
      <c r="S170" s="300">
        <v>6.1871945403483579</v>
      </c>
      <c r="T170" s="300">
        <f>SUM(Q170:S170)</f>
        <v>52.7483826685107</v>
      </c>
      <c r="U170" s="300"/>
      <c r="V170" s="300">
        <v>21.585644633059932</v>
      </c>
      <c r="W170" s="300">
        <v>26.026213899803231</v>
      </c>
      <c r="X170" s="300">
        <v>6.3657132993086929</v>
      </c>
      <c r="Y170" s="300">
        <f>SUM(V170:X170)</f>
        <v>53.977571832171861</v>
      </c>
    </row>
    <row r="171" spans="1:25" x14ac:dyDescent="0.2">
      <c r="A171" s="260" t="s">
        <v>364</v>
      </c>
      <c r="B171" s="300">
        <v>13.392311851225635</v>
      </c>
      <c r="C171" s="300">
        <v>5.3352220364450655</v>
      </c>
      <c r="D171" s="300">
        <v>2.8610515442600386</v>
      </c>
      <c r="E171" s="300">
        <f t="shared" ref="E171" si="269">SUM(B171:D171)</f>
        <v>21.588585431930742</v>
      </c>
      <c r="F171" s="300"/>
      <c r="G171" s="300">
        <v>13.258996886835288</v>
      </c>
      <c r="H171" s="300">
        <v>6.0672088116249965</v>
      </c>
      <c r="I171" s="300">
        <v>3.7030940206776992</v>
      </c>
      <c r="J171" s="300">
        <f t="shared" ref="J171:J172" si="270">SUM(G171:I171)</f>
        <v>23.029299719137985</v>
      </c>
      <c r="K171" s="300"/>
      <c r="L171" s="300">
        <v>12.575718760750304</v>
      </c>
      <c r="M171" s="300">
        <v>6.3329280506436758</v>
      </c>
      <c r="N171" s="300">
        <v>4.0819573057170286</v>
      </c>
      <c r="O171" s="300">
        <f t="shared" ref="O171:O172" si="271">SUM(L171:N171)</f>
        <v>22.990604117111008</v>
      </c>
      <c r="P171" s="300"/>
      <c r="Q171" s="300">
        <v>12.385572739043637</v>
      </c>
      <c r="R171" s="300">
        <v>6.4046180168725941</v>
      </c>
      <c r="S171" s="300">
        <v>4.1524265755730587</v>
      </c>
      <c r="T171" s="300">
        <f t="shared" ref="T171:T172" si="272">SUM(Q171:S171)</f>
        <v>22.942617331489291</v>
      </c>
      <c r="U171" s="300"/>
      <c r="V171" s="300">
        <v>12.403620268732528</v>
      </c>
      <c r="W171" s="300">
        <v>6.7225740704999923</v>
      </c>
      <c r="X171" s="300">
        <v>4.3972338285955557</v>
      </c>
      <c r="Y171" s="300">
        <f t="shared" ref="Y171:Y172" si="273">SUM(V171:X171)</f>
        <v>23.523428167828076</v>
      </c>
    </row>
    <row r="172" spans="1:25" x14ac:dyDescent="0.2">
      <c r="A172" s="264" t="s">
        <v>363</v>
      </c>
      <c r="B172" s="301">
        <f>SUM(B170:B171)</f>
        <v>33.801416057049494</v>
      </c>
      <c r="C172" s="301">
        <f t="shared" ref="C172" si="274">SUM(C170:C171)</f>
        <v>31.354179333914658</v>
      </c>
      <c r="D172" s="301">
        <f t="shared" ref="D172" si="275">SUM(D170:D171)</f>
        <v>9.1444046090357993</v>
      </c>
      <c r="E172" s="301">
        <f>SUM(B172:D172)</f>
        <v>74.299999999999955</v>
      </c>
      <c r="F172" s="301"/>
      <c r="G172" s="301">
        <f>SUM(G170:G171)</f>
        <v>34.196713075885718</v>
      </c>
      <c r="H172" s="301">
        <f t="shared" ref="H172" si="276">SUM(H170:H171)</f>
        <v>33.749787933118029</v>
      </c>
      <c r="I172" s="301">
        <f t="shared" ref="I172" si="277">SUM(I170:I171)</f>
        <v>9.9864989909961448</v>
      </c>
      <c r="J172" s="301">
        <f t="shared" si="270"/>
        <v>77.932999999999893</v>
      </c>
      <c r="K172" s="301"/>
      <c r="L172" s="301">
        <f>SUM(L170:L171)</f>
        <v>32.25849591943291</v>
      </c>
      <c r="M172" s="301">
        <f t="shared" ref="M172" si="278">SUM(M170:M171)</f>
        <v>33.454909033242416</v>
      </c>
      <c r="N172" s="301">
        <f t="shared" ref="N172" si="279">SUM(N170:N171)</f>
        <v>10.213595047324674</v>
      </c>
      <c r="O172" s="301">
        <f t="shared" si="271"/>
        <v>75.926999999999992</v>
      </c>
      <c r="P172" s="301"/>
      <c r="Q172" s="301">
        <f>SUM(Q170:Q171)</f>
        <v>32.463857794608664</v>
      </c>
      <c r="R172" s="301">
        <f t="shared" ref="R172" si="280">SUM(R170:R171)</f>
        <v>32.887521089469914</v>
      </c>
      <c r="S172" s="301">
        <f t="shared" ref="S172" si="281">SUM(S170:S171)</f>
        <v>10.339621115921418</v>
      </c>
      <c r="T172" s="301">
        <f t="shared" si="272"/>
        <v>75.690999999999988</v>
      </c>
      <c r="U172" s="301"/>
      <c r="V172" s="301">
        <f>SUM(V170:V171)</f>
        <v>33.98926490179246</v>
      </c>
      <c r="W172" s="301">
        <f t="shared" ref="W172" si="282">SUM(W170:W171)</f>
        <v>32.748787970303226</v>
      </c>
      <c r="X172" s="301">
        <f t="shared" ref="X172" si="283">SUM(X170:X171)</f>
        <v>10.762947127904248</v>
      </c>
      <c r="Y172" s="301">
        <f t="shared" si="273"/>
        <v>77.500999999999948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37.606150774523371</v>
      </c>
      <c r="C179" s="300">
        <v>35.509856538893906</v>
      </c>
      <c r="D179" s="300">
        <v>8.2778684394363964</v>
      </c>
      <c r="E179" s="300">
        <f>SUM(B179:D179)</f>
        <v>81.39387575285366</v>
      </c>
      <c r="F179" s="300"/>
      <c r="G179" s="300">
        <v>42.87130727824286</v>
      </c>
      <c r="H179" s="300">
        <v>40.472091764134483</v>
      </c>
      <c r="I179" s="300">
        <v>8.3262000879157458</v>
      </c>
      <c r="J179" s="300">
        <f>SUM(G179:I179)</f>
        <v>91.669599130293093</v>
      </c>
      <c r="K179" s="300"/>
      <c r="L179" s="300">
        <v>42.134954868970006</v>
      </c>
      <c r="M179" s="300">
        <v>39.346997599478385</v>
      </c>
      <c r="N179" s="300">
        <v>8.1358120900463256</v>
      </c>
      <c r="O179" s="300">
        <f>SUM(L179:N179)</f>
        <v>89.617764558494713</v>
      </c>
      <c r="P179" s="300"/>
      <c r="Q179" s="300">
        <v>44.753809909855427</v>
      </c>
      <c r="R179" s="300">
        <v>39.358139415427409</v>
      </c>
      <c r="S179" s="300">
        <v>8.8529905618164406</v>
      </c>
      <c r="T179" s="300">
        <f>SUM(Q179:S179)</f>
        <v>92.964939887099277</v>
      </c>
      <c r="U179" s="300"/>
      <c r="V179" s="300">
        <v>47.603062299321614</v>
      </c>
      <c r="W179" s="300">
        <v>36.979984642086357</v>
      </c>
      <c r="X179" s="300">
        <v>9.6539009566244669</v>
      </c>
      <c r="Y179" s="300">
        <f>SUM(V179:X179)</f>
        <v>94.23694789803244</v>
      </c>
    </row>
    <row r="180" spans="1:25" x14ac:dyDescent="0.2">
      <c r="A180" s="260" t="s">
        <v>364</v>
      </c>
      <c r="B180" s="300">
        <v>15.728630160383423</v>
      </c>
      <c r="C180" s="300">
        <v>5.8772185800331371</v>
      </c>
      <c r="D180" s="300">
        <v>1.2642755067297831</v>
      </c>
      <c r="E180" s="300">
        <f t="shared" ref="E180:E181" si="284">SUM(B180:D180)</f>
        <v>22.870124247146343</v>
      </c>
      <c r="F180" s="300"/>
      <c r="G180" s="300">
        <v>14.868021099029537</v>
      </c>
      <c r="H180" s="300">
        <v>4.869968600948873</v>
      </c>
      <c r="I180" s="300">
        <v>2.2134111697285621</v>
      </c>
      <c r="J180" s="300">
        <f t="shared" ref="J180:J181" si="285">SUM(G180:I180)</f>
        <v>21.951400869706973</v>
      </c>
      <c r="K180" s="300"/>
      <c r="L180" s="300">
        <v>15.04301310158491</v>
      </c>
      <c r="M180" s="300">
        <v>6.4402123468094663</v>
      </c>
      <c r="N180" s="300">
        <v>2.0370099931110288</v>
      </c>
      <c r="O180" s="300">
        <f t="shared" ref="O180:O181" si="286">SUM(L180:N180)</f>
        <v>23.520235441505402</v>
      </c>
      <c r="P180" s="300"/>
      <c r="Q180" s="300">
        <v>15.618586531900368</v>
      </c>
      <c r="R180" s="300">
        <v>6.7700595324490598</v>
      </c>
      <c r="S180" s="300">
        <v>2.0344140485513713</v>
      </c>
      <c r="T180" s="300">
        <f t="shared" ref="T180:T181" si="287">SUM(Q180:S180)</f>
        <v>24.423060112900799</v>
      </c>
      <c r="U180" s="300"/>
      <c r="V180" s="300">
        <v>15.907236418753429</v>
      </c>
      <c r="W180" s="300">
        <v>7.054930617661519</v>
      </c>
      <c r="X180" s="300">
        <v>1.8938850655526576</v>
      </c>
      <c r="Y180" s="300">
        <f t="shared" ref="Y180:Y181" si="288">SUM(V180:X180)</f>
        <v>24.856052101967606</v>
      </c>
    </row>
    <row r="181" spans="1:25" x14ac:dyDescent="0.2">
      <c r="A181" s="264" t="s">
        <v>363</v>
      </c>
      <c r="B181" s="301">
        <f>SUM(B179:B180)</f>
        <v>53.334780934906796</v>
      </c>
      <c r="C181" s="301">
        <f t="shared" ref="C181" si="289">SUM(C179:C180)</f>
        <v>41.387075118927044</v>
      </c>
      <c r="D181" s="301">
        <f t="shared" ref="D181" si="290">SUM(D179:D180)</f>
        <v>9.5421439461661794</v>
      </c>
      <c r="E181" s="301">
        <f t="shared" si="284"/>
        <v>104.26400000000002</v>
      </c>
      <c r="F181" s="301"/>
      <c r="G181" s="301">
        <f>SUM(G179:G180)</f>
        <v>57.7393283772724</v>
      </c>
      <c r="H181" s="301">
        <f t="shared" ref="H181" si="291">SUM(H179:H180)</f>
        <v>45.342060365083356</v>
      </c>
      <c r="I181" s="301">
        <f t="shared" ref="I181" si="292">SUM(I179:I180)</f>
        <v>10.539611257644308</v>
      </c>
      <c r="J181" s="301">
        <f t="shared" si="285"/>
        <v>113.62100000000007</v>
      </c>
      <c r="K181" s="301"/>
      <c r="L181" s="301">
        <f>SUM(L179:L180)</f>
        <v>57.177967970554917</v>
      </c>
      <c r="M181" s="301">
        <f t="shared" ref="M181" si="293">SUM(M179:M180)</f>
        <v>45.787209946287852</v>
      </c>
      <c r="N181" s="301">
        <f t="shared" ref="N181" si="294">SUM(N179:N180)</f>
        <v>10.172822083157355</v>
      </c>
      <c r="O181" s="301">
        <f t="shared" si="286"/>
        <v>113.13800000000013</v>
      </c>
      <c r="P181" s="301"/>
      <c r="Q181" s="301">
        <f>SUM(Q179:Q180)</f>
        <v>60.372396441755797</v>
      </c>
      <c r="R181" s="301">
        <f t="shared" ref="R181" si="295">SUM(R179:R180)</f>
        <v>46.12819894787647</v>
      </c>
      <c r="S181" s="301">
        <f t="shared" ref="S181" si="296">SUM(S179:S180)</f>
        <v>10.887404610367811</v>
      </c>
      <c r="T181" s="301">
        <f t="shared" si="287"/>
        <v>117.38800000000008</v>
      </c>
      <c r="U181" s="301"/>
      <c r="V181" s="301">
        <f>SUM(V179:V180)</f>
        <v>63.510298718075042</v>
      </c>
      <c r="W181" s="301">
        <f t="shared" ref="W181" si="297">SUM(W179:W180)</f>
        <v>44.034915259747876</v>
      </c>
      <c r="X181" s="301">
        <f t="shared" ref="X181" si="298">SUM(X179:X180)</f>
        <v>11.547786022177124</v>
      </c>
      <c r="Y181" s="301">
        <f t="shared" si="288"/>
        <v>119.09300000000005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3.3333051399189362</v>
      </c>
      <c r="C188" s="300">
        <v>5.5851077099595319</v>
      </c>
      <c r="D188" s="300">
        <v>3.6999525929297272</v>
      </c>
      <c r="E188" s="300">
        <f>SUM(B188:D188)</f>
        <v>12.618365442808194</v>
      </c>
      <c r="F188" s="300"/>
      <c r="G188" s="300">
        <v>2.9915666108442123</v>
      </c>
      <c r="H188" s="300">
        <v>5.9620150069966709</v>
      </c>
      <c r="I188" s="300">
        <v>3.5521920418537403</v>
      </c>
      <c r="J188" s="300">
        <f>SUM(G188:I188)</f>
        <v>12.505773659694622</v>
      </c>
      <c r="K188" s="300"/>
      <c r="L188" s="300">
        <v>3.3395493523743442</v>
      </c>
      <c r="M188" s="300">
        <v>5.6231705209398211</v>
      </c>
      <c r="N188" s="300">
        <v>4.1911335321265488</v>
      </c>
      <c r="O188" s="300">
        <f>SUM(L188:N188)</f>
        <v>13.153853405440714</v>
      </c>
      <c r="P188" s="300"/>
      <c r="Q188" s="300">
        <v>3.4448403975312889</v>
      </c>
      <c r="R188" s="300">
        <v>6.0506677551326238</v>
      </c>
      <c r="S188" s="300">
        <v>4.2099229092813912</v>
      </c>
      <c r="T188" s="300">
        <f>SUM(Q188:S188)</f>
        <v>13.705431061945305</v>
      </c>
      <c r="U188" s="300"/>
      <c r="V188" s="300">
        <v>3.4735179515206509</v>
      </c>
      <c r="W188" s="300">
        <v>6.4536052226698697</v>
      </c>
      <c r="X188" s="300">
        <v>4.5582498604208332</v>
      </c>
      <c r="Y188" s="300">
        <f>SUM(V188:X188)</f>
        <v>14.485373034611353</v>
      </c>
    </row>
    <row r="189" spans="1:25" x14ac:dyDescent="0.2">
      <c r="A189" s="260" t="s">
        <v>364</v>
      </c>
      <c r="B189" s="300">
        <v>5.4461826984283546</v>
      </c>
      <c r="C189" s="300">
        <v>3.8406678751727514</v>
      </c>
      <c r="D189" s="300">
        <v>5.4017839835907502</v>
      </c>
      <c r="E189" s="300">
        <f t="shared" ref="E189:E190" si="299">SUM(B189:D189)</f>
        <v>14.688634557191856</v>
      </c>
      <c r="F189" s="300"/>
      <c r="G189" s="300">
        <v>4.4853644431387609</v>
      </c>
      <c r="H189" s="300">
        <v>3.8653553139147707</v>
      </c>
      <c r="I189" s="300">
        <v>3.9565065832518336</v>
      </c>
      <c r="J189" s="300">
        <f t="shared" ref="J189:J190" si="300">SUM(G189:I189)</f>
        <v>12.307226340305366</v>
      </c>
      <c r="K189" s="300"/>
      <c r="L189" s="300">
        <v>4.5089617618062574</v>
      </c>
      <c r="M189" s="300">
        <v>3.6123096837949462</v>
      </c>
      <c r="N189" s="300">
        <v>3.3478751489580989</v>
      </c>
      <c r="O189" s="300">
        <f t="shared" ref="O189:O190" si="301">SUM(L189:N189)</f>
        <v>11.469146594559303</v>
      </c>
      <c r="P189" s="300"/>
      <c r="Q189" s="300">
        <v>4.8715384835976225</v>
      </c>
      <c r="R189" s="300">
        <v>4.0028100254509598</v>
      </c>
      <c r="S189" s="300">
        <v>3.5712204290060972</v>
      </c>
      <c r="T189" s="300">
        <f t="shared" ref="T189:T190" si="302">SUM(Q189:S189)</f>
        <v>12.445568938054679</v>
      </c>
      <c r="U189" s="300"/>
      <c r="V189" s="300">
        <v>5.2718892741534642</v>
      </c>
      <c r="W189" s="300">
        <v>4.4844923459261521</v>
      </c>
      <c r="X189" s="300">
        <v>4.0302453453090052</v>
      </c>
      <c r="Y189" s="300">
        <f t="shared" ref="Y189:Y190" si="303">SUM(V189:X189)</f>
        <v>13.786626965388621</v>
      </c>
    </row>
    <row r="190" spans="1:25" x14ac:dyDescent="0.2">
      <c r="A190" s="264" t="s">
        <v>363</v>
      </c>
      <c r="B190" s="301">
        <f>SUM(B188:B189)</f>
        <v>8.7794878383472899</v>
      </c>
      <c r="C190" s="301">
        <f t="shared" ref="C190" si="304">SUM(C188:C189)</f>
        <v>9.4257755851322838</v>
      </c>
      <c r="D190" s="301">
        <f t="shared" ref="D190" si="305">SUM(D188:D189)</f>
        <v>9.1017365765204765</v>
      </c>
      <c r="E190" s="301">
        <f t="shared" si="299"/>
        <v>27.307000000000048</v>
      </c>
      <c r="F190" s="301"/>
      <c r="G190" s="301">
        <f>SUM(G188:G189)</f>
        <v>7.4769310539829732</v>
      </c>
      <c r="H190" s="301">
        <f t="shared" ref="H190" si="306">SUM(H188:H189)</f>
        <v>9.8273703209114416</v>
      </c>
      <c r="I190" s="301">
        <f t="shared" ref="I190" si="307">SUM(I188:I189)</f>
        <v>7.5086986251055734</v>
      </c>
      <c r="J190" s="301">
        <f t="shared" si="300"/>
        <v>24.812999999999988</v>
      </c>
      <c r="K190" s="301"/>
      <c r="L190" s="301">
        <f>SUM(L188:L189)</f>
        <v>7.8485111141806012</v>
      </c>
      <c r="M190" s="301">
        <f t="shared" ref="M190" si="308">SUM(M188:M189)</f>
        <v>9.2354802047347668</v>
      </c>
      <c r="N190" s="301">
        <f t="shared" ref="N190" si="309">SUM(N188:N189)</f>
        <v>7.5390086810846473</v>
      </c>
      <c r="O190" s="301">
        <f t="shared" si="301"/>
        <v>24.623000000000012</v>
      </c>
      <c r="P190" s="301"/>
      <c r="Q190" s="301">
        <f>SUM(Q188:Q189)</f>
        <v>8.3163788811289123</v>
      </c>
      <c r="R190" s="301">
        <f t="shared" ref="R190" si="310">SUM(R188:R189)</f>
        <v>10.053477780583584</v>
      </c>
      <c r="S190" s="301">
        <f t="shared" ref="S190" si="311">SUM(S188:S189)</f>
        <v>7.7811433382874888</v>
      </c>
      <c r="T190" s="301">
        <f t="shared" si="302"/>
        <v>26.150999999999986</v>
      </c>
      <c r="U190" s="301"/>
      <c r="V190" s="301">
        <f>SUM(V188:V189)</f>
        <v>8.7454072256741142</v>
      </c>
      <c r="W190" s="301">
        <f t="shared" ref="W190" si="312">SUM(W188:W189)</f>
        <v>10.938097568596021</v>
      </c>
      <c r="X190" s="301">
        <f t="shared" ref="X190" si="313">SUM(X188:X189)</f>
        <v>8.5884952057298385</v>
      </c>
      <c r="Y190" s="301">
        <f t="shared" si="303"/>
        <v>28.271999999999974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4.2529922526645532</v>
      </c>
      <c r="C197" s="300">
        <v>5.3245505301499874</v>
      </c>
      <c r="D197" s="300">
        <v>6.3653735428998433</v>
      </c>
      <c r="E197" s="300">
        <f>SUM(B197:D197)</f>
        <v>15.942916325714382</v>
      </c>
      <c r="F197" s="300"/>
      <c r="G197" s="300">
        <v>5.3951147452972599</v>
      </c>
      <c r="H197" s="300">
        <v>5.2515231623896295</v>
      </c>
      <c r="I197" s="300">
        <v>6.2983857689996672</v>
      </c>
      <c r="J197" s="300">
        <f>SUM(G197:I197)</f>
        <v>16.945023676686557</v>
      </c>
      <c r="K197" s="300"/>
      <c r="L197" s="300">
        <v>5.2659582438530377</v>
      </c>
      <c r="M197" s="300">
        <v>6.7305528805530237</v>
      </c>
      <c r="N197" s="300">
        <v>6.8987904425460469</v>
      </c>
      <c r="O197" s="300">
        <f>SUM(L197:N197)</f>
        <v>18.89530156695211</v>
      </c>
      <c r="P197" s="300"/>
      <c r="Q197" s="300">
        <v>4.8975211198294666</v>
      </c>
      <c r="R197" s="300">
        <v>6.3697809860970906</v>
      </c>
      <c r="S197" s="300">
        <v>6.6439856315559807</v>
      </c>
      <c r="T197" s="300">
        <f>SUM(Q197:S197)</f>
        <v>17.911287737482539</v>
      </c>
      <c r="U197" s="300"/>
      <c r="V197" s="300">
        <v>4.6694376028919242</v>
      </c>
      <c r="W197" s="300">
        <v>6.1578385368180237</v>
      </c>
      <c r="X197" s="300">
        <v>6.5317970593486221</v>
      </c>
      <c r="Y197" s="300">
        <f>SUM(V197:X197)</f>
        <v>17.359073199058571</v>
      </c>
    </row>
    <row r="198" spans="1:25" x14ac:dyDescent="0.2">
      <c r="A198" s="260" t="s">
        <v>364</v>
      </c>
      <c r="B198" s="300">
        <v>6.5217224979578665</v>
      </c>
      <c r="C198" s="300">
        <v>1.4863173113622061</v>
      </c>
      <c r="D198" s="300">
        <v>3.604043864965536</v>
      </c>
      <c r="E198" s="300">
        <f t="shared" ref="E198:E199" si="314">SUM(B198:D198)</f>
        <v>11.612083674285609</v>
      </c>
      <c r="F198" s="300"/>
      <c r="G198" s="300">
        <v>6.2747435711859518</v>
      </c>
      <c r="H198" s="300">
        <v>1.6459141746107304</v>
      </c>
      <c r="I198" s="300">
        <v>2.8513185775168233</v>
      </c>
      <c r="J198" s="300">
        <f t="shared" ref="J198:J199" si="315">SUM(G198:I198)</f>
        <v>10.771976323313506</v>
      </c>
      <c r="K198" s="300"/>
      <c r="L198" s="300">
        <v>4.4832421764267183</v>
      </c>
      <c r="M198" s="300">
        <v>1.3278687925538704</v>
      </c>
      <c r="N198" s="300">
        <v>2.1175874640673218</v>
      </c>
      <c r="O198" s="300">
        <f t="shared" ref="O198:O199" si="316">SUM(L198:N198)</f>
        <v>7.9286984330479102</v>
      </c>
      <c r="P198" s="300"/>
      <c r="Q198" s="300">
        <v>4.4454014752258866</v>
      </c>
      <c r="R198" s="300">
        <v>1.270316625219551</v>
      </c>
      <c r="S198" s="300">
        <v>2.0969941620720571</v>
      </c>
      <c r="T198" s="300">
        <f t="shared" ref="T198:T199" si="317">SUM(Q198:S198)</f>
        <v>7.8127122625174952</v>
      </c>
      <c r="U198" s="300"/>
      <c r="V198" s="300">
        <v>4.6519165930554722</v>
      </c>
      <c r="W198" s="300">
        <v>1.2728394193562758</v>
      </c>
      <c r="X198" s="300">
        <v>2.1851707885296769</v>
      </c>
      <c r="Y198" s="300">
        <f t="shared" ref="Y198:Y199" si="318">SUM(V198:X198)</f>
        <v>8.1099268009414249</v>
      </c>
    </row>
    <row r="199" spans="1:25" x14ac:dyDescent="0.2">
      <c r="A199" s="264" t="s">
        <v>363</v>
      </c>
      <c r="B199" s="301">
        <f>SUM(B197:B198)</f>
        <v>10.774714750622419</v>
      </c>
      <c r="C199" s="301">
        <f t="shared" ref="C199" si="319">SUM(C197:C198)</f>
        <v>6.8108678415121933</v>
      </c>
      <c r="D199" s="301">
        <f t="shared" ref="D199" si="320">SUM(D197:D198)</f>
        <v>9.9694174078653788</v>
      </c>
      <c r="E199" s="301">
        <f t="shared" si="314"/>
        <v>27.554999999999993</v>
      </c>
      <c r="F199" s="301"/>
      <c r="G199" s="301">
        <f>SUM(G197:G198)</f>
        <v>11.669858316483211</v>
      </c>
      <c r="H199" s="301">
        <f t="shared" ref="H199" si="321">SUM(H197:H198)</f>
        <v>6.8974373370003601</v>
      </c>
      <c r="I199" s="301">
        <f t="shared" ref="I199" si="322">SUM(I197:I198)</f>
        <v>9.14970434651649</v>
      </c>
      <c r="J199" s="301">
        <f t="shared" si="315"/>
        <v>27.717000000000059</v>
      </c>
      <c r="K199" s="301"/>
      <c r="L199" s="301">
        <f>SUM(L197:L198)</f>
        <v>9.749200420279756</v>
      </c>
      <c r="M199" s="301">
        <f t="shared" ref="M199" si="323">SUM(M197:M198)</f>
        <v>8.0584216731068938</v>
      </c>
      <c r="N199" s="301">
        <f t="shared" ref="N199" si="324">SUM(N197:N198)</f>
        <v>9.0163779066133678</v>
      </c>
      <c r="O199" s="301">
        <f t="shared" si="316"/>
        <v>26.824000000000016</v>
      </c>
      <c r="P199" s="301"/>
      <c r="Q199" s="301">
        <f>SUM(Q197:Q198)</f>
        <v>9.3429225950553523</v>
      </c>
      <c r="R199" s="301">
        <f t="shared" ref="R199" si="325">SUM(R197:R198)</f>
        <v>7.6400976113166417</v>
      </c>
      <c r="S199" s="301">
        <f t="shared" ref="S199" si="326">SUM(S197:S198)</f>
        <v>8.7409797936280373</v>
      </c>
      <c r="T199" s="301">
        <f t="shared" si="317"/>
        <v>25.724000000000032</v>
      </c>
      <c r="U199" s="301"/>
      <c r="V199" s="301">
        <f>SUM(V197:V198)</f>
        <v>9.3213541959473964</v>
      </c>
      <c r="W199" s="301">
        <f t="shared" ref="W199" si="327">SUM(W197:W198)</f>
        <v>7.4306779561742999</v>
      </c>
      <c r="X199" s="301">
        <f t="shared" ref="X199" si="328">SUM(X197:X198)</f>
        <v>8.7169678478782995</v>
      </c>
      <c r="Y199" s="301">
        <f t="shared" si="318"/>
        <v>25.468999999999994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Coast to Capital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0.80748890696860087</v>
      </c>
      <c r="N7">
        <f>'Ind T4'!C122</f>
        <v>0.3201692055678107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1.6470602815102708</v>
      </c>
      <c r="N9">
        <f>'Ind T4'!C120</f>
        <v>0.34256132443848397</v>
      </c>
    </row>
    <row r="10" spans="1:16" x14ac:dyDescent="0.2">
      <c r="L10" s="13" t="str">
        <f>'Ind T4'!A80</f>
        <v>Education</v>
      </c>
      <c r="M10">
        <f>'Ind T4'!B119</f>
        <v>0.43416780212548467</v>
      </c>
      <c r="N10">
        <f>'Ind T4'!C119</f>
        <v>0.1368835142923297</v>
      </c>
    </row>
    <row r="11" spans="1:16" x14ac:dyDescent="0.2">
      <c r="L11" s="13" t="str">
        <f>'Ind T4'!A79</f>
        <v>Public admin. and defence</v>
      </c>
      <c r="M11">
        <f>'Ind T4'!B118</f>
        <v>0.43018527884279845</v>
      </c>
      <c r="N11">
        <f>'Ind T4'!C118</f>
        <v>0.10360115921286273</v>
      </c>
    </row>
    <row r="12" spans="1:16" x14ac:dyDescent="0.2">
      <c r="L12" s="1" t="str">
        <f>CONCATENATE("[",'Ind T4'!A78,"]")</f>
        <v>[Non-marketed services]</v>
      </c>
      <c r="M12">
        <f>'Ind T4'!B117</f>
        <v>1.0482890391027899</v>
      </c>
      <c r="N12">
        <f>'Ind T4'!C117</f>
        <v>0.23919154100600082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-0.53629673019019997</v>
      </c>
      <c r="N14" s="13">
        <f>'Ind T4'!C115</f>
        <v>-0.34497015810109888</v>
      </c>
    </row>
    <row r="15" spans="1:16" x14ac:dyDescent="0.2">
      <c r="L15" s="13" t="str">
        <f>'Ind T4'!A75</f>
        <v>Arts and entertainment</v>
      </c>
      <c r="M15" s="13">
        <f>'Ind T4'!B114</f>
        <v>-2.0479803698046029</v>
      </c>
      <c r="N15" s="13">
        <f>'Ind T4'!C114</f>
        <v>0.9255297824714237</v>
      </c>
    </row>
    <row r="16" spans="1:16" x14ac:dyDescent="0.2">
      <c r="L16" s="13" t="str">
        <f>'Ind T4'!A74</f>
        <v>Support services</v>
      </c>
      <c r="M16" s="13">
        <f>'Ind T4'!B113</f>
        <v>0.13047630592160075</v>
      </c>
      <c r="N16" s="13">
        <f>'Ind T4'!C113</f>
        <v>0.87967427633601769</v>
      </c>
    </row>
    <row r="17" spans="12:14" x14ac:dyDescent="0.2">
      <c r="L17" s="13" t="str">
        <f>'Ind T4'!A73</f>
        <v>Professional services</v>
      </c>
      <c r="M17" s="13">
        <f>'Ind T4'!B112</f>
        <v>1.1164475249405115</v>
      </c>
      <c r="N17" s="13">
        <f>'Ind T4'!C112</f>
        <v>0.7320548151278361</v>
      </c>
    </row>
    <row r="18" spans="12:14" x14ac:dyDescent="0.2">
      <c r="L18" s="13" t="str">
        <f>'Ind T4'!A72</f>
        <v>Real estate</v>
      </c>
      <c r="M18" s="13">
        <f>'Ind T4'!B111</f>
        <v>6.4074954849391297E-2</v>
      </c>
      <c r="N18" s="13">
        <f>'Ind T4'!C111</f>
        <v>0.5777128039586632</v>
      </c>
    </row>
    <row r="19" spans="12:14" x14ac:dyDescent="0.2">
      <c r="L19" t="str">
        <f>'Ind T4'!A71</f>
        <v>Finance and insurance</v>
      </c>
      <c r="M19">
        <f>'Ind T4'!B110</f>
        <v>-1.2141596120369025</v>
      </c>
      <c r="N19">
        <f>'Ind T4'!C110</f>
        <v>-0.65899645062160728</v>
      </c>
    </row>
    <row r="20" spans="12:14" x14ac:dyDescent="0.2">
      <c r="L20" t="str">
        <f>'Ind T4'!A70</f>
        <v>Information technology</v>
      </c>
      <c r="M20">
        <f>'Ind T4'!B109</f>
        <v>-1.1654117275256559</v>
      </c>
      <c r="N20">
        <f>'Ind T4'!C109</f>
        <v>1.0012750661440029</v>
      </c>
    </row>
    <row r="21" spans="12:14" x14ac:dyDescent="0.2">
      <c r="L21" t="str">
        <f>'Ind T4'!A69</f>
        <v>Media</v>
      </c>
      <c r="M21">
        <f>'Ind T4'!B108</f>
        <v>-5.7265990279319219</v>
      </c>
      <c r="N21">
        <f>'Ind T4'!C108</f>
        <v>-0.39467917599635971</v>
      </c>
    </row>
    <row r="22" spans="12:14" x14ac:dyDescent="0.2">
      <c r="L22" s="1" t="str">
        <f>CONCATENATE("[",'Ind T4'!A68,"]")</f>
        <v>[Business and other services]</v>
      </c>
      <c r="M22">
        <f>'Ind T4'!B107</f>
        <v>-0.3815454688603559</v>
      </c>
      <c r="N22">
        <f>'Ind T4'!C107</f>
        <v>0.5223124647450339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1.0125445024238955</v>
      </c>
      <c r="N24">
        <f>'Ind T4'!C105</f>
        <v>1.1399648689442987</v>
      </c>
    </row>
    <row r="25" spans="12:14" x14ac:dyDescent="0.2">
      <c r="L25" s="13" t="str">
        <f>'Ind T4'!A65</f>
        <v>Transport and storage</v>
      </c>
      <c r="M25">
        <f>'Ind T4'!B104</f>
        <v>1.2445688125843679</v>
      </c>
      <c r="N25">
        <f>'Ind T4'!C104</f>
        <v>-0.2181494597293776</v>
      </c>
    </row>
    <row r="26" spans="12:14" x14ac:dyDescent="0.2">
      <c r="L26" s="13" t="str">
        <f>'Ind T4'!A64</f>
        <v>Wholesale and retail trade</v>
      </c>
      <c r="M26">
        <f>'Ind T4'!B103</f>
        <v>0.60917367891437646</v>
      </c>
      <c r="N26">
        <f>'Ind T4'!C103</f>
        <v>0.11792719764842641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0.84240919796860769</v>
      </c>
      <c r="N27">
        <f>'Ind T4'!C102</f>
        <v>0.34148358507819498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2.9544238621072916</v>
      </c>
      <c r="N29">
        <f>'Ind T4'!C100</f>
        <v>0.62955104072248691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1.3515446411532572</v>
      </c>
      <c r="N31">
        <f>'Ind T4'!C98</f>
        <v>-1.2464012799165203</v>
      </c>
    </row>
    <row r="32" spans="12:14" x14ac:dyDescent="0.2">
      <c r="L32" s="13" t="str">
        <f>'Ind T4'!A58</f>
        <v>Engineering</v>
      </c>
      <c r="M32">
        <f>'Ind T4'!B97</f>
        <v>6.6766526540695814</v>
      </c>
      <c r="N32">
        <f>'Ind T4'!C97</f>
        <v>-2.6697965287628911</v>
      </c>
    </row>
    <row r="33" spans="12:14" x14ac:dyDescent="0.2">
      <c r="L33" s="13" t="str">
        <f>'Ind T4'!A57</f>
        <v>Food drink and tobacco</v>
      </c>
      <c r="M33">
        <f>'Ind T4'!B96</f>
        <v>7.7773770178489965</v>
      </c>
      <c r="N33">
        <f>'Ind T4'!C96</f>
        <v>1.0702166804532398</v>
      </c>
    </row>
    <row r="34" spans="12:14" x14ac:dyDescent="0.2">
      <c r="L34" s="1" t="str">
        <f>CONCATENATE("[",'Ind T4'!A56,"]")</f>
        <v>[Manufacturing]</v>
      </c>
      <c r="M34">
        <f>'Ind T4'!B95</f>
        <v>3.3450872498927531</v>
      </c>
      <c r="N34">
        <f>'Ind T4'!C95</f>
        <v>-1.2754854802391136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4.341220913812438</v>
      </c>
      <c r="N36">
        <f>'Ind T4'!C93</f>
        <v>1.075016116454508</v>
      </c>
    </row>
    <row r="37" spans="12:14" x14ac:dyDescent="0.2">
      <c r="L37" s="13" t="str">
        <f>'Ind T4'!A53</f>
        <v>Electricity and gas</v>
      </c>
      <c r="M37">
        <f>'Ind T4'!B92</f>
        <v>19.496546486654353</v>
      </c>
      <c r="N37">
        <f>'Ind T4'!C92</f>
        <v>-0.11802249002241805</v>
      </c>
    </row>
    <row r="38" spans="12:14" x14ac:dyDescent="0.2">
      <c r="L38" s="13" t="str">
        <f>'Ind T4'!A52</f>
        <v>Mining and quarrying</v>
      </c>
      <c r="M38">
        <f>'Ind T4'!B91</f>
        <v>1.2754577322193983</v>
      </c>
      <c r="N38">
        <f>'Ind T4'!C91</f>
        <v>-1.1254132453448862</v>
      </c>
    </row>
    <row r="39" spans="12:14" x14ac:dyDescent="0.2">
      <c r="L39" s="45" t="str">
        <f>'Ind T4'!A51</f>
        <v>Agriculture</v>
      </c>
      <c r="M39">
        <f>'Ind T4'!B90</f>
        <v>-1.9984785928249704</v>
      </c>
      <c r="N39">
        <f>'Ind T4'!C90</f>
        <v>0.37062547091166742</v>
      </c>
    </row>
    <row r="40" spans="12:14" x14ac:dyDescent="0.2">
      <c r="L40" s="1" t="str">
        <f>CONCATENATE("[",'Ind T4'!A50,"]")</f>
        <v>[Primary sector and utilities]</v>
      </c>
      <c r="M40">
        <f>'Ind T4'!B89</f>
        <v>4.0262510450758571</v>
      </c>
      <c r="N40">
        <f>'Ind T4'!C89</f>
        <v>0.41282817355474677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Coast to Capital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14.667000000000019</v>
      </c>
      <c r="N5" s="11">
        <f t="shared" ref="N5:AL5" si="1">SUM(N6:N9)</f>
        <v>15.710999999999977</v>
      </c>
      <c r="O5" s="11">
        <f t="shared" si="1"/>
        <v>17.740000000000023</v>
      </c>
      <c r="P5" s="11">
        <f t="shared" si="1"/>
        <v>15.073000000000006</v>
      </c>
      <c r="Q5" s="11">
        <f t="shared" si="1"/>
        <v>19.037999999999993</v>
      </c>
      <c r="R5" s="11">
        <f t="shared" si="1"/>
        <v>14.821999999999981</v>
      </c>
      <c r="S5" s="11">
        <f t="shared" si="1"/>
        <v>16.705000000000009</v>
      </c>
      <c r="T5" s="11">
        <f t="shared" si="1"/>
        <v>19.493000000000009</v>
      </c>
      <c r="U5" s="11">
        <f t="shared" si="1"/>
        <v>18.006999999999991</v>
      </c>
      <c r="V5" s="11">
        <f t="shared" si="1"/>
        <v>19.709000000000007</v>
      </c>
      <c r="W5" s="11">
        <f t="shared" si="1"/>
        <v>18.056000000000026</v>
      </c>
      <c r="X5" s="11">
        <f t="shared" si="1"/>
        <v>17.992999999999991</v>
      </c>
      <c r="Y5" s="11">
        <f t="shared" si="1"/>
        <v>17.949000000000026</v>
      </c>
      <c r="Z5" s="11">
        <f t="shared" si="1"/>
        <v>18.087999999999997</v>
      </c>
      <c r="AA5" s="11">
        <f t="shared" si="1"/>
        <v>18.338999999999977</v>
      </c>
      <c r="AB5" s="11">
        <f t="shared" si="1"/>
        <v>18.466999999999985</v>
      </c>
      <c r="AC5" s="11">
        <f t="shared" si="1"/>
        <v>18.570999999999998</v>
      </c>
      <c r="AD5" s="11">
        <f t="shared" si="1"/>
        <v>18.655000000000022</v>
      </c>
      <c r="AE5" s="11">
        <f t="shared" si="1"/>
        <v>18.727000000000018</v>
      </c>
      <c r="AF5" s="11">
        <f t="shared" si="1"/>
        <v>18.793999999999976</v>
      </c>
      <c r="AG5" s="11">
        <f t="shared" si="1"/>
        <v>18.867000000000026</v>
      </c>
      <c r="AH5" s="11">
        <f t="shared" si="1"/>
        <v>18.938000000000013</v>
      </c>
      <c r="AI5" s="11">
        <f t="shared" si="1"/>
        <v>19.005999999999986</v>
      </c>
      <c r="AJ5" s="11">
        <f t="shared" si="1"/>
        <v>19.074000000000023</v>
      </c>
      <c r="AK5" s="11">
        <f t="shared" si="1"/>
        <v>19.140999999999991</v>
      </c>
      <c r="AL5" s="11">
        <f t="shared" si="1"/>
        <v>19.207000000000004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5.9600000000000124</v>
      </c>
      <c r="N6" s="11">
        <v>6.6940000000000062</v>
      </c>
      <c r="O6" s="11">
        <v>7.9960000000000182</v>
      </c>
      <c r="P6" s="11">
        <v>6.0610000000000115</v>
      </c>
      <c r="Q6" s="11">
        <v>11.354999999999993</v>
      </c>
      <c r="R6" s="11">
        <v>7.9679999999999866</v>
      </c>
      <c r="S6" s="11">
        <v>7.7230000000000105</v>
      </c>
      <c r="T6" s="11">
        <v>8.8260000000000058</v>
      </c>
      <c r="U6" s="11">
        <v>7.4019999999999992</v>
      </c>
      <c r="V6" s="11">
        <v>8.9770000000000127</v>
      </c>
      <c r="W6" s="11">
        <v>7.2030000000000092</v>
      </c>
      <c r="X6" s="11">
        <v>7.2529999999999983</v>
      </c>
      <c r="Y6" s="11">
        <v>7.2980000000000116</v>
      </c>
      <c r="Z6" s="11">
        <v>7.3700000000000045</v>
      </c>
      <c r="AA6" s="11">
        <v>7.4159999999999862</v>
      </c>
      <c r="AB6" s="11">
        <v>7.4289999999999834</v>
      </c>
      <c r="AC6" s="11">
        <v>7.4480000000000048</v>
      </c>
      <c r="AD6" s="11">
        <v>7.4640000000000271</v>
      </c>
      <c r="AE6" s="11">
        <v>7.4790000000000347</v>
      </c>
      <c r="AF6" s="11">
        <v>7.4929999999999835</v>
      </c>
      <c r="AG6" s="11">
        <v>7.5150000000000103</v>
      </c>
      <c r="AH6" s="11">
        <v>7.536999999999999</v>
      </c>
      <c r="AI6" s="11">
        <v>7.5570000000000057</v>
      </c>
      <c r="AJ6" s="11">
        <v>7.5770000000000035</v>
      </c>
      <c r="AK6" s="172">
        <v>7.5959999999999983</v>
      </c>
      <c r="AL6" s="11">
        <v>7.6140000000000034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0.68</v>
      </c>
      <c r="N7" s="11">
        <v>1.0979999999999999</v>
      </c>
      <c r="O7" s="11">
        <v>2.418000000000005</v>
      </c>
      <c r="P7" s="11">
        <v>2.0729999999999973</v>
      </c>
      <c r="Q7" s="11">
        <v>1.1709999999999987</v>
      </c>
      <c r="R7" s="11">
        <v>0.53499999999999825</v>
      </c>
      <c r="S7" s="11">
        <v>0.4580000000000008</v>
      </c>
      <c r="T7" s="11">
        <v>0.46900000000000042</v>
      </c>
      <c r="U7" s="11">
        <v>0.35100000000000087</v>
      </c>
      <c r="V7" s="11">
        <v>0.75899999999999923</v>
      </c>
      <c r="W7" s="11">
        <v>0.5699999999999994</v>
      </c>
      <c r="X7" s="11">
        <v>0.56000000000000116</v>
      </c>
      <c r="Y7" s="11">
        <v>0.55700000000000061</v>
      </c>
      <c r="Z7" s="11">
        <v>0.54499999999999948</v>
      </c>
      <c r="AA7" s="11">
        <v>0.53199999999999825</v>
      </c>
      <c r="AB7" s="11">
        <v>0.52299999999999813</v>
      </c>
      <c r="AC7" s="11">
        <v>0.5180000000000009</v>
      </c>
      <c r="AD7" s="11">
        <v>0.51199999999999946</v>
      </c>
      <c r="AE7" s="11">
        <v>0.50700000000000001</v>
      </c>
      <c r="AF7" s="11">
        <v>0.50300000000000067</v>
      </c>
      <c r="AG7" s="11">
        <v>0.49900000000000033</v>
      </c>
      <c r="AH7" s="11">
        <v>0.49500000000000005</v>
      </c>
      <c r="AI7" s="11">
        <v>0.49099999999999866</v>
      </c>
      <c r="AJ7" s="11">
        <v>0.4870000000000006</v>
      </c>
      <c r="AK7" s="172">
        <v>0.48400000000000043</v>
      </c>
      <c r="AL7" s="11">
        <v>0.48100000000000082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4.6090000000000053</v>
      </c>
      <c r="N8" s="11">
        <v>4.0519999999999738</v>
      </c>
      <c r="O8" s="11">
        <v>3.6670000000000011</v>
      </c>
      <c r="P8" s="11">
        <v>3.7819999999999947</v>
      </c>
      <c r="Q8" s="11">
        <v>2.1330000000000005</v>
      </c>
      <c r="R8" s="11">
        <v>2.0570000000000004</v>
      </c>
      <c r="S8" s="11">
        <v>4.2609999999999992</v>
      </c>
      <c r="T8" s="11">
        <v>4.5989999999999904</v>
      </c>
      <c r="U8" s="11">
        <v>4.8210000000000015</v>
      </c>
      <c r="V8" s="11">
        <v>4.3069999999999968</v>
      </c>
      <c r="W8" s="11">
        <v>5.0120000000000138</v>
      </c>
      <c r="X8" s="11">
        <v>4.9859999999999962</v>
      </c>
      <c r="Y8" s="11">
        <v>4.9200000000000097</v>
      </c>
      <c r="Z8" s="11">
        <v>4.9039999999999973</v>
      </c>
      <c r="AA8" s="11">
        <v>4.9019999999999984</v>
      </c>
      <c r="AB8" s="11">
        <v>4.9000000000000012</v>
      </c>
      <c r="AC8" s="11">
        <v>4.8960000000000079</v>
      </c>
      <c r="AD8" s="11">
        <v>4.8950000000000022</v>
      </c>
      <c r="AE8" s="11">
        <v>4.8939999999999921</v>
      </c>
      <c r="AF8" s="11">
        <v>4.895000000000012</v>
      </c>
      <c r="AG8" s="11">
        <v>4.8980000000000095</v>
      </c>
      <c r="AH8" s="11">
        <v>4.9020000000000126</v>
      </c>
      <c r="AI8" s="11">
        <v>4.9069999999999929</v>
      </c>
      <c r="AJ8" s="11">
        <v>4.9119999999999981</v>
      </c>
      <c r="AK8" s="172">
        <v>4.9180000000000019</v>
      </c>
      <c r="AL8" s="11">
        <v>4.9240000000000066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3.4180000000000024</v>
      </c>
      <c r="N9" s="11">
        <v>3.8669999999999964</v>
      </c>
      <c r="O9" s="11">
        <v>3.6590000000000003</v>
      </c>
      <c r="P9" s="11">
        <v>3.1570000000000022</v>
      </c>
      <c r="Q9" s="11">
        <v>4.3789999999999996</v>
      </c>
      <c r="R9" s="11">
        <v>4.2619999999999978</v>
      </c>
      <c r="S9" s="11">
        <v>4.2629999999999972</v>
      </c>
      <c r="T9" s="11">
        <v>5.5990000000000109</v>
      </c>
      <c r="U9" s="11">
        <v>5.4329999999999909</v>
      </c>
      <c r="V9" s="11">
        <v>5.6659999999999977</v>
      </c>
      <c r="W9" s="11">
        <v>5.2710000000000043</v>
      </c>
      <c r="X9" s="11">
        <v>5.1939999999999955</v>
      </c>
      <c r="Y9" s="11">
        <v>5.1740000000000066</v>
      </c>
      <c r="Z9" s="11">
        <v>5.2689999999999948</v>
      </c>
      <c r="AA9" s="11">
        <v>5.4889999999999954</v>
      </c>
      <c r="AB9" s="11">
        <v>5.6150000000000038</v>
      </c>
      <c r="AC9" s="11">
        <v>5.7089999999999845</v>
      </c>
      <c r="AD9" s="11">
        <v>5.7839999999999927</v>
      </c>
      <c r="AE9" s="11">
        <v>5.8469999999999898</v>
      </c>
      <c r="AF9" s="11">
        <v>5.9029999999999774</v>
      </c>
      <c r="AG9" s="11">
        <v>5.9550000000000045</v>
      </c>
      <c r="AH9" s="11">
        <v>6.0040000000000013</v>
      </c>
      <c r="AI9" s="11">
        <v>6.0509999999999913</v>
      </c>
      <c r="AJ9" s="11">
        <v>6.0980000000000194</v>
      </c>
      <c r="AK9" s="172">
        <v>6.1429999999999909</v>
      </c>
      <c r="AL9" s="11">
        <v>6.1879999999999926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39.918000000000042</v>
      </c>
      <c r="N11" s="11">
        <f t="shared" si="2"/>
        <v>39.207999999999998</v>
      </c>
      <c r="O11" s="11">
        <f t="shared" si="2"/>
        <v>39.038999999999994</v>
      </c>
      <c r="P11" s="11">
        <f t="shared" si="2"/>
        <v>36.66700000000003</v>
      </c>
      <c r="Q11" s="11">
        <f t="shared" si="2"/>
        <v>38.193000000000012</v>
      </c>
      <c r="R11" s="11">
        <f t="shared" ref="R11" si="3">SUM(R12:R14)</f>
        <v>38.232999999999976</v>
      </c>
      <c r="S11" s="11">
        <f t="shared" ref="S11" si="4">SUM(S12:S14)</f>
        <v>42.788000000000054</v>
      </c>
      <c r="T11" s="11">
        <f t="shared" ref="T11" si="5">SUM(T12:T14)</f>
        <v>42.604999999999933</v>
      </c>
      <c r="U11" s="11">
        <f t="shared" ref="U11" si="6">SUM(U12:U14)</f>
        <v>42.137999999999934</v>
      </c>
      <c r="V11" s="11">
        <f t="shared" ref="V11" si="7">SUM(V12:V14)</f>
        <v>45.194000000000059</v>
      </c>
      <c r="W11" s="11">
        <f t="shared" ref="W11" si="8">SUM(W12:W14)</f>
        <v>45.07000000000005</v>
      </c>
      <c r="X11" s="11">
        <f t="shared" ref="X11" si="9">SUM(X12:X14)</f>
        <v>44.949000000000062</v>
      </c>
      <c r="Y11" s="11">
        <f t="shared" ref="Y11" si="10">SUM(Y12:Y14)</f>
        <v>44.35299999999998</v>
      </c>
      <c r="Z11" s="11">
        <f t="shared" ref="Z11" si="11">SUM(Z12:Z14)</f>
        <v>43.729999999999961</v>
      </c>
      <c r="AA11" s="11">
        <f t="shared" ref="AA11" si="12">SUM(AA12:AA14)</f>
        <v>43.265000000000001</v>
      </c>
      <c r="AB11" s="11">
        <f t="shared" ref="AB11" si="13">SUM(AB12:AB14)</f>
        <v>42.636999999999986</v>
      </c>
      <c r="AC11" s="11">
        <f t="shared" ref="AC11" si="14">SUM(AC12:AC14)</f>
        <v>41.995000000000026</v>
      </c>
      <c r="AD11" s="11">
        <f>SUM(AD12:AD14)</f>
        <v>41.366000000000057</v>
      </c>
      <c r="AE11" s="11">
        <f t="shared" ref="AE11" si="15">SUM(AE12:AE14)</f>
        <v>40.765999999999956</v>
      </c>
      <c r="AF11" s="11">
        <f t="shared" ref="AF11" si="16">SUM(AF12:AF14)</f>
        <v>40.190000000000069</v>
      </c>
      <c r="AG11" s="11">
        <f t="shared" ref="AG11:AL11" si="17">SUM(AG12:AG14)</f>
        <v>39.665999999999968</v>
      </c>
      <c r="AH11" s="11">
        <f t="shared" si="17"/>
        <v>39.136000000000031</v>
      </c>
      <c r="AI11" s="11">
        <f t="shared" si="17"/>
        <v>38.620000000000019</v>
      </c>
      <c r="AJ11" s="11">
        <f t="shared" si="17"/>
        <v>38.122000000000021</v>
      </c>
      <c r="AK11" s="11">
        <f t="shared" si="17"/>
        <v>37.638999999999939</v>
      </c>
      <c r="AL11" s="11">
        <f t="shared" si="17"/>
        <v>37.176000000000037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3.0479999999999992</v>
      </c>
      <c r="N12" s="11">
        <v>4.0939999999999994</v>
      </c>
      <c r="O12" s="11">
        <v>3.7450000000000072</v>
      </c>
      <c r="P12" s="11">
        <v>3.1700000000000061</v>
      </c>
      <c r="Q12" s="11">
        <v>3.8530000000000078</v>
      </c>
      <c r="R12" s="11">
        <v>3.650000000000007</v>
      </c>
      <c r="S12" s="11">
        <v>4.1100000000000003</v>
      </c>
      <c r="T12" s="11">
        <v>4.4220000000000041</v>
      </c>
      <c r="U12" s="11">
        <v>4.4570000000000007</v>
      </c>
      <c r="V12" s="11">
        <v>5.3249999999999833</v>
      </c>
      <c r="W12" s="11">
        <v>5.3080000000000238</v>
      </c>
      <c r="X12" s="11">
        <v>5.4120000000000008</v>
      </c>
      <c r="Y12" s="11">
        <v>5.5329999999999941</v>
      </c>
      <c r="Z12" s="11">
        <v>5.6049999999999889</v>
      </c>
      <c r="AA12" s="11">
        <v>5.6699999999999946</v>
      </c>
      <c r="AB12" s="11">
        <v>5.7289999999999965</v>
      </c>
      <c r="AC12" s="11">
        <v>5.7770000000000037</v>
      </c>
      <c r="AD12" s="11">
        <v>5.8250000000000028</v>
      </c>
      <c r="AE12" s="11">
        <v>5.8749999999999885</v>
      </c>
      <c r="AF12" s="11">
        <v>5.923</v>
      </c>
      <c r="AG12" s="11">
        <v>5.9749999999999837</v>
      </c>
      <c r="AH12" s="11">
        <v>6.0280000000000022</v>
      </c>
      <c r="AI12" s="11">
        <v>6.0789999999999944</v>
      </c>
      <c r="AJ12" s="11">
        <v>6.1299999999999901</v>
      </c>
      <c r="AK12" s="172">
        <v>6.1789999999999878</v>
      </c>
      <c r="AL12" s="11">
        <v>6.2270000000000074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11.950999999999992</v>
      </c>
      <c r="N13" s="11">
        <v>11.659999999999979</v>
      </c>
      <c r="O13" s="11">
        <v>10.226000000000028</v>
      </c>
      <c r="P13" s="11">
        <v>10.843000000000007</v>
      </c>
      <c r="Q13" s="11">
        <v>10.06899999999998</v>
      </c>
      <c r="R13" s="11">
        <v>8.9019999999999957</v>
      </c>
      <c r="S13" s="11">
        <v>11.297000000000001</v>
      </c>
      <c r="T13" s="11">
        <v>11.366000000000001</v>
      </c>
      <c r="U13" s="11">
        <v>10.852000000000011</v>
      </c>
      <c r="V13" s="11">
        <v>12.425000000000024</v>
      </c>
      <c r="W13" s="11">
        <v>12.297999999999979</v>
      </c>
      <c r="X13" s="11">
        <v>12.314999999999992</v>
      </c>
      <c r="Y13" s="11">
        <v>12.043999999999961</v>
      </c>
      <c r="Z13" s="11">
        <v>11.855999999999989</v>
      </c>
      <c r="AA13" s="11">
        <v>11.629000000000008</v>
      </c>
      <c r="AB13" s="11">
        <v>11.34</v>
      </c>
      <c r="AC13" s="11">
        <v>10.978000000000034</v>
      </c>
      <c r="AD13" s="11">
        <v>10.62500000000002</v>
      </c>
      <c r="AE13" s="11">
        <v>10.282999999999996</v>
      </c>
      <c r="AF13" s="11">
        <v>9.9519999999999964</v>
      </c>
      <c r="AG13" s="11">
        <v>9.6409999999999787</v>
      </c>
      <c r="AH13" s="11">
        <v>9.3350000000000328</v>
      </c>
      <c r="AI13" s="11">
        <v>9.0370000000000026</v>
      </c>
      <c r="AJ13" s="11">
        <v>8.7479999999999976</v>
      </c>
      <c r="AK13" s="172">
        <v>8.4669999999999987</v>
      </c>
      <c r="AL13" s="11">
        <v>8.1950000000000234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24.91900000000005</v>
      </c>
      <c r="N14" s="11">
        <v>23.454000000000022</v>
      </c>
      <c r="O14" s="11">
        <v>25.067999999999959</v>
      </c>
      <c r="P14" s="11">
        <v>22.654000000000021</v>
      </c>
      <c r="Q14" s="11">
        <v>24.271000000000026</v>
      </c>
      <c r="R14" s="11">
        <v>25.680999999999969</v>
      </c>
      <c r="S14" s="11">
        <v>27.381000000000057</v>
      </c>
      <c r="T14" s="11">
        <v>26.816999999999929</v>
      </c>
      <c r="U14" s="11">
        <v>26.828999999999922</v>
      </c>
      <c r="V14" s="11">
        <v>27.444000000000056</v>
      </c>
      <c r="W14" s="11">
        <v>27.464000000000052</v>
      </c>
      <c r="X14" s="11">
        <v>27.222000000000069</v>
      </c>
      <c r="Y14" s="11">
        <v>26.776000000000021</v>
      </c>
      <c r="Z14" s="11">
        <v>26.268999999999988</v>
      </c>
      <c r="AA14" s="11">
        <v>25.965999999999994</v>
      </c>
      <c r="AB14" s="11">
        <v>25.567999999999991</v>
      </c>
      <c r="AC14" s="11">
        <v>25.239999999999988</v>
      </c>
      <c r="AD14" s="11">
        <v>24.916000000000029</v>
      </c>
      <c r="AE14" s="11">
        <v>24.607999999999972</v>
      </c>
      <c r="AF14" s="11">
        <v>24.315000000000076</v>
      </c>
      <c r="AG14" s="11">
        <v>24.050000000000008</v>
      </c>
      <c r="AH14" s="11">
        <v>23.772999999999996</v>
      </c>
      <c r="AI14" s="11">
        <v>23.504000000000019</v>
      </c>
      <c r="AJ14" s="11">
        <v>23.244000000000032</v>
      </c>
      <c r="AK14" s="172">
        <v>22.992999999999949</v>
      </c>
      <c r="AL14" s="11">
        <v>22.754000000000005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56.965000000000146</v>
      </c>
      <c r="N16" s="11">
        <v>50.719000000000086</v>
      </c>
      <c r="O16" s="11">
        <v>48.259000000000022</v>
      </c>
      <c r="P16" s="11">
        <v>52.222000000000037</v>
      </c>
      <c r="Q16" s="11">
        <v>53.468999999999966</v>
      </c>
      <c r="R16" s="11">
        <v>51.86600000000012</v>
      </c>
      <c r="S16" s="11">
        <v>61.137000000000107</v>
      </c>
      <c r="T16" s="11">
        <v>61.939999999999934</v>
      </c>
      <c r="U16" s="11">
        <v>56.427000000000064</v>
      </c>
      <c r="V16" s="11">
        <v>58.816000000000017</v>
      </c>
      <c r="W16" s="11">
        <v>59.99399999999995</v>
      </c>
      <c r="X16" s="11">
        <v>59.590999999999987</v>
      </c>
      <c r="Y16" s="11">
        <v>60.125999999999841</v>
      </c>
      <c r="Z16" s="11">
        <v>61.339999999999954</v>
      </c>
      <c r="AA16" s="11">
        <v>62.259000000000057</v>
      </c>
      <c r="AB16" s="11">
        <v>62.649000000000157</v>
      </c>
      <c r="AC16" s="11">
        <v>62.993999999999886</v>
      </c>
      <c r="AD16" s="11">
        <v>63.247000000000021</v>
      </c>
      <c r="AE16" s="11">
        <v>63.547000000000011</v>
      </c>
      <c r="AF16" s="11">
        <v>63.826000000000029</v>
      </c>
      <c r="AG16" s="11">
        <v>64.154999999999944</v>
      </c>
      <c r="AH16" s="11">
        <v>64.493000000000094</v>
      </c>
      <c r="AI16" s="11">
        <v>64.839999999999989</v>
      </c>
      <c r="AJ16" s="11">
        <v>65.194000000000059</v>
      </c>
      <c r="AK16" s="172">
        <v>65.552999999999969</v>
      </c>
      <c r="AL16" s="11">
        <v>65.915999999999968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196.56599999999995</v>
      </c>
      <c r="N18" s="11">
        <f t="shared" ref="N18:AL18" si="18">SUM(N19:N21)</f>
        <v>205.29999999999984</v>
      </c>
      <c r="O18" s="11">
        <f t="shared" si="18"/>
        <v>217.2639999999999</v>
      </c>
      <c r="P18" s="11">
        <f t="shared" si="18"/>
        <v>212.35299999999981</v>
      </c>
      <c r="Q18" s="11">
        <f t="shared" si="18"/>
        <v>214.24999999999977</v>
      </c>
      <c r="R18" s="11">
        <f t="shared" si="18"/>
        <v>216.05599999999967</v>
      </c>
      <c r="S18" s="11">
        <f t="shared" si="18"/>
        <v>222.9310000000001</v>
      </c>
      <c r="T18" s="11">
        <f t="shared" si="18"/>
        <v>216.07100000000025</v>
      </c>
      <c r="U18" s="11">
        <f t="shared" si="18"/>
        <v>220.77600000000012</v>
      </c>
      <c r="V18" s="11">
        <f t="shared" si="18"/>
        <v>230.595</v>
      </c>
      <c r="W18" s="11">
        <f t="shared" si="18"/>
        <v>225.31099999999975</v>
      </c>
      <c r="X18" s="11">
        <f t="shared" si="18"/>
        <v>223.61800000000011</v>
      </c>
      <c r="Y18" s="11">
        <f t="shared" si="18"/>
        <v>223.48899999999983</v>
      </c>
      <c r="Z18" s="11">
        <f t="shared" si="18"/>
        <v>224.78200000000024</v>
      </c>
      <c r="AA18" s="11">
        <f t="shared" si="18"/>
        <v>226.32099999999997</v>
      </c>
      <c r="AB18" s="11">
        <f t="shared" si="18"/>
        <v>227.75899999999987</v>
      </c>
      <c r="AC18" s="11">
        <f t="shared" si="18"/>
        <v>228.91100000000029</v>
      </c>
      <c r="AD18" s="11">
        <f t="shared" si="18"/>
        <v>229.93900000000014</v>
      </c>
      <c r="AE18" s="11">
        <f t="shared" si="18"/>
        <v>230.89200000000011</v>
      </c>
      <c r="AF18" s="11">
        <f t="shared" si="18"/>
        <v>231.80900000000031</v>
      </c>
      <c r="AG18" s="11">
        <f t="shared" si="18"/>
        <v>232.73700000000008</v>
      </c>
      <c r="AH18" s="11">
        <f t="shared" si="18"/>
        <v>233.64099999999996</v>
      </c>
      <c r="AI18" s="11">
        <f t="shared" si="18"/>
        <v>234.51699999999983</v>
      </c>
      <c r="AJ18" s="11">
        <f t="shared" si="18"/>
        <v>235.417</v>
      </c>
      <c r="AK18" s="11">
        <f t="shared" si="18"/>
        <v>236.28499999999997</v>
      </c>
      <c r="AL18" s="11">
        <f t="shared" si="18"/>
        <v>237.13199999999983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110.79399999999988</v>
      </c>
      <c r="N19" s="11">
        <v>111.25799999999985</v>
      </c>
      <c r="O19" s="11">
        <v>116.20799999999986</v>
      </c>
      <c r="P19" s="11">
        <v>118.22699999999989</v>
      </c>
      <c r="Q19" s="11">
        <v>119.1019999999998</v>
      </c>
      <c r="R19" s="11">
        <v>116.33999999999966</v>
      </c>
      <c r="S19" s="11">
        <v>120.29400000000004</v>
      </c>
      <c r="T19" s="11">
        <v>116.38800000000035</v>
      </c>
      <c r="U19" s="11">
        <v>115.88700000000019</v>
      </c>
      <c r="V19" s="11">
        <v>117.24100000000007</v>
      </c>
      <c r="W19" s="11">
        <v>119.92699999999992</v>
      </c>
      <c r="X19" s="11">
        <v>120.11899999999996</v>
      </c>
      <c r="Y19" s="11">
        <v>120.15700000000001</v>
      </c>
      <c r="Z19" s="11">
        <v>120.22900000000013</v>
      </c>
      <c r="AA19" s="11">
        <v>120.407</v>
      </c>
      <c r="AB19" s="11">
        <v>120.64799999999994</v>
      </c>
      <c r="AC19" s="11">
        <v>120.80300000000025</v>
      </c>
      <c r="AD19" s="11">
        <v>120.92900000000007</v>
      </c>
      <c r="AE19" s="11">
        <v>121.04000000000023</v>
      </c>
      <c r="AF19" s="11">
        <v>121.1480000000001</v>
      </c>
      <c r="AG19" s="11">
        <v>121.2740000000001</v>
      </c>
      <c r="AH19" s="11">
        <v>121.40799999999987</v>
      </c>
      <c r="AI19" s="11">
        <v>121.53799999999981</v>
      </c>
      <c r="AJ19" s="11">
        <v>121.71699999999987</v>
      </c>
      <c r="AK19" s="172">
        <v>121.89099999999996</v>
      </c>
      <c r="AL19" s="11">
        <v>122.06599999999987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36.485999999999969</v>
      </c>
      <c r="N20" s="11">
        <v>40.04999999999999</v>
      </c>
      <c r="O20" s="11">
        <v>42.9600000000001</v>
      </c>
      <c r="P20" s="11">
        <v>40.331000000000039</v>
      </c>
      <c r="Q20" s="11">
        <v>39.755999999999887</v>
      </c>
      <c r="R20" s="11">
        <v>42.557000000000016</v>
      </c>
      <c r="S20" s="11">
        <v>45.515999999999956</v>
      </c>
      <c r="T20" s="11">
        <v>44.911999999999942</v>
      </c>
      <c r="U20" s="11">
        <v>46.526000000000025</v>
      </c>
      <c r="V20" s="11">
        <v>48.881999999999856</v>
      </c>
      <c r="W20" s="11">
        <v>45.271999999999963</v>
      </c>
      <c r="X20" s="11">
        <v>45.947000000000074</v>
      </c>
      <c r="Y20" s="11">
        <v>44.595999999999805</v>
      </c>
      <c r="Z20" s="11">
        <v>44.281000000000034</v>
      </c>
      <c r="AA20" s="11">
        <v>44.12</v>
      </c>
      <c r="AB20" s="11">
        <v>44.130999999999958</v>
      </c>
      <c r="AC20" s="11">
        <v>44.097000000000058</v>
      </c>
      <c r="AD20" s="11">
        <v>44.058999999999962</v>
      </c>
      <c r="AE20" s="11">
        <v>44.015999999999984</v>
      </c>
      <c r="AF20" s="11">
        <v>43.97700000000016</v>
      </c>
      <c r="AG20" s="11">
        <v>43.94699999999991</v>
      </c>
      <c r="AH20" s="11">
        <v>43.913999999999994</v>
      </c>
      <c r="AI20" s="11">
        <v>43.884999999999984</v>
      </c>
      <c r="AJ20" s="11">
        <v>43.858999999999966</v>
      </c>
      <c r="AK20" s="172">
        <v>43.834000000000067</v>
      </c>
      <c r="AL20" s="11">
        <v>43.812999999999974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49.286000000000094</v>
      </c>
      <c r="N21" s="11">
        <v>53.992000000000004</v>
      </c>
      <c r="O21" s="11">
        <v>58.095999999999961</v>
      </c>
      <c r="P21" s="11">
        <v>53.794999999999867</v>
      </c>
      <c r="Q21" s="11">
        <v>55.392000000000081</v>
      </c>
      <c r="R21" s="11">
        <v>57.158999999999992</v>
      </c>
      <c r="S21" s="11">
        <v>57.121000000000087</v>
      </c>
      <c r="T21" s="11">
        <v>54.770999999999958</v>
      </c>
      <c r="U21" s="11">
        <v>58.3629999999999</v>
      </c>
      <c r="V21" s="11">
        <v>64.472000000000065</v>
      </c>
      <c r="W21" s="11">
        <v>60.111999999999853</v>
      </c>
      <c r="X21" s="11">
        <v>57.552000000000078</v>
      </c>
      <c r="Y21" s="11">
        <v>58.736000000000011</v>
      </c>
      <c r="Z21" s="11">
        <v>60.272000000000077</v>
      </c>
      <c r="AA21" s="11">
        <v>61.793999999999983</v>
      </c>
      <c r="AB21" s="11">
        <v>62.979999999999983</v>
      </c>
      <c r="AC21" s="11">
        <v>64.010999999999981</v>
      </c>
      <c r="AD21" s="11">
        <v>64.951000000000107</v>
      </c>
      <c r="AE21" s="11">
        <v>65.835999999999885</v>
      </c>
      <c r="AF21" s="11">
        <v>66.684000000000069</v>
      </c>
      <c r="AG21" s="11">
        <v>67.516000000000062</v>
      </c>
      <c r="AH21" s="11">
        <v>68.319000000000088</v>
      </c>
      <c r="AI21" s="11">
        <v>69.094000000000023</v>
      </c>
      <c r="AJ21" s="11">
        <v>69.84100000000015</v>
      </c>
      <c r="AK21" s="172">
        <v>70.559999999999931</v>
      </c>
      <c r="AL21" s="11">
        <v>71.252999999999972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243.10199999999995</v>
      </c>
      <c r="N23" s="11">
        <f t="shared" ref="N23:AL23" si="19">SUM(N24:N31)</f>
        <v>248.14500000000004</v>
      </c>
      <c r="O23" s="11">
        <f t="shared" si="19"/>
        <v>266.19599999999991</v>
      </c>
      <c r="P23" s="11">
        <f t="shared" si="19"/>
        <v>261.99900000000014</v>
      </c>
      <c r="Q23" s="11">
        <f t="shared" si="19"/>
        <v>276.09600000000006</v>
      </c>
      <c r="R23" s="11">
        <f t="shared" si="19"/>
        <v>281.58299999999969</v>
      </c>
      <c r="S23" s="11">
        <f t="shared" si="19"/>
        <v>288.0139999999999</v>
      </c>
      <c r="T23" s="11">
        <f t="shared" si="19"/>
        <v>273.88199999999995</v>
      </c>
      <c r="U23" s="11">
        <f t="shared" si="19"/>
        <v>273.22000000000014</v>
      </c>
      <c r="V23" s="11">
        <f t="shared" si="19"/>
        <v>288.08199999999999</v>
      </c>
      <c r="W23" s="11">
        <f t="shared" si="19"/>
        <v>276.25199999999978</v>
      </c>
      <c r="X23" s="11">
        <f t="shared" si="19"/>
        <v>279.13799999999998</v>
      </c>
      <c r="Y23" s="11">
        <f t="shared" si="19"/>
        <v>280.17599999999987</v>
      </c>
      <c r="Z23" s="11">
        <f t="shared" si="19"/>
        <v>281.47499999999985</v>
      </c>
      <c r="AA23" s="11">
        <f t="shared" si="19"/>
        <v>283.12400000000031</v>
      </c>
      <c r="AB23" s="11">
        <f t="shared" si="19"/>
        <v>284.41800000000018</v>
      </c>
      <c r="AC23" s="11">
        <f t="shared" si="19"/>
        <v>285.83399999999995</v>
      </c>
      <c r="AD23" s="11">
        <f t="shared" si="19"/>
        <v>287.21600000000012</v>
      </c>
      <c r="AE23" s="11">
        <f t="shared" si="19"/>
        <v>288.5930000000003</v>
      </c>
      <c r="AF23" s="11">
        <f t="shared" si="19"/>
        <v>289.98300000000006</v>
      </c>
      <c r="AG23" s="11">
        <f t="shared" si="19"/>
        <v>291.45800000000003</v>
      </c>
      <c r="AH23" s="11">
        <f t="shared" si="19"/>
        <v>292.90299999999991</v>
      </c>
      <c r="AI23" s="11">
        <f t="shared" si="19"/>
        <v>294.36200000000031</v>
      </c>
      <c r="AJ23" s="11">
        <f t="shared" si="19"/>
        <v>295.81699999999989</v>
      </c>
      <c r="AK23" s="11">
        <f t="shared" si="19"/>
        <v>297.26299999999981</v>
      </c>
      <c r="AL23" s="11">
        <f t="shared" si="19"/>
        <v>298.7050000000001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5.8479999999999963</v>
      </c>
      <c r="N24" s="11">
        <v>6.2640000000000056</v>
      </c>
      <c r="O24" s="11">
        <v>9.8050000000000104</v>
      </c>
      <c r="P24" s="11">
        <v>6.8869999999999747</v>
      </c>
      <c r="Q24" s="11">
        <v>7.1420000000000075</v>
      </c>
      <c r="R24" s="11">
        <v>9.1870000000000136</v>
      </c>
      <c r="S24" s="11">
        <v>6.6860000000000026</v>
      </c>
      <c r="T24" s="11">
        <v>7.2789999999999937</v>
      </c>
      <c r="U24" s="11">
        <v>7.4609999999999976</v>
      </c>
      <c r="V24" s="11">
        <v>6.1790000000000012</v>
      </c>
      <c r="W24" s="11">
        <v>6.8409999999999958</v>
      </c>
      <c r="X24" s="11">
        <v>6.7269999999999932</v>
      </c>
      <c r="Y24" s="11">
        <v>6.6859999999999919</v>
      </c>
      <c r="Z24" s="11">
        <v>6.6399999999999961</v>
      </c>
      <c r="AA24" s="11">
        <v>6.6050000000000173</v>
      </c>
      <c r="AB24" s="11">
        <v>6.5989999999999958</v>
      </c>
      <c r="AC24" s="11">
        <v>6.5850000000000142</v>
      </c>
      <c r="AD24" s="11">
        <v>6.5699999999999905</v>
      </c>
      <c r="AE24" s="11">
        <v>6.5560000000000045</v>
      </c>
      <c r="AF24" s="11">
        <v>6.5410000000000004</v>
      </c>
      <c r="AG24" s="11">
        <v>6.5249999999999924</v>
      </c>
      <c r="AH24" s="11">
        <v>6.5090000000000003</v>
      </c>
      <c r="AI24" s="11">
        <v>6.4939999999999918</v>
      </c>
      <c r="AJ24" s="11">
        <v>6.4779999999999989</v>
      </c>
      <c r="AK24" s="172">
        <v>6.4630000000000019</v>
      </c>
      <c r="AL24" s="11">
        <v>6.4470000000000027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22.639999999999912</v>
      </c>
      <c r="N25" s="11">
        <v>24.539000000000069</v>
      </c>
      <c r="O25" s="11">
        <v>21.569999999999975</v>
      </c>
      <c r="P25" s="11">
        <v>25.074000000000069</v>
      </c>
      <c r="Q25" s="11">
        <v>26.283000000000008</v>
      </c>
      <c r="R25" s="11">
        <v>31.003999999999976</v>
      </c>
      <c r="S25" s="11">
        <v>31.899999999999988</v>
      </c>
      <c r="T25" s="11">
        <v>28.88300000000006</v>
      </c>
      <c r="U25" s="11">
        <v>27.582999999999984</v>
      </c>
      <c r="V25" s="11">
        <v>28.773000000000028</v>
      </c>
      <c r="W25" s="11">
        <v>29.239000000000008</v>
      </c>
      <c r="X25" s="11">
        <v>29.90899999999997</v>
      </c>
      <c r="Y25" s="11">
        <v>30.163000000000018</v>
      </c>
      <c r="Z25" s="11">
        <v>30.67100000000001</v>
      </c>
      <c r="AA25" s="11">
        <v>31.067999999999977</v>
      </c>
      <c r="AB25" s="11">
        <v>31.395000000000003</v>
      </c>
      <c r="AC25" s="11">
        <v>31.700999999999997</v>
      </c>
      <c r="AD25" s="11">
        <v>31.968999999999944</v>
      </c>
      <c r="AE25" s="11">
        <v>32.223999999999968</v>
      </c>
      <c r="AF25" s="11">
        <v>32.476000000000049</v>
      </c>
      <c r="AG25" s="11">
        <v>32.741000000000057</v>
      </c>
      <c r="AH25" s="11">
        <v>33.001000000000005</v>
      </c>
      <c r="AI25" s="11">
        <v>33.255000000000017</v>
      </c>
      <c r="AJ25" s="11">
        <v>33.499999999999986</v>
      </c>
      <c r="AK25" s="172">
        <v>33.730999999999987</v>
      </c>
      <c r="AL25" s="11">
        <v>33.952000000000041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38.007999999999996</v>
      </c>
      <c r="N26" s="11">
        <v>34.486999999999988</v>
      </c>
      <c r="O26" s="11">
        <v>35.807000000000023</v>
      </c>
      <c r="P26" s="11">
        <v>39.122999999999948</v>
      </c>
      <c r="Q26" s="11">
        <v>38.355000000000032</v>
      </c>
      <c r="R26" s="11">
        <v>36.690999999999967</v>
      </c>
      <c r="S26" s="11">
        <v>35.51700000000006</v>
      </c>
      <c r="T26" s="11">
        <v>32.349999999999966</v>
      </c>
      <c r="U26" s="11">
        <v>32.688999999999965</v>
      </c>
      <c r="V26" s="11">
        <v>34.175000000000047</v>
      </c>
      <c r="W26" s="11">
        <v>34.517000000000067</v>
      </c>
      <c r="X26" s="11">
        <v>34.996999999999943</v>
      </c>
      <c r="Y26" s="11">
        <v>34.717000000000041</v>
      </c>
      <c r="Z26" s="11">
        <v>34.380000000000024</v>
      </c>
      <c r="AA26" s="11">
        <v>34.004000000000019</v>
      </c>
      <c r="AB26" s="11">
        <v>33.727999999999973</v>
      </c>
      <c r="AC26" s="11">
        <v>33.489999999999981</v>
      </c>
      <c r="AD26" s="11">
        <v>33.249999999999972</v>
      </c>
      <c r="AE26" s="11">
        <v>33.007999999999988</v>
      </c>
      <c r="AF26" s="11">
        <v>32.764999999999958</v>
      </c>
      <c r="AG26" s="11">
        <v>32.525999999999968</v>
      </c>
      <c r="AH26" s="11">
        <v>32.270000000000067</v>
      </c>
      <c r="AI26" s="11">
        <v>32.015999999999977</v>
      </c>
      <c r="AJ26" s="11">
        <v>31.761999999999997</v>
      </c>
      <c r="AK26" s="172">
        <v>31.508999999999968</v>
      </c>
      <c r="AL26" s="11">
        <v>31.258000000000006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12.090000000000041</v>
      </c>
      <c r="N27" s="11">
        <v>12.054000000000018</v>
      </c>
      <c r="O27" s="11">
        <v>13.12300000000003</v>
      </c>
      <c r="P27" s="11">
        <v>13.123000000000006</v>
      </c>
      <c r="Q27" s="11">
        <v>14.160000000000023</v>
      </c>
      <c r="R27" s="11">
        <v>15.275000000000007</v>
      </c>
      <c r="S27" s="11">
        <v>16.569999999999958</v>
      </c>
      <c r="T27" s="11">
        <v>14.408999999999974</v>
      </c>
      <c r="U27" s="11">
        <v>11.852999999999984</v>
      </c>
      <c r="V27" s="11">
        <v>13.247000000000005</v>
      </c>
      <c r="W27" s="11">
        <v>15.323999999999991</v>
      </c>
      <c r="X27" s="11">
        <v>15.254000000000007</v>
      </c>
      <c r="Y27" s="11">
        <v>15.164999999999999</v>
      </c>
      <c r="Z27" s="11">
        <v>15.150999999999989</v>
      </c>
      <c r="AA27" s="11">
        <v>15.228999999999989</v>
      </c>
      <c r="AB27" s="11">
        <v>15.313000000000006</v>
      </c>
      <c r="AC27" s="11">
        <v>15.42800000000001</v>
      </c>
      <c r="AD27" s="11">
        <v>15.559000000000017</v>
      </c>
      <c r="AE27" s="11">
        <v>15.699000000000007</v>
      </c>
      <c r="AF27" s="11">
        <v>15.842000000000013</v>
      </c>
      <c r="AG27" s="11">
        <v>15.987000000000004</v>
      </c>
      <c r="AH27" s="11">
        <v>16.131999999999991</v>
      </c>
      <c r="AI27" s="11">
        <v>16.278000000000009</v>
      </c>
      <c r="AJ27" s="11">
        <v>16.423000000000005</v>
      </c>
      <c r="AK27" s="172">
        <v>16.565999999999974</v>
      </c>
      <c r="AL27" s="11">
        <v>16.706999999999979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66.289999999999949</v>
      </c>
      <c r="N28" s="11">
        <v>61.589000000000041</v>
      </c>
      <c r="O28" s="11">
        <v>68.431999999999846</v>
      </c>
      <c r="P28" s="11">
        <v>66.535000000000139</v>
      </c>
      <c r="Q28" s="11">
        <v>71.164000000000016</v>
      </c>
      <c r="R28" s="11">
        <v>68.058999999999884</v>
      </c>
      <c r="S28" s="11">
        <v>72.285999999999873</v>
      </c>
      <c r="T28" s="11">
        <v>63.358999999999966</v>
      </c>
      <c r="U28" s="11">
        <v>69.878000000000128</v>
      </c>
      <c r="V28" s="11">
        <v>77.767999999999901</v>
      </c>
      <c r="W28" s="11">
        <v>71.943999999999846</v>
      </c>
      <c r="X28" s="11">
        <v>73.231000000000108</v>
      </c>
      <c r="Y28" s="11">
        <v>73.695999999999813</v>
      </c>
      <c r="Z28" s="11">
        <v>74.263000000000048</v>
      </c>
      <c r="AA28" s="11">
        <v>74.864000000000161</v>
      </c>
      <c r="AB28" s="11">
        <v>75.344999999999999</v>
      </c>
      <c r="AC28" s="11">
        <v>75.791999999999973</v>
      </c>
      <c r="AD28" s="11">
        <v>76.254000000000104</v>
      </c>
      <c r="AE28" s="11">
        <v>76.730000000000175</v>
      </c>
      <c r="AF28" s="11">
        <v>77.222000000000079</v>
      </c>
      <c r="AG28" s="11">
        <v>77.740000000000094</v>
      </c>
      <c r="AH28" s="11">
        <v>78.244000000000014</v>
      </c>
      <c r="AI28" s="11">
        <v>78.750000000000114</v>
      </c>
      <c r="AJ28" s="11">
        <v>79.254999999999924</v>
      </c>
      <c r="AK28" s="172">
        <v>79.759</v>
      </c>
      <c r="AL28" s="11">
        <v>80.262000000000114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56.01800000000005</v>
      </c>
      <c r="N29" s="11">
        <v>63.202999999999953</v>
      </c>
      <c r="O29" s="11">
        <v>67.704999999999998</v>
      </c>
      <c r="P29" s="11">
        <v>62.813999999999929</v>
      </c>
      <c r="Q29" s="11">
        <v>68.527000000000015</v>
      </c>
      <c r="R29" s="11">
        <v>66.504999999999839</v>
      </c>
      <c r="S29" s="11">
        <v>77.677000000000007</v>
      </c>
      <c r="T29" s="11">
        <v>74.641000000000005</v>
      </c>
      <c r="U29" s="11">
        <v>74.671000000000063</v>
      </c>
      <c r="V29" s="11">
        <v>75.41</v>
      </c>
      <c r="W29" s="11">
        <v>66.939999999999856</v>
      </c>
      <c r="X29" s="11">
        <v>67.630999999999915</v>
      </c>
      <c r="Y29" s="11">
        <v>68.634999999999962</v>
      </c>
      <c r="Z29" s="11">
        <v>68.948999999999856</v>
      </c>
      <c r="AA29" s="11">
        <v>69.596000000000075</v>
      </c>
      <c r="AB29" s="11">
        <v>70.163000000000139</v>
      </c>
      <c r="AC29" s="11">
        <v>70.778999999999968</v>
      </c>
      <c r="AD29" s="11">
        <v>71.390000000000015</v>
      </c>
      <c r="AE29" s="11">
        <v>72.000000000000156</v>
      </c>
      <c r="AF29" s="11">
        <v>72.611999999999952</v>
      </c>
      <c r="AG29" s="11">
        <v>73.236999999999924</v>
      </c>
      <c r="AH29" s="11">
        <v>73.851000000000013</v>
      </c>
      <c r="AI29" s="11">
        <v>74.46800000000016</v>
      </c>
      <c r="AJ29" s="11">
        <v>75.087999999999937</v>
      </c>
      <c r="AK29" s="172">
        <v>75.710999999999885</v>
      </c>
      <c r="AL29" s="11">
        <v>76.337999999999994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19.667999999999971</v>
      </c>
      <c r="N30" s="11">
        <v>24.86999999999999</v>
      </c>
      <c r="O30" s="11">
        <v>25.653000000000013</v>
      </c>
      <c r="P30" s="11">
        <v>24.946999999999999</v>
      </c>
      <c r="Q30" s="11">
        <v>25.205999999999921</v>
      </c>
      <c r="R30" s="11">
        <v>27.307000000000052</v>
      </c>
      <c r="S30" s="11">
        <v>23.427000000000007</v>
      </c>
      <c r="T30" s="11">
        <v>27.984999999999967</v>
      </c>
      <c r="U30" s="11">
        <v>26.67</v>
      </c>
      <c r="V30" s="11">
        <v>24.812999999999963</v>
      </c>
      <c r="W30" s="11">
        <v>24.623000000000033</v>
      </c>
      <c r="X30" s="11">
        <v>25.199999999999996</v>
      </c>
      <c r="Y30" s="11">
        <v>25.322000000000088</v>
      </c>
      <c r="Z30" s="11">
        <v>25.654999999999912</v>
      </c>
      <c r="AA30" s="11">
        <v>25.991000000000057</v>
      </c>
      <c r="AB30" s="11">
        <v>26.151000000000007</v>
      </c>
      <c r="AC30" s="11">
        <v>26.38699999999999</v>
      </c>
      <c r="AD30" s="11">
        <v>26.60100000000007</v>
      </c>
      <c r="AE30" s="11">
        <v>26.796999999999976</v>
      </c>
      <c r="AF30" s="11">
        <v>26.980999999999945</v>
      </c>
      <c r="AG30" s="11">
        <v>27.182999999999986</v>
      </c>
      <c r="AH30" s="11">
        <v>27.394999999999936</v>
      </c>
      <c r="AI30" s="11">
        <v>27.614000000000029</v>
      </c>
      <c r="AJ30" s="11">
        <v>27.83400000000001</v>
      </c>
      <c r="AK30" s="172">
        <v>28.052999999999987</v>
      </c>
      <c r="AL30" s="11">
        <v>28.271999999999963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22.540000000000028</v>
      </c>
      <c r="N31" s="11">
        <v>21.139000000000024</v>
      </c>
      <c r="O31" s="11">
        <v>24.100999999999981</v>
      </c>
      <c r="P31" s="11">
        <v>23.496000000000056</v>
      </c>
      <c r="Q31" s="11">
        <v>25.25899999999999</v>
      </c>
      <c r="R31" s="11">
        <v>27.555</v>
      </c>
      <c r="S31" s="11">
        <v>23.950999999999961</v>
      </c>
      <c r="T31" s="11">
        <v>24.975999999999971</v>
      </c>
      <c r="U31" s="11">
        <v>22.415000000000006</v>
      </c>
      <c r="V31" s="11">
        <v>27.717000000000048</v>
      </c>
      <c r="W31" s="11">
        <v>26.824000000000037</v>
      </c>
      <c r="X31" s="11">
        <v>26.189000000000057</v>
      </c>
      <c r="Y31" s="11">
        <v>25.791999999999984</v>
      </c>
      <c r="Z31" s="11">
        <v>25.766000000000023</v>
      </c>
      <c r="AA31" s="11">
        <v>25.767000000000035</v>
      </c>
      <c r="AB31" s="11">
        <v>25.724000000000022</v>
      </c>
      <c r="AC31" s="11">
        <v>25.672000000000022</v>
      </c>
      <c r="AD31" s="11">
        <v>25.622999999999987</v>
      </c>
      <c r="AE31" s="11">
        <v>25.578999999999997</v>
      </c>
      <c r="AF31" s="11">
        <v>25.544000000000025</v>
      </c>
      <c r="AG31" s="11">
        <v>25.519000000000016</v>
      </c>
      <c r="AH31" s="11">
        <v>25.500999999999948</v>
      </c>
      <c r="AI31" s="11">
        <v>25.48700000000002</v>
      </c>
      <c r="AJ31" s="11">
        <v>25.477000000000011</v>
      </c>
      <c r="AK31" s="172">
        <v>25.471</v>
      </c>
      <c r="AL31" s="11">
        <v>25.469000000000008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204.61000000000016</v>
      </c>
      <c r="N33" s="11">
        <f t="shared" ref="N33:AK33" si="20">SUM(N34:N36)</f>
        <v>198.68600000000021</v>
      </c>
      <c r="O33" s="11">
        <f t="shared" si="20"/>
        <v>200.81100000000035</v>
      </c>
      <c r="P33" s="11">
        <f t="shared" si="20"/>
        <v>202.65600000000018</v>
      </c>
      <c r="Q33" s="11">
        <f t="shared" si="20"/>
        <v>198.49399999999991</v>
      </c>
      <c r="R33" s="11">
        <f t="shared" si="20"/>
        <v>208.2020000000002</v>
      </c>
      <c r="S33" s="11">
        <f t="shared" si="20"/>
        <v>210.34999999999997</v>
      </c>
      <c r="T33" s="11">
        <f t="shared" si="20"/>
        <v>210.94200000000038</v>
      </c>
      <c r="U33" s="11">
        <f t="shared" si="20"/>
        <v>210.35700000000014</v>
      </c>
      <c r="V33" s="11">
        <f t="shared" si="20"/>
        <v>221.31299999999982</v>
      </c>
      <c r="W33" s="11">
        <f t="shared" si="20"/>
        <v>219.34600000000017</v>
      </c>
      <c r="X33" s="11">
        <f t="shared" si="20"/>
        <v>220.72499999999968</v>
      </c>
      <c r="Y33" s="11">
        <f t="shared" si="20"/>
        <v>221.6560000000002</v>
      </c>
      <c r="Z33" s="11">
        <f t="shared" si="20"/>
        <v>222.41100000000017</v>
      </c>
      <c r="AA33" s="11">
        <f t="shared" si="20"/>
        <v>223.61899999999969</v>
      </c>
      <c r="AB33" s="11">
        <f t="shared" si="20"/>
        <v>224.32499999999996</v>
      </c>
      <c r="AC33" s="11">
        <f t="shared" si="20"/>
        <v>224.70199999999994</v>
      </c>
      <c r="AD33" s="11">
        <f t="shared" si="20"/>
        <v>225.01599999999979</v>
      </c>
      <c r="AE33" s="11">
        <f t="shared" si="20"/>
        <v>225.30399999999997</v>
      </c>
      <c r="AF33" s="11">
        <f t="shared" si="20"/>
        <v>225.59499999999986</v>
      </c>
      <c r="AG33" s="11">
        <f t="shared" si="20"/>
        <v>225.92700000000002</v>
      </c>
      <c r="AH33" s="11">
        <f t="shared" si="20"/>
        <v>226.2229999999999</v>
      </c>
      <c r="AI33" s="11">
        <f t="shared" si="20"/>
        <v>226.50099999999981</v>
      </c>
      <c r="AJ33" s="11">
        <f t="shared" si="20"/>
        <v>226.77899999999997</v>
      </c>
      <c r="AK33" s="11">
        <f t="shared" si="20"/>
        <v>227.06399999999991</v>
      </c>
      <c r="AL33" s="11">
        <f>SUM(AL34:AL36)</f>
        <v>227.34900000000013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36.079000000000022</v>
      </c>
      <c r="N34" s="11">
        <v>32.868000000000031</v>
      </c>
      <c r="O34" s="11">
        <v>32.551000000000037</v>
      </c>
      <c r="P34" s="11">
        <v>31.727000000000018</v>
      </c>
      <c r="Q34" s="11">
        <v>30.427000000000032</v>
      </c>
      <c r="R34" s="11">
        <v>29.637999999999998</v>
      </c>
      <c r="S34" s="11">
        <v>30.321000000000062</v>
      </c>
      <c r="T34" s="11">
        <v>30.946000000000044</v>
      </c>
      <c r="U34" s="11">
        <v>30.321000000000041</v>
      </c>
      <c r="V34" s="11">
        <v>29.759000000000086</v>
      </c>
      <c r="W34" s="11">
        <v>30.280999999999942</v>
      </c>
      <c r="X34" s="11">
        <v>30.617999999999984</v>
      </c>
      <c r="Y34" s="11">
        <v>30.984000000000005</v>
      </c>
      <c r="Z34" s="11">
        <v>31.092000000000038</v>
      </c>
      <c r="AA34" s="11">
        <v>31.269999999999939</v>
      </c>
      <c r="AB34" s="11">
        <v>31.246000000000045</v>
      </c>
      <c r="AC34" s="11">
        <v>31.208000000000023</v>
      </c>
      <c r="AD34" s="11">
        <v>31.169999999999956</v>
      </c>
      <c r="AE34" s="11">
        <v>31.130000000000063</v>
      </c>
      <c r="AF34" s="11">
        <v>31.089999999999943</v>
      </c>
      <c r="AG34" s="11">
        <v>31.049000000000078</v>
      </c>
      <c r="AH34" s="11">
        <v>30.990000000000002</v>
      </c>
      <c r="AI34" s="11">
        <v>30.93</v>
      </c>
      <c r="AJ34" s="11">
        <v>30.871000000000038</v>
      </c>
      <c r="AK34" s="172">
        <v>30.812999999999946</v>
      </c>
      <c r="AL34" s="11">
        <v>30.755000000000056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66.765000000000128</v>
      </c>
      <c r="N35" s="11">
        <v>66.851999999999904</v>
      </c>
      <c r="O35" s="11">
        <v>67.471000000000004</v>
      </c>
      <c r="P35" s="11">
        <v>70.219999999999985</v>
      </c>
      <c r="Q35" s="11">
        <v>69.715999999999894</v>
      </c>
      <c r="R35" s="11">
        <v>74.299999999999955</v>
      </c>
      <c r="S35" s="11">
        <v>75.479000000000042</v>
      </c>
      <c r="T35" s="11">
        <v>72.195000000000192</v>
      </c>
      <c r="U35" s="11">
        <v>76.273000000000124</v>
      </c>
      <c r="V35" s="11">
        <v>77.932999999999808</v>
      </c>
      <c r="W35" s="11">
        <v>75.926999999999992</v>
      </c>
      <c r="X35" s="11">
        <v>75.555999999999997</v>
      </c>
      <c r="Y35" s="11">
        <v>75.261000000000081</v>
      </c>
      <c r="Z35" s="11">
        <v>75.302000000000163</v>
      </c>
      <c r="AA35" s="11">
        <v>75.450999999999823</v>
      </c>
      <c r="AB35" s="11">
        <v>75.690999999999732</v>
      </c>
      <c r="AC35" s="11">
        <v>75.824999999999932</v>
      </c>
      <c r="AD35" s="11">
        <v>75.96099999999997</v>
      </c>
      <c r="AE35" s="11">
        <v>76.102000000000075</v>
      </c>
      <c r="AF35" s="11">
        <v>76.258999999999858</v>
      </c>
      <c r="AG35" s="11">
        <v>76.470999999999975</v>
      </c>
      <c r="AH35" s="11">
        <v>76.679999999999779</v>
      </c>
      <c r="AI35" s="11">
        <v>76.883999999999858</v>
      </c>
      <c r="AJ35" s="11">
        <v>77.088999999999999</v>
      </c>
      <c r="AK35" s="172">
        <v>77.296000000000035</v>
      </c>
      <c r="AL35" s="11">
        <v>77.500999999999991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101.76600000000001</v>
      </c>
      <c r="N36" s="11">
        <v>98.96600000000025</v>
      </c>
      <c r="O36" s="11">
        <v>100.7890000000003</v>
      </c>
      <c r="P36" s="11">
        <v>100.70900000000017</v>
      </c>
      <c r="Q36" s="11">
        <v>98.350999999999985</v>
      </c>
      <c r="R36" s="11">
        <v>104.26400000000024</v>
      </c>
      <c r="S36" s="11">
        <v>104.54999999999987</v>
      </c>
      <c r="T36" s="11">
        <v>107.80100000000014</v>
      </c>
      <c r="U36" s="11">
        <v>103.76299999999998</v>
      </c>
      <c r="V36" s="11">
        <v>113.62099999999994</v>
      </c>
      <c r="W36" s="11">
        <v>113.13800000000022</v>
      </c>
      <c r="X36" s="11">
        <v>114.5509999999997</v>
      </c>
      <c r="Y36" s="11">
        <v>115.41100000000012</v>
      </c>
      <c r="Z36" s="11">
        <v>116.01699999999995</v>
      </c>
      <c r="AA36" s="11">
        <v>116.89799999999994</v>
      </c>
      <c r="AB36" s="11">
        <v>117.38800000000018</v>
      </c>
      <c r="AC36" s="11">
        <v>117.66899999999997</v>
      </c>
      <c r="AD36" s="11">
        <v>117.88499999999985</v>
      </c>
      <c r="AE36" s="11">
        <v>118.07199999999985</v>
      </c>
      <c r="AF36" s="11">
        <v>118.24600000000007</v>
      </c>
      <c r="AG36" s="11">
        <v>118.40699999999998</v>
      </c>
      <c r="AH36" s="11">
        <v>118.55300000000011</v>
      </c>
      <c r="AI36" s="11">
        <v>118.68699999999995</v>
      </c>
      <c r="AJ36" s="11">
        <v>118.81899999999993</v>
      </c>
      <c r="AK36" s="172">
        <v>118.95499999999993</v>
      </c>
      <c r="AL36" s="11">
        <v>119.09300000000009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755.8280000000002</v>
      </c>
      <c r="N38" s="11">
        <f t="shared" ref="N38:AL38" si="21">SUM(N5,N11,N16,N18,N23,N33)</f>
        <v>757.76900000000001</v>
      </c>
      <c r="O38" s="11">
        <f t="shared" si="21"/>
        <v>789.3090000000002</v>
      </c>
      <c r="P38" s="11">
        <f t="shared" si="21"/>
        <v>780.97000000000025</v>
      </c>
      <c r="Q38" s="11">
        <f t="shared" si="21"/>
        <v>799.53999999999974</v>
      </c>
      <c r="R38" s="11">
        <f t="shared" si="21"/>
        <v>810.76199999999972</v>
      </c>
      <c r="S38" s="11">
        <f t="shared" si="21"/>
        <v>841.92500000000018</v>
      </c>
      <c r="T38" s="11">
        <f t="shared" si="21"/>
        <v>824.93300000000045</v>
      </c>
      <c r="U38" s="11">
        <f t="shared" si="21"/>
        <v>820.92500000000041</v>
      </c>
      <c r="V38" s="11">
        <f t="shared" si="21"/>
        <v>863.70899999999983</v>
      </c>
      <c r="W38" s="11">
        <f t="shared" si="21"/>
        <v>844.02899999999977</v>
      </c>
      <c r="X38" s="11">
        <f t="shared" si="21"/>
        <v>846.0139999999999</v>
      </c>
      <c r="Y38" s="11">
        <f t="shared" si="21"/>
        <v>847.7489999999998</v>
      </c>
      <c r="Z38" s="11">
        <f t="shared" si="21"/>
        <v>851.82600000000014</v>
      </c>
      <c r="AA38" s="11">
        <f t="shared" si="21"/>
        <v>856.92699999999991</v>
      </c>
      <c r="AB38" s="11">
        <f t="shared" si="21"/>
        <v>860.25500000000011</v>
      </c>
      <c r="AC38" s="11">
        <f t="shared" si="21"/>
        <v>863.00700000000006</v>
      </c>
      <c r="AD38" s="11">
        <f t="shared" si="21"/>
        <v>865.43900000000008</v>
      </c>
      <c r="AE38" s="11">
        <f t="shared" si="21"/>
        <v>867.82900000000041</v>
      </c>
      <c r="AF38" s="11">
        <f t="shared" si="21"/>
        <v>870.19700000000034</v>
      </c>
      <c r="AG38" s="11">
        <f t="shared" si="21"/>
        <v>872.81000000000006</v>
      </c>
      <c r="AH38" s="11">
        <f t="shared" si="21"/>
        <v>875.33399999999983</v>
      </c>
      <c r="AI38" s="11">
        <f t="shared" si="21"/>
        <v>877.846</v>
      </c>
      <c r="AJ38" s="11">
        <f t="shared" si="21"/>
        <v>880.40300000000002</v>
      </c>
      <c r="AK38" s="11">
        <f t="shared" si="21"/>
        <v>882.94499999999948</v>
      </c>
      <c r="AL38" s="11">
        <f t="shared" si="21"/>
        <v>885.48500000000013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Coast to Capital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Coast to Capital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Coast to Capital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Coast to Capital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Coast to Capital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Coast to Capital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Coast to Capital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25.679792590180629</v>
      </c>
      <c r="N231" s="40">
        <f>'Ind T1'!D25</f>
        <v>25.987969607679386</v>
      </c>
      <c r="O231" s="40">
        <f>'Ind T1'!F25</f>
        <v>25.675082017199625</v>
      </c>
    </row>
    <row r="232" spans="1:15" x14ac:dyDescent="0.2">
      <c r="L232" t="str">
        <f>L23</f>
        <v>Business and other services</v>
      </c>
      <c r="M232" s="40">
        <f>'Ind T1'!B24</f>
        <v>34.730660785779278</v>
      </c>
      <c r="N232" s="40">
        <f>'Ind T1'!D24</f>
        <v>32.730155006522274</v>
      </c>
      <c r="O232" s="40">
        <f>'Ind T1'!F24</f>
        <v>33.733490685895305</v>
      </c>
    </row>
    <row r="233" spans="1:15" x14ac:dyDescent="0.2">
      <c r="L233" t="str">
        <f>L18</f>
        <v>Trade, accomod. and transport</v>
      </c>
      <c r="M233" s="40">
        <f>'Ind T1'!B23</f>
        <v>26.648510907023237</v>
      </c>
      <c r="N233" s="40">
        <f>'Ind T1'!D23</f>
        <v>26.694698878829971</v>
      </c>
      <c r="O233" s="40">
        <f>'Ind T1'!F23</f>
        <v>26.779900280637143</v>
      </c>
    </row>
    <row r="234" spans="1:15" x14ac:dyDescent="0.2">
      <c r="L234" t="str">
        <f>L16</f>
        <v>Construction</v>
      </c>
      <c r="M234" s="40">
        <f>'Ind T1'!B22</f>
        <v>6.3971917776116962</v>
      </c>
      <c r="N234" s="40">
        <f>'Ind T1'!D22</f>
        <v>7.108049604930633</v>
      </c>
      <c r="O234" s="40">
        <f>'Ind T1'!F22</f>
        <v>7.4440560822599995</v>
      </c>
    </row>
    <row r="235" spans="1:15" x14ac:dyDescent="0.2">
      <c r="L235" t="str">
        <f>L11</f>
        <v>Manufacturing</v>
      </c>
      <c r="M235" s="40">
        <f>'Ind T1'!B21</f>
        <v>4.715687217703838</v>
      </c>
      <c r="N235" s="40">
        <f>'Ind T1'!D21</f>
        <v>5.3398639146285332</v>
      </c>
      <c r="O235" s="40">
        <f>'Ind T1'!F21</f>
        <v>4.1983771605391436</v>
      </c>
    </row>
    <row r="236" spans="1:15" x14ac:dyDescent="0.2">
      <c r="L236" t="str">
        <f>L5</f>
        <v>Primary sector and utilities</v>
      </c>
      <c r="M236" s="40">
        <f>'Ind T1'!B20</f>
        <v>1.8281567217013115</v>
      </c>
      <c r="N236" s="40">
        <f>'Ind T1'!D20</f>
        <v>2.1392629874092042</v>
      </c>
      <c r="O236" s="40">
        <f>'Ind T1'!F20</f>
        <v>2.1690937734687772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Coast to Capital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11.143999999999977</v>
      </c>
      <c r="O261" s="11">
        <f>'Ind T1'!F50</f>
        <v>8.0029999999999575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-5.3309999999999036</v>
      </c>
      <c r="O262" s="11">
        <f>'Ind T1'!F49</f>
        <v>22.453000000000316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9.2550000000000807</v>
      </c>
      <c r="O263" s="11">
        <f>'Ind T1'!F48</f>
        <v>11.821000000000083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8.1279999999998296</v>
      </c>
      <c r="O264" s="11">
        <f>'Ind T1'!F47</f>
        <v>5.9220000000000184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6.8370000000000744</v>
      </c>
      <c r="O265" s="11">
        <f>'Ind T1'!F46</f>
        <v>-7.8940000000000126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3.2340000000000444</v>
      </c>
      <c r="O266" s="11">
        <f>'Ind T1'!F45</f>
        <v>1.1509999999999785</v>
      </c>
    </row>
    <row r="268" spans="1:16" x14ac:dyDescent="0.2">
      <c r="L268" t="str">
        <f>L38</f>
        <v>All industries</v>
      </c>
      <c r="N268" s="11">
        <f>'Ind T1'!D14-'Ind T1'!B14</f>
        <v>33.267000000000053</v>
      </c>
      <c r="O268" s="11">
        <f>SUM(O261:O266)</f>
        <v>41.456000000000344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Coast to Capital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31.946852754147123</v>
      </c>
      <c r="C9" s="249">
        <f>SUM(C26,C43,C60,C77,C94,C111,C128,C145,C162,C179,C196,C213,C230,C247,C264,C281,C298,C315,C332,C349,C366,C383)</f>
        <v>58.438492462437011</v>
      </c>
      <c r="D9" s="249">
        <f>SUM(B9:C9)</f>
        <v>90.385345216584142</v>
      </c>
      <c r="E9" s="238"/>
      <c r="F9" s="249">
        <f>SUM(F26,F43,F60,F77,F94,F111,F128,F145,F162,F179,F196,F213,F230,F247,F264,F281,F298,F315,F332,F349,F366,F383)</f>
        <v>39.400840453444431</v>
      </c>
      <c r="G9" s="249">
        <f>SUM(G26,G43,G60,G77,G94,G111,G128,G145,G162,G179,G196,G213,G230,G247,G264,G281,G298,G315,G332,G349,G366,G383)</f>
        <v>63.767724076921638</v>
      </c>
      <c r="H9" s="249">
        <f>SUM(F9:G9)</f>
        <v>103.16856453036607</v>
      </c>
      <c r="I9" s="238"/>
      <c r="J9" s="249">
        <f>SUM(J26,J43,J60,J77,J94,J111,J128,J145,J162,J179,J196,J213,J230,J247,J264,J281,J298,J315,J332,J349,J366,J383)</f>
        <v>48.788040564909181</v>
      </c>
      <c r="K9" s="249">
        <f>SUM(K26,K43,K60,K77,K94,K111,K128,K145,K162,K179,K196,K213,K230,K247,K264,K281,K298,K315,K332,K349,K366,K383)</f>
        <v>67.845523865458702</v>
      </c>
      <c r="L9" s="249">
        <f>SUM(J9:K9)</f>
        <v>116.63356443036788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79.452063303290615</v>
      </c>
      <c r="C10" s="249">
        <f t="shared" si="0"/>
        <v>85.418310947733858</v>
      </c>
      <c r="D10" s="249">
        <f t="shared" ref="D10:D17" si="1">SUM(B10:C10)</f>
        <v>164.87037425102449</v>
      </c>
      <c r="E10" s="238"/>
      <c r="F10" s="249">
        <f t="shared" ref="F10:G17" si="2">SUM(F27,F44,F61,F78,F95,F112,F129,F146,F163,F180,F197,F214,F231,F248,F265,F282,F299,F316,F333,F350,F367,F384)</f>
        <v>97.575462708356952</v>
      </c>
      <c r="G10" s="249">
        <f t="shared" si="2"/>
        <v>98.035970008775422</v>
      </c>
      <c r="H10" s="249">
        <f t="shared" ref="H10:H17" si="3">SUM(F10:G10)</f>
        <v>195.61143271713237</v>
      </c>
      <c r="I10" s="238"/>
      <c r="J10" s="249">
        <f t="shared" ref="J10:K17" si="4">SUM(J27,J44,J61,J78,J95,J112,J129,J146,J163,J180,J197,J214,J231,J248,J265,J282,J299,J316,J333,J350,J367,J384)</f>
        <v>114.74755955695206</v>
      </c>
      <c r="K10" s="249">
        <f t="shared" si="4"/>
        <v>111.33041853919568</v>
      </c>
      <c r="L10" s="249">
        <f t="shared" ref="L10:L17" si="5">SUM(J10:K10)</f>
        <v>226.07797809614772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51.239458658159073</v>
      </c>
      <c r="C11" s="249">
        <f t="shared" si="0"/>
        <v>58.196014878462663</v>
      </c>
      <c r="D11" s="249">
        <f t="shared" si="1"/>
        <v>109.43547353662174</v>
      </c>
      <c r="E11" s="238"/>
      <c r="F11" s="249">
        <f t="shared" si="2"/>
        <v>58.711159677844044</v>
      </c>
      <c r="G11" s="249">
        <f t="shared" si="2"/>
        <v>62.046003356933682</v>
      </c>
      <c r="H11" s="249">
        <f t="shared" si="3"/>
        <v>120.75716303477773</v>
      </c>
      <c r="I11" s="238"/>
      <c r="J11" s="249">
        <f t="shared" si="4"/>
        <v>64.74860328936748</v>
      </c>
      <c r="K11" s="249">
        <f t="shared" si="4"/>
        <v>60.198807622728737</v>
      </c>
      <c r="L11" s="249">
        <f t="shared" si="5"/>
        <v>124.94741091209622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71.852928371985669</v>
      </c>
      <c r="C12" s="249">
        <f t="shared" si="0"/>
        <v>18.825718251981961</v>
      </c>
      <c r="D12" s="249">
        <f t="shared" si="1"/>
        <v>90.678646623967637</v>
      </c>
      <c r="E12" s="238"/>
      <c r="F12" s="249">
        <f t="shared" si="2"/>
        <v>68.719955599952073</v>
      </c>
      <c r="G12" s="249">
        <f t="shared" si="2"/>
        <v>20.003204918453143</v>
      </c>
      <c r="H12" s="249">
        <f t="shared" si="3"/>
        <v>88.723160518405223</v>
      </c>
      <c r="I12" s="238"/>
      <c r="J12" s="249">
        <f t="shared" si="4"/>
        <v>52.13059204962218</v>
      </c>
      <c r="K12" s="249">
        <f t="shared" si="4"/>
        <v>19.664635301201727</v>
      </c>
      <c r="L12" s="249">
        <f t="shared" si="5"/>
        <v>71.795227350823907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9.8793928184335353</v>
      </c>
      <c r="C13" s="249">
        <f t="shared" si="0"/>
        <v>65.389289642846848</v>
      </c>
      <c r="D13" s="249">
        <f t="shared" si="1"/>
        <v>75.268682461280378</v>
      </c>
      <c r="E13" s="238"/>
      <c r="F13" s="249">
        <f t="shared" si="2"/>
        <v>9.7615455017846546</v>
      </c>
      <c r="G13" s="249">
        <f t="shared" si="2"/>
        <v>56.477161021957947</v>
      </c>
      <c r="H13" s="249">
        <f t="shared" si="3"/>
        <v>66.238706523742607</v>
      </c>
      <c r="I13" s="238"/>
      <c r="J13" s="249">
        <f t="shared" si="4"/>
        <v>12.745511127839382</v>
      </c>
      <c r="K13" s="249">
        <f t="shared" si="4"/>
        <v>54.395701399833456</v>
      </c>
      <c r="L13" s="249">
        <f t="shared" si="5"/>
        <v>67.141212527672835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64.016662076338122</v>
      </c>
      <c r="C14" s="249">
        <f t="shared" si="0"/>
        <v>18.563222570462489</v>
      </c>
      <c r="D14" s="249">
        <f t="shared" si="1"/>
        <v>82.579884646800608</v>
      </c>
      <c r="E14" s="238"/>
      <c r="F14" s="249">
        <f t="shared" si="2"/>
        <v>65.182360709672508</v>
      </c>
      <c r="G14" s="249">
        <f t="shared" si="2"/>
        <v>18.924398480869552</v>
      </c>
      <c r="H14" s="249">
        <f t="shared" si="3"/>
        <v>84.106759190542064</v>
      </c>
      <c r="I14" s="238"/>
      <c r="J14" s="249">
        <f t="shared" si="4"/>
        <v>69.121649604125778</v>
      </c>
      <c r="K14" s="249">
        <f t="shared" si="4"/>
        <v>24.567302745163584</v>
      </c>
      <c r="L14" s="249">
        <f t="shared" si="5"/>
        <v>93.688952349289366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36.535387707845921</v>
      </c>
      <c r="C15" s="249">
        <f t="shared" si="0"/>
        <v>26.00602969671418</v>
      </c>
      <c r="D15" s="249">
        <f t="shared" si="1"/>
        <v>62.5414174045601</v>
      </c>
      <c r="E15" s="238"/>
      <c r="F15" s="249">
        <f t="shared" si="2"/>
        <v>35.056072346646467</v>
      </c>
      <c r="G15" s="249">
        <f t="shared" si="2"/>
        <v>26.100339630759283</v>
      </c>
      <c r="H15" s="249">
        <f t="shared" si="3"/>
        <v>61.156411977405753</v>
      </c>
      <c r="I15" s="238"/>
      <c r="J15" s="249">
        <f t="shared" si="4"/>
        <v>33.391002133611877</v>
      </c>
      <c r="K15" s="249">
        <f t="shared" si="4"/>
        <v>27.657503248217822</v>
      </c>
      <c r="L15" s="249">
        <f t="shared" si="5"/>
        <v>61.048505381829699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4.3888271016483875</v>
      </c>
      <c r="C16" s="249">
        <f t="shared" si="0"/>
        <v>34.966112793730517</v>
      </c>
      <c r="D16" s="249">
        <f t="shared" si="1"/>
        <v>39.354939895378905</v>
      </c>
      <c r="E16" s="238"/>
      <c r="F16" s="249">
        <f t="shared" si="2"/>
        <v>3.9117473991779574</v>
      </c>
      <c r="G16" s="249">
        <f t="shared" si="2"/>
        <v>32.462282220402486</v>
      </c>
      <c r="H16" s="249">
        <f t="shared" si="3"/>
        <v>36.37402961958044</v>
      </c>
      <c r="I16" s="238"/>
      <c r="J16" s="249">
        <f t="shared" si="4"/>
        <v>5.710994526381147</v>
      </c>
      <c r="K16" s="249">
        <f t="shared" si="4"/>
        <v>33.428984770848757</v>
      </c>
      <c r="L16" s="249">
        <f t="shared" si="5"/>
        <v>39.139979297229907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46.433145908206242</v>
      </c>
      <c r="C17" s="249">
        <f t="shared" si="0"/>
        <v>49.21409005557571</v>
      </c>
      <c r="D17" s="249">
        <f t="shared" si="1"/>
        <v>95.647235963781952</v>
      </c>
      <c r="E17" s="238"/>
      <c r="F17" s="249">
        <f t="shared" si="2"/>
        <v>43.101889881618838</v>
      </c>
      <c r="G17" s="249">
        <f t="shared" si="2"/>
        <v>44.790882006428795</v>
      </c>
      <c r="H17" s="249">
        <f t="shared" si="3"/>
        <v>87.892771888047633</v>
      </c>
      <c r="I17" s="238"/>
      <c r="J17" s="249">
        <f t="shared" si="4"/>
        <v>41.922505448513895</v>
      </c>
      <c r="K17" s="249">
        <f t="shared" si="4"/>
        <v>43.089664206028651</v>
      </c>
      <c r="L17" s="249">
        <f t="shared" si="5"/>
        <v>85.012169654542546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395.7447187000547</v>
      </c>
      <c r="C19" s="247">
        <f t="shared" ref="C19:L19" si="6">SUM(C9:C17)</f>
        <v>415.01728129994524</v>
      </c>
      <c r="D19" s="247">
        <f t="shared" si="6"/>
        <v>810.76199999999994</v>
      </c>
      <c r="E19" s="247"/>
      <c r="F19" s="247">
        <f t="shared" si="6"/>
        <v>421.42103427849798</v>
      </c>
      <c r="G19" s="247">
        <f t="shared" si="6"/>
        <v>422.6079657215019</v>
      </c>
      <c r="H19" s="247">
        <f t="shared" si="6"/>
        <v>844.029</v>
      </c>
      <c r="I19" s="247"/>
      <c r="J19" s="247">
        <f t="shared" si="6"/>
        <v>443.306458301323</v>
      </c>
      <c r="K19" s="247">
        <f t="shared" si="6"/>
        <v>442.17854169867718</v>
      </c>
      <c r="L19" s="247">
        <f t="shared" si="6"/>
        <v>885.48500000000001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0.20375330681881262</v>
      </c>
      <c r="C26" s="302">
        <v>0.36364471427088157</v>
      </c>
      <c r="D26" s="302">
        <f>SUM(B26:C26)</f>
        <v>0.56739802108969417</v>
      </c>
      <c r="E26" s="303"/>
      <c r="F26" s="302">
        <v>0.24428498850408389</v>
      </c>
      <c r="G26" s="302">
        <v>0.39570843572934505</v>
      </c>
      <c r="H26" s="302">
        <f>SUM(F26:G26)</f>
        <v>0.63999342423342898</v>
      </c>
      <c r="I26" s="303"/>
      <c r="J26" s="302">
        <v>0.25690171705555109</v>
      </c>
      <c r="K26" s="302">
        <v>0.58944158591930473</v>
      </c>
      <c r="L26" s="302">
        <f>SUM(J26:K26)</f>
        <v>0.84634330297485583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0.23697500924720885</v>
      </c>
      <c r="C27" s="302">
        <v>0.33714387295329323</v>
      </c>
      <c r="D27" s="302">
        <f t="shared" ref="D27:D34" si="7">SUM(B27:C27)</f>
        <v>0.57411888220050211</v>
      </c>
      <c r="E27" s="303"/>
      <c r="F27" s="302">
        <v>0.34072249865417303</v>
      </c>
      <c r="G27" s="302">
        <v>0.42752574428747697</v>
      </c>
      <c r="H27" s="302">
        <f t="shared" ref="H27:H34" si="8">SUM(F27:G27)</f>
        <v>0.76824824294164995</v>
      </c>
      <c r="I27" s="303"/>
      <c r="J27" s="302">
        <v>0.40811904529053605</v>
      </c>
      <c r="K27" s="302">
        <v>0.72212056129117397</v>
      </c>
      <c r="L27" s="302">
        <f t="shared" ref="L27:L34" si="9">SUM(J27:K27)</f>
        <v>1.13023960658171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0.20890331024117764</v>
      </c>
      <c r="C28" s="302">
        <v>0.20704202619186282</v>
      </c>
      <c r="D28" s="302">
        <f t="shared" si="7"/>
        <v>0.41594533643304044</v>
      </c>
      <c r="E28" s="303"/>
      <c r="F28" s="302">
        <v>0.26291066917539185</v>
      </c>
      <c r="G28" s="302">
        <v>0.22178058743489842</v>
      </c>
      <c r="H28" s="302">
        <f t="shared" si="8"/>
        <v>0.48469125661029028</v>
      </c>
      <c r="I28" s="303"/>
      <c r="J28" s="302">
        <v>0.28585104752998802</v>
      </c>
      <c r="K28" s="302">
        <v>0.27864036571887152</v>
      </c>
      <c r="L28" s="302">
        <f t="shared" si="9"/>
        <v>0.56449141324885954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0.50342591165423023</v>
      </c>
      <c r="C29" s="302">
        <v>9.0346635890386648E-2</v>
      </c>
      <c r="D29" s="302">
        <f t="shared" si="7"/>
        <v>0.59377254754461684</v>
      </c>
      <c r="E29" s="303"/>
      <c r="F29" s="302">
        <v>0.52726436839671753</v>
      </c>
      <c r="G29" s="302">
        <v>6.6136880753988617E-2</v>
      </c>
      <c r="H29" s="302">
        <f t="shared" si="8"/>
        <v>0.59340124915070613</v>
      </c>
      <c r="I29" s="303"/>
      <c r="J29" s="302">
        <v>0.32716642482444935</v>
      </c>
      <c r="K29" s="302">
        <v>7.4225591799861393E-2</v>
      </c>
      <c r="L29" s="302">
        <f t="shared" si="9"/>
        <v>0.40139201662431073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1.12467159473961</v>
      </c>
      <c r="C30" s="302">
        <v>2.5801598481643002</v>
      </c>
      <c r="D30" s="302">
        <f t="shared" si="7"/>
        <v>3.7048314429039104</v>
      </c>
      <c r="E30" s="303"/>
      <c r="F30" s="302">
        <v>0.79622129038248379</v>
      </c>
      <c r="G30" s="302">
        <v>2.24355175048834</v>
      </c>
      <c r="H30" s="302">
        <f t="shared" si="8"/>
        <v>3.0397730408708239</v>
      </c>
      <c r="I30" s="303"/>
      <c r="J30" s="302">
        <v>0.9907875683546451</v>
      </c>
      <c r="K30" s="302">
        <v>2.1773481498236453</v>
      </c>
      <c r="L30" s="302">
        <f t="shared" si="9"/>
        <v>3.1681357181782905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0.21851326863034787</v>
      </c>
      <c r="C31" s="302">
        <v>0.1075609767853847</v>
      </c>
      <c r="D31" s="302">
        <f t="shared" si="7"/>
        <v>0.3260742454157326</v>
      </c>
      <c r="E31" s="303"/>
      <c r="F31" s="302">
        <v>0.21563432310407801</v>
      </c>
      <c r="G31" s="302">
        <v>0.10229932290233623</v>
      </c>
      <c r="H31" s="302">
        <f t="shared" si="8"/>
        <v>0.31793364600641427</v>
      </c>
      <c r="I31" s="303"/>
      <c r="J31" s="302">
        <v>0.19385341274950824</v>
      </c>
      <c r="K31" s="302">
        <v>0.11916210634970045</v>
      </c>
      <c r="L31" s="302">
        <f t="shared" si="9"/>
        <v>0.31301551909920866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0.11976629962499544</v>
      </c>
      <c r="C32" s="302">
        <v>0.10749954715344551</v>
      </c>
      <c r="D32" s="302">
        <f t="shared" si="7"/>
        <v>0.22726584677844094</v>
      </c>
      <c r="E32" s="303"/>
      <c r="F32" s="302">
        <v>0.11787636146496649</v>
      </c>
      <c r="G32" s="302">
        <v>7.6696281016721074E-2</v>
      </c>
      <c r="H32" s="302">
        <f t="shared" si="8"/>
        <v>0.19457264248168757</v>
      </c>
      <c r="I32" s="303"/>
      <c r="J32" s="302">
        <v>0.10297726441374869</v>
      </c>
      <c r="K32" s="302">
        <v>9.161815119360632E-2</v>
      </c>
      <c r="L32" s="302">
        <f t="shared" si="9"/>
        <v>0.19459541560735499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8.952452744891426E-2</v>
      </c>
      <c r="C33" s="302">
        <v>0.31374531419899604</v>
      </c>
      <c r="D33" s="302">
        <f t="shared" si="7"/>
        <v>0.4032698416479103</v>
      </c>
      <c r="E33" s="303"/>
      <c r="F33" s="302">
        <v>8.5812563804470068E-2</v>
      </c>
      <c r="G33" s="302">
        <v>0.23201552239889345</v>
      </c>
      <c r="H33" s="302">
        <f t="shared" si="8"/>
        <v>0.3178280862033635</v>
      </c>
      <c r="I33" s="303"/>
      <c r="J33" s="302">
        <v>8.6059606510316855E-2</v>
      </c>
      <c r="K33" s="302">
        <v>0.24846534734682232</v>
      </c>
      <c r="L33" s="302">
        <f t="shared" si="9"/>
        <v>0.33452495385713921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0.3695725950228963</v>
      </c>
      <c r="C34" s="302">
        <v>0.78575124096324722</v>
      </c>
      <c r="D34" s="302">
        <f t="shared" si="7"/>
        <v>1.1553238359861435</v>
      </c>
      <c r="E34" s="303"/>
      <c r="F34" s="302">
        <v>0.30757379611540842</v>
      </c>
      <c r="G34" s="302">
        <v>0.53898461538624709</v>
      </c>
      <c r="H34" s="302">
        <f t="shared" si="8"/>
        <v>0.84655841150165556</v>
      </c>
      <c r="I34" s="303"/>
      <c r="J34" s="302">
        <v>0.25800070658187824</v>
      </c>
      <c r="K34" s="302">
        <v>0.40326134724638452</v>
      </c>
      <c r="L34" s="302">
        <f t="shared" si="9"/>
        <v>0.66126205382826275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3.0751058234281929</v>
      </c>
      <c r="C36" s="311">
        <f t="shared" ref="C36:K36" si="10">SUM(C26:C34)</f>
        <v>4.8928941765717973</v>
      </c>
      <c r="D36" s="311">
        <f t="shared" si="10"/>
        <v>7.9679999999999911</v>
      </c>
      <c r="E36" s="311"/>
      <c r="F36" s="311">
        <f t="shared" si="10"/>
        <v>2.8983008596017727</v>
      </c>
      <c r="G36" s="311">
        <f t="shared" si="10"/>
        <v>4.3046991403982471</v>
      </c>
      <c r="H36" s="311">
        <f t="shared" si="10"/>
        <v>7.2030000000000198</v>
      </c>
      <c r="I36" s="311"/>
      <c r="J36" s="311">
        <f t="shared" si="10"/>
        <v>2.9097167933106216</v>
      </c>
      <c r="K36" s="311">
        <f t="shared" si="10"/>
        <v>4.7042832066893698</v>
      </c>
      <c r="L36" s="311">
        <f>SUM(L26:L34)</f>
        <v>7.6139999999999928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5.2393278521393359E-3</v>
      </c>
      <c r="C43" s="302">
        <v>0.10119398126271205</v>
      </c>
      <c r="D43" s="302">
        <f>SUM(B43:C43)</f>
        <v>0.10643330911485138</v>
      </c>
      <c r="E43" s="303"/>
      <c r="F43" s="302">
        <v>7.3053487426615396E-3</v>
      </c>
      <c r="G43" s="302">
        <v>0.1376962928659396</v>
      </c>
      <c r="H43" s="302">
        <f>SUM(F43:G43)</f>
        <v>0.14500164160860113</v>
      </c>
      <c r="I43" s="303"/>
      <c r="J43" s="302">
        <v>7.6540764439204803E-3</v>
      </c>
      <c r="K43" s="302">
        <v>0.12864702666289862</v>
      </c>
      <c r="L43" s="302">
        <f>SUM(J43:K43)</f>
        <v>0.13630110310681912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7.163782023816327E-3</v>
      </c>
      <c r="C44" s="302">
        <v>5.9371606767042444E-2</v>
      </c>
      <c r="D44" s="302">
        <f t="shared" ref="D44:D51" si="11">SUM(B44:C44)</f>
        <v>6.6535388790858768E-2</v>
      </c>
      <c r="E44" s="303"/>
      <c r="F44" s="302">
        <v>1.098207991211295E-2</v>
      </c>
      <c r="G44" s="302">
        <v>7.1225616051763807E-2</v>
      </c>
      <c r="H44" s="302">
        <f t="shared" ref="H44:H51" si="12">SUM(F44:G44)</f>
        <v>8.2207695963876753E-2</v>
      </c>
      <c r="I44" s="303"/>
      <c r="J44" s="302">
        <v>1.074431746321858E-2</v>
      </c>
      <c r="K44" s="302">
        <v>4.8327831104581602E-2</v>
      </c>
      <c r="L44" s="302">
        <f t="shared" ref="L44:L51" si="13">SUM(J44:K44)</f>
        <v>5.907214856780018E-2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8.5270478344393989E-3</v>
      </c>
      <c r="C45" s="302">
        <v>3.9625408495390091E-2</v>
      </c>
      <c r="D45" s="302">
        <f t="shared" si="11"/>
        <v>4.8152456329829493E-2</v>
      </c>
      <c r="E45" s="303"/>
      <c r="F45" s="302">
        <v>1.1264382635961009E-2</v>
      </c>
      <c r="G45" s="302">
        <v>4.3158326165972823E-2</v>
      </c>
      <c r="H45" s="302">
        <f t="shared" si="12"/>
        <v>5.4422708801933832E-2</v>
      </c>
      <c r="I45" s="303"/>
      <c r="J45" s="302">
        <v>9.578087570611132E-3</v>
      </c>
      <c r="K45" s="302">
        <v>3.0699712349848907E-2</v>
      </c>
      <c r="L45" s="302">
        <f t="shared" si="13"/>
        <v>4.0277799920460038E-2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1.8117177089687568E-2</v>
      </c>
      <c r="C46" s="302">
        <v>2.9886597987223474E-2</v>
      </c>
      <c r="D46" s="302">
        <f t="shared" si="11"/>
        <v>4.8003775076911046E-2</v>
      </c>
      <c r="E46" s="303"/>
      <c r="F46" s="302">
        <v>1.9422940748260578E-2</v>
      </c>
      <c r="G46" s="302">
        <v>3.0428213709437886E-2</v>
      </c>
      <c r="H46" s="302">
        <f t="shared" si="12"/>
        <v>4.9851154457698464E-2</v>
      </c>
      <c r="I46" s="303"/>
      <c r="J46" s="302">
        <v>1.1322233345201407E-2</v>
      </c>
      <c r="K46" s="302">
        <v>2.995669587329065E-2</v>
      </c>
      <c r="L46" s="302">
        <f t="shared" si="13"/>
        <v>4.1278929218492057E-2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1.4315532628392605E-3</v>
      </c>
      <c r="C47" s="302">
        <v>0.10784654652538242</v>
      </c>
      <c r="D47" s="302">
        <f t="shared" si="11"/>
        <v>0.10927809978822169</v>
      </c>
      <c r="E47" s="303"/>
      <c r="F47" s="302">
        <v>1.4344782832866226E-3</v>
      </c>
      <c r="G47" s="302">
        <v>9.3144388174269954E-2</v>
      </c>
      <c r="H47" s="302">
        <f>SUM(F47:G47)</f>
        <v>9.4578866457556574E-2</v>
      </c>
      <c r="I47" s="303"/>
      <c r="J47" s="302">
        <v>2.0413812166361635E-3</v>
      </c>
      <c r="K47" s="302">
        <v>5.144182246547583E-2</v>
      </c>
      <c r="L47" s="302">
        <f t="shared" si="13"/>
        <v>5.3483203682111992E-2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3.6429376624242137E-3</v>
      </c>
      <c r="C48" s="302">
        <v>7.1865158711323911E-3</v>
      </c>
      <c r="D48" s="302">
        <f t="shared" si="11"/>
        <v>1.0829453533556604E-2</v>
      </c>
      <c r="E48" s="303"/>
      <c r="F48" s="302">
        <v>3.8947672333477161E-3</v>
      </c>
      <c r="G48" s="302">
        <v>4.1374821600583664E-3</v>
      </c>
      <c r="H48" s="302">
        <f t="shared" si="12"/>
        <v>8.032249393406082E-3</v>
      </c>
      <c r="I48" s="303"/>
      <c r="J48" s="302">
        <v>4.8245224484025394E-3</v>
      </c>
      <c r="K48" s="302">
        <v>4.7672048015524205E-3</v>
      </c>
      <c r="L48" s="302">
        <f t="shared" si="13"/>
        <v>9.5917272499549608E-3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6.1871546111801493E-3</v>
      </c>
      <c r="C49" s="302">
        <v>1.5066276811956145E-2</v>
      </c>
      <c r="D49" s="302">
        <f t="shared" si="11"/>
        <v>2.1253431423136293E-2</v>
      </c>
      <c r="E49" s="303"/>
      <c r="F49" s="302">
        <v>6.0518013698536086E-3</v>
      </c>
      <c r="G49" s="302">
        <v>1.0303826483024034E-2</v>
      </c>
      <c r="H49" s="302">
        <f t="shared" si="12"/>
        <v>1.6355627852877641E-2</v>
      </c>
      <c r="I49" s="303"/>
      <c r="J49" s="302">
        <v>4.6715053587024187E-3</v>
      </c>
      <c r="K49" s="302">
        <v>1.1099900603824583E-2</v>
      </c>
      <c r="L49" s="302">
        <f t="shared" si="13"/>
        <v>1.5771405962527001E-2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1.0088842034338351E-3</v>
      </c>
      <c r="C50" s="302">
        <v>0.10069088516967165</v>
      </c>
      <c r="D50" s="302">
        <f t="shared" si="11"/>
        <v>0.10169976937310549</v>
      </c>
      <c r="E50" s="303"/>
      <c r="F50" s="302">
        <v>8.526228934563054E-4</v>
      </c>
      <c r="G50" s="302">
        <v>9.968151124445386E-2</v>
      </c>
      <c r="H50" s="302">
        <f t="shared" si="12"/>
        <v>0.10053413413791017</v>
      </c>
      <c r="I50" s="303"/>
      <c r="J50" s="302">
        <v>1.1722179963345068E-3</v>
      </c>
      <c r="K50" s="302">
        <v>0.10593331835737721</v>
      </c>
      <c r="L50" s="302">
        <f t="shared" si="13"/>
        <v>0.10710553635371171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5.2851666460611976E-3</v>
      </c>
      <c r="C51" s="302">
        <v>1.7529149923467238E-2</v>
      </c>
      <c r="D51" s="302">
        <f t="shared" si="11"/>
        <v>2.2814316569528436E-2</v>
      </c>
      <c r="E51" s="303"/>
      <c r="F51" s="302">
        <v>4.6331623391879925E-3</v>
      </c>
      <c r="G51" s="302">
        <v>1.4382758986951195E-2</v>
      </c>
      <c r="H51" s="302">
        <f t="shared" si="12"/>
        <v>1.9015921326139187E-2</v>
      </c>
      <c r="I51" s="303"/>
      <c r="J51" s="302">
        <v>3.7511466057176738E-3</v>
      </c>
      <c r="K51" s="302">
        <v>1.4366999332405265E-2</v>
      </c>
      <c r="L51" s="302">
        <f t="shared" si="13"/>
        <v>1.8118145938122939E-2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5.660303118602128E-2</v>
      </c>
      <c r="C53" s="311">
        <f t="shared" ref="C53:L53" si="14">SUM(C43:C51)</f>
        <v>0.47839696881397786</v>
      </c>
      <c r="D53" s="311">
        <f t="shared" si="14"/>
        <v>0.53499999999999925</v>
      </c>
      <c r="E53" s="311"/>
      <c r="F53" s="311">
        <f t="shared" si="14"/>
        <v>6.5841584158128325E-2</v>
      </c>
      <c r="G53" s="311">
        <f t="shared" si="14"/>
        <v>0.50415841584187149</v>
      </c>
      <c r="H53" s="311">
        <f t="shared" si="14"/>
        <v>0.56999999999999973</v>
      </c>
      <c r="I53" s="311"/>
      <c r="J53" s="311">
        <f t="shared" si="14"/>
        <v>5.5759488448744898E-2</v>
      </c>
      <c r="K53" s="311">
        <f t="shared" si="14"/>
        <v>0.42524051155125508</v>
      </c>
      <c r="L53" s="311">
        <f t="shared" si="14"/>
        <v>0.48100000000000004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0.1848723350403747</v>
      </c>
      <c r="C60" s="302">
        <v>0.25270076850801104</v>
      </c>
      <c r="D60" s="302">
        <f>SUM(B60:C60)</f>
        <v>0.43757310354838574</v>
      </c>
      <c r="E60" s="303"/>
      <c r="F60" s="302">
        <v>0.29320444435435322</v>
      </c>
      <c r="G60" s="302">
        <v>0.43878956471756808</v>
      </c>
      <c r="H60" s="302">
        <f>SUM(F60:G60)</f>
        <v>0.73199400907192125</v>
      </c>
      <c r="I60" s="303"/>
      <c r="J60" s="302">
        <v>0.40417081766383933</v>
      </c>
      <c r="K60" s="302">
        <v>0.49756438081727106</v>
      </c>
      <c r="L60" s="302">
        <f>SUM(J60:K60)</f>
        <v>0.90173519848111039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0.15274593680401999</v>
      </c>
      <c r="C61" s="302">
        <v>0.19231138849787172</v>
      </c>
      <c r="D61" s="302">
        <f t="shared" ref="D61:D68" si="15">SUM(B61:C61)</f>
        <v>0.3450573253018917</v>
      </c>
      <c r="E61" s="303"/>
      <c r="F61" s="302">
        <v>0.27969348846100889</v>
      </c>
      <c r="G61" s="302">
        <v>0.3777480628525568</v>
      </c>
      <c r="H61" s="302">
        <f t="shared" ref="H61:H68" si="16">SUM(F61:G61)</f>
        <v>0.65744155131356563</v>
      </c>
      <c r="I61" s="303"/>
      <c r="J61" s="302">
        <v>0.40067733053929577</v>
      </c>
      <c r="K61" s="302">
        <v>0.53109708720962245</v>
      </c>
      <c r="L61" s="302">
        <f t="shared" ref="L61:L68" si="17">SUM(J61:K61)</f>
        <v>0.93177441774891823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0.2419780601504844</v>
      </c>
      <c r="C62" s="302">
        <v>0.21346404605907571</v>
      </c>
      <c r="D62" s="302">
        <f t="shared" si="15"/>
        <v>0.4554421062095601</v>
      </c>
      <c r="E62" s="303"/>
      <c r="F62" s="302">
        <v>0.40022927679581694</v>
      </c>
      <c r="G62" s="302">
        <v>0.38571738192706251</v>
      </c>
      <c r="H62" s="302">
        <f t="shared" si="16"/>
        <v>0.78594665872287939</v>
      </c>
      <c r="I62" s="303"/>
      <c r="J62" s="302">
        <v>0.52259328073347133</v>
      </c>
      <c r="K62" s="302">
        <v>0.41273573240658606</v>
      </c>
      <c r="L62" s="302">
        <f t="shared" si="17"/>
        <v>0.93532901314005734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0.25149334593630773</v>
      </c>
      <c r="C63" s="302">
        <v>0.12932650811901342</v>
      </c>
      <c r="D63" s="302">
        <f t="shared" si="15"/>
        <v>0.38081985405532115</v>
      </c>
      <c r="E63" s="303"/>
      <c r="F63" s="302">
        <v>0.36891347225418342</v>
      </c>
      <c r="G63" s="302">
        <v>0.21624064709786683</v>
      </c>
      <c r="H63" s="302">
        <f t="shared" si="16"/>
        <v>0.58515411935205019</v>
      </c>
      <c r="I63" s="303"/>
      <c r="J63" s="302">
        <v>0.35694795483158409</v>
      </c>
      <c r="K63" s="302">
        <v>0.23423271623854089</v>
      </c>
      <c r="L63" s="302">
        <f t="shared" si="17"/>
        <v>0.59118067107012495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0.15933901392214464</v>
      </c>
      <c r="C64" s="302">
        <v>0.35367175648700455</v>
      </c>
      <c r="D64" s="302">
        <f t="shared" si="15"/>
        <v>0.51301077040914922</v>
      </c>
      <c r="E64" s="303"/>
      <c r="F64" s="302">
        <v>0.16388660269629712</v>
      </c>
      <c r="G64" s="302">
        <v>0.39780336591395565</v>
      </c>
      <c r="H64" s="302">
        <f t="shared" si="16"/>
        <v>0.56168996861025278</v>
      </c>
      <c r="I64" s="303"/>
      <c r="J64" s="302">
        <v>0.14481514375784252</v>
      </c>
      <c r="K64" s="302">
        <v>0.42255688170941053</v>
      </c>
      <c r="L64" s="302">
        <f t="shared" si="17"/>
        <v>0.56737202546725307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2.9843634246493524E-2</v>
      </c>
      <c r="C65" s="302">
        <v>1.6521409737145415E-2</v>
      </c>
      <c r="D65" s="302">
        <f t="shared" si="15"/>
        <v>4.6365043983638943E-2</v>
      </c>
      <c r="E65" s="303"/>
      <c r="F65" s="302">
        <v>4.9804805120702782E-2</v>
      </c>
      <c r="G65" s="302">
        <v>2.9262642102812327E-2</v>
      </c>
      <c r="H65" s="302">
        <f t="shared" si="16"/>
        <v>7.9067447223515108E-2</v>
      </c>
      <c r="I65" s="303"/>
      <c r="J65" s="302">
        <v>5.9922182147676042E-2</v>
      </c>
      <c r="K65" s="302">
        <v>3.7980363317688948E-2</v>
      </c>
      <c r="L65" s="302">
        <f t="shared" si="17"/>
        <v>9.790254546536499E-2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0.10402927145543477</v>
      </c>
      <c r="C66" s="302">
        <v>0.11398588024387837</v>
      </c>
      <c r="D66" s="302">
        <f t="shared" si="15"/>
        <v>0.21801515169931313</v>
      </c>
      <c r="E66" s="303"/>
      <c r="F66" s="302">
        <v>0.1772177716804369</v>
      </c>
      <c r="G66" s="302">
        <v>0.17572689885751697</v>
      </c>
      <c r="H66" s="302">
        <f t="shared" si="16"/>
        <v>0.35294467053795386</v>
      </c>
      <c r="I66" s="303"/>
      <c r="J66" s="302">
        <v>0.21576088564819162</v>
      </c>
      <c r="K66" s="302">
        <v>0.22103332846891469</v>
      </c>
      <c r="L66" s="302">
        <f t="shared" si="17"/>
        <v>0.43679421411710628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8.9944016940643565E-2</v>
      </c>
      <c r="C67" s="302">
        <v>0.64150020970109967</v>
      </c>
      <c r="D67" s="302">
        <f t="shared" si="15"/>
        <v>0.73144422664174324</v>
      </c>
      <c r="E67" s="303"/>
      <c r="F67" s="302">
        <v>0.11378552165960343</v>
      </c>
      <c r="G67" s="302">
        <v>0.77923845953732351</v>
      </c>
      <c r="H67" s="302">
        <f t="shared" si="16"/>
        <v>0.89302398119692694</v>
      </c>
      <c r="I67" s="303"/>
      <c r="J67" s="302">
        <v>0.21612628724967881</v>
      </c>
      <c r="K67" s="302">
        <v>0.90614715825797776</v>
      </c>
      <c r="L67" s="302">
        <f t="shared" si="17"/>
        <v>1.1222734455076566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0.23361421523871856</v>
      </c>
      <c r="C68" s="302">
        <v>0.28865820291227634</v>
      </c>
      <c r="D68" s="302">
        <f t="shared" si="15"/>
        <v>0.5222724181509949</v>
      </c>
      <c r="E68" s="303"/>
      <c r="F68" s="302">
        <v>0.30871491450761457</v>
      </c>
      <c r="G68" s="302">
        <v>0.35202267946333293</v>
      </c>
      <c r="H68" s="302">
        <f t="shared" si="16"/>
        <v>0.66073759397094745</v>
      </c>
      <c r="I68" s="303"/>
      <c r="J68" s="302">
        <v>0.34770040312221395</v>
      </c>
      <c r="K68" s="302">
        <v>0.2949380658802026</v>
      </c>
      <c r="L68" s="302">
        <f t="shared" si="17"/>
        <v>0.6426384690024165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1.4478598297346221</v>
      </c>
      <c r="C70" s="311">
        <f t="shared" ref="C70:L70" si="18">SUM(C60:C68)</f>
        <v>2.202140170265376</v>
      </c>
      <c r="D70" s="311">
        <f t="shared" si="18"/>
        <v>3.6499999999999977</v>
      </c>
      <c r="E70" s="311"/>
      <c r="F70" s="311">
        <f t="shared" si="18"/>
        <v>2.1554502975300172</v>
      </c>
      <c r="G70" s="311">
        <f t="shared" si="18"/>
        <v>3.152549702469996</v>
      </c>
      <c r="H70" s="311">
        <f t="shared" si="18"/>
        <v>5.3080000000000123</v>
      </c>
      <c r="I70" s="311"/>
      <c r="J70" s="311">
        <f t="shared" si="18"/>
        <v>2.6687142856937935</v>
      </c>
      <c r="K70" s="311">
        <f t="shared" si="18"/>
        <v>3.5582857143062152</v>
      </c>
      <c r="L70" s="311">
        <f t="shared" si="18"/>
        <v>6.2270000000000074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0.26820920509653901</v>
      </c>
      <c r="C77" s="302">
        <v>1.3532450314423128</v>
      </c>
      <c r="D77" s="302">
        <f>SUM(B77:C77)</f>
        <v>1.6214542365388518</v>
      </c>
      <c r="E77" s="303"/>
      <c r="F77" s="302">
        <v>0.46318204937849955</v>
      </c>
      <c r="G77" s="302">
        <v>1.9348798067216033</v>
      </c>
      <c r="H77" s="302">
        <f>SUM(F77:G77)</f>
        <v>2.398061856100103</v>
      </c>
      <c r="I77" s="303"/>
      <c r="J77" s="302">
        <v>0.3217675487108021</v>
      </c>
      <c r="K77" s="302">
        <v>1.3443603656762924</v>
      </c>
      <c r="L77" s="302">
        <f>SUM(J77:K77)</f>
        <v>1.6661279143870944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0.36752285512319105</v>
      </c>
      <c r="C78" s="302">
        <v>1.8334039670392628</v>
      </c>
      <c r="D78" s="302">
        <f t="shared" ref="D78:D85" si="19">SUM(B78:C78)</f>
        <v>2.2009268221624536</v>
      </c>
      <c r="E78" s="303"/>
      <c r="F78" s="302">
        <v>0.66286132382376928</v>
      </c>
      <c r="G78" s="302">
        <v>3.0172230043956243</v>
      </c>
      <c r="H78" s="302">
        <f t="shared" ref="H78:H85" si="20">SUM(F78:G78)</f>
        <v>3.6800843282193938</v>
      </c>
      <c r="I78" s="303"/>
      <c r="J78" s="302">
        <v>0.44200646332648647</v>
      </c>
      <c r="K78" s="302">
        <v>2.2141290694439539</v>
      </c>
      <c r="L78" s="302">
        <f t="shared" ref="L78:L85" si="21">SUM(J78:K78)</f>
        <v>2.6561355327704406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0.37497869500829278</v>
      </c>
      <c r="C79" s="302">
        <v>1.0432864533885178</v>
      </c>
      <c r="D79" s="302">
        <f t="shared" si="19"/>
        <v>1.4182651483968105</v>
      </c>
      <c r="E79" s="303"/>
      <c r="F79" s="302">
        <v>0.58070438950541903</v>
      </c>
      <c r="G79" s="302">
        <v>1.5892797439202393</v>
      </c>
      <c r="H79" s="302">
        <f t="shared" si="20"/>
        <v>2.1699841334256584</v>
      </c>
      <c r="I79" s="303"/>
      <c r="J79" s="302">
        <v>0.37454103387950022</v>
      </c>
      <c r="K79" s="302">
        <v>0.97678805773968336</v>
      </c>
      <c r="L79" s="302">
        <f t="shared" si="21"/>
        <v>1.3513290916191836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0.53947821494012527</v>
      </c>
      <c r="C80" s="302">
        <v>0.19939624692804059</v>
      </c>
      <c r="D80" s="302">
        <f t="shared" si="19"/>
        <v>0.73887446186816585</v>
      </c>
      <c r="E80" s="303"/>
      <c r="F80" s="302">
        <v>0.7086204339388984</v>
      </c>
      <c r="G80" s="302">
        <v>0.28601572859938329</v>
      </c>
      <c r="H80" s="302">
        <f t="shared" si="20"/>
        <v>0.99463616253828169</v>
      </c>
      <c r="I80" s="303"/>
      <c r="J80" s="302">
        <v>0.33355493308040873</v>
      </c>
      <c r="K80" s="302">
        <v>0.21956564817100213</v>
      </c>
      <c r="L80" s="302">
        <f t="shared" si="21"/>
        <v>0.55312058125141084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7.645762842780314E-2</v>
      </c>
      <c r="C81" s="302">
        <v>1.4363629950225185</v>
      </c>
      <c r="D81" s="302">
        <f t="shared" si="19"/>
        <v>1.5128206234503216</v>
      </c>
      <c r="E81" s="303"/>
      <c r="F81" s="302">
        <v>0.11211944136790315</v>
      </c>
      <c r="G81" s="302">
        <v>1.4249828381819409</v>
      </c>
      <c r="H81" s="302">
        <f t="shared" si="20"/>
        <v>1.5371022795498441</v>
      </c>
      <c r="I81" s="303"/>
      <c r="J81" s="302">
        <v>0.11545300614613488</v>
      </c>
      <c r="K81" s="302">
        <v>0.82748666167155416</v>
      </c>
      <c r="L81" s="302">
        <f t="shared" si="21"/>
        <v>0.94293966781768901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0.14799032154595521</v>
      </c>
      <c r="C82" s="302">
        <v>2.9260923065402442E-2</v>
      </c>
      <c r="D82" s="302">
        <f t="shared" si="19"/>
        <v>0.17725124461135766</v>
      </c>
      <c r="E82" s="303"/>
      <c r="F82" s="302">
        <v>0.17097172353583104</v>
      </c>
      <c r="G82" s="302">
        <v>3.9777001420336973E-2</v>
      </c>
      <c r="H82" s="302">
        <f t="shared" si="20"/>
        <v>0.210748724956168</v>
      </c>
      <c r="I82" s="303"/>
      <c r="J82" s="302">
        <v>0.1238824225174992</v>
      </c>
      <c r="K82" s="302">
        <v>3.2831370476212297E-2</v>
      </c>
      <c r="L82" s="302">
        <f t="shared" si="21"/>
        <v>0.15671379299371149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0.12345852841549487</v>
      </c>
      <c r="C83" s="302">
        <v>0.16285673816892035</v>
      </c>
      <c r="D83" s="302">
        <f t="shared" si="19"/>
        <v>0.2863152665844152</v>
      </c>
      <c r="E83" s="303"/>
      <c r="F83" s="302">
        <v>0.16567562989962864</v>
      </c>
      <c r="G83" s="302">
        <v>0.20194839712038626</v>
      </c>
      <c r="H83" s="302">
        <f t="shared" si="20"/>
        <v>0.3676240270200149</v>
      </c>
      <c r="I83" s="303"/>
      <c r="J83" s="302">
        <v>0.10736544453907061</v>
      </c>
      <c r="K83" s="302">
        <v>0.16872322402044507</v>
      </c>
      <c r="L83" s="302">
        <f t="shared" si="21"/>
        <v>0.27608866855951569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0.15712267418297488</v>
      </c>
      <c r="C84" s="302">
        <v>0.4643254149374958</v>
      </c>
      <c r="D84" s="302">
        <f t="shared" si="19"/>
        <v>0.62144808912047067</v>
      </c>
      <c r="E84" s="303"/>
      <c r="F84" s="302">
        <v>0.17424791773467421</v>
      </c>
      <c r="G84" s="302">
        <v>0.44762809966232264</v>
      </c>
      <c r="H84" s="302">
        <f t="shared" si="20"/>
        <v>0.62187601739699683</v>
      </c>
      <c r="I84" s="303"/>
      <c r="J84" s="302">
        <v>9.9814474202484571E-2</v>
      </c>
      <c r="K84" s="302">
        <v>0.33041029974871139</v>
      </c>
      <c r="L84" s="302">
        <f t="shared" si="21"/>
        <v>0.43022477395119596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9.2687613713969261E-2</v>
      </c>
      <c r="C85" s="302">
        <v>0.23195649355318274</v>
      </c>
      <c r="D85" s="302">
        <f t="shared" si="19"/>
        <v>0.32464410726715198</v>
      </c>
      <c r="E85" s="303"/>
      <c r="F85" s="302">
        <v>9.8334162401040176E-2</v>
      </c>
      <c r="G85" s="302">
        <v>0.21954830839250628</v>
      </c>
      <c r="H85" s="302">
        <f t="shared" si="20"/>
        <v>0.31788247079354648</v>
      </c>
      <c r="I85" s="303"/>
      <c r="J85" s="302">
        <v>5.1431598568481868E-2</v>
      </c>
      <c r="K85" s="302">
        <v>0.11088837808130415</v>
      </c>
      <c r="L85" s="302">
        <f t="shared" si="21"/>
        <v>0.16231997664978604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2.1479057364543452</v>
      </c>
      <c r="C87" s="311">
        <f t="shared" ref="C87:D87" si="22">SUM(C77:C85)</f>
        <v>6.754094263545654</v>
      </c>
      <c r="D87" s="311">
        <f t="shared" si="22"/>
        <v>8.9019999999999992</v>
      </c>
      <c r="E87" s="311"/>
      <c r="F87" s="311">
        <f t="shared" ref="F87:H87" si="23">SUM(F77:F85)</f>
        <v>3.1367170715856632</v>
      </c>
      <c r="G87" s="311">
        <f t="shared" si="23"/>
        <v>9.1612829284143427</v>
      </c>
      <c r="H87" s="311">
        <f t="shared" si="23"/>
        <v>12.298000000000007</v>
      </c>
      <c r="I87" s="311"/>
      <c r="J87" s="311">
        <f t="shared" ref="J87:L87" si="24">SUM(J77:J85)</f>
        <v>1.9698169249708686</v>
      </c>
      <c r="K87" s="311">
        <f t="shared" si="24"/>
        <v>6.2251830750291592</v>
      </c>
      <c r="L87" s="311">
        <f t="shared" si="24"/>
        <v>8.1950000000000287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0.755692722462737</v>
      </c>
      <c r="C94" s="302">
        <v>3.2298931069919097</v>
      </c>
      <c r="D94" s="302">
        <f>SUM(B94:C94)</f>
        <v>3.9855858294546467</v>
      </c>
      <c r="E94" s="303"/>
      <c r="F94" s="302">
        <v>0.99499184230521087</v>
      </c>
      <c r="G94" s="302">
        <v>3.7043156661264454</v>
      </c>
      <c r="H94" s="302">
        <f>SUM(F94:G94)</f>
        <v>4.699307508431656</v>
      </c>
      <c r="I94" s="303"/>
      <c r="J94" s="302">
        <v>0.89198463069214617</v>
      </c>
      <c r="K94" s="302">
        <v>3.1514364647453759</v>
      </c>
      <c r="L94" s="302">
        <f>SUM(J94:K94)</f>
        <v>4.0434210954375223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0.90955414952473623</v>
      </c>
      <c r="C95" s="302">
        <v>3.6917458362321316</v>
      </c>
      <c r="D95" s="302">
        <f t="shared" ref="D95:D102" si="25">SUM(B95:C95)</f>
        <v>4.6012999857568682</v>
      </c>
      <c r="E95" s="303"/>
      <c r="F95" s="302">
        <v>1.2171927723507927</v>
      </c>
      <c r="G95" s="302">
        <v>4.8030611624194917</v>
      </c>
      <c r="H95" s="302">
        <f t="shared" ref="H95:H102" si="26">SUM(F95:G95)</f>
        <v>6.0202539347702846</v>
      </c>
      <c r="I95" s="303"/>
      <c r="J95" s="302">
        <v>1.1397269611054117</v>
      </c>
      <c r="K95" s="302">
        <v>4.3582787191252237</v>
      </c>
      <c r="L95" s="302">
        <f t="shared" ref="L95:L102" si="27">SUM(J95:K95)</f>
        <v>5.4980056802306354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1.0968256977473743</v>
      </c>
      <c r="C96" s="302">
        <v>2.6825662695938783</v>
      </c>
      <c r="D96" s="302">
        <f t="shared" si="25"/>
        <v>3.7793919673412528</v>
      </c>
      <c r="E96" s="303"/>
      <c r="F96" s="302">
        <v>1.1913657046127009</v>
      </c>
      <c r="G96" s="302">
        <v>3.1010477242601735</v>
      </c>
      <c r="H96" s="302">
        <f t="shared" si="26"/>
        <v>4.2924134288728748</v>
      </c>
      <c r="I96" s="303"/>
      <c r="J96" s="302">
        <v>1.0020010135732307</v>
      </c>
      <c r="K96" s="302">
        <v>2.5051241316781141</v>
      </c>
      <c r="L96" s="302">
        <f t="shared" si="27"/>
        <v>3.5071251452513446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1.4359259107678448</v>
      </c>
      <c r="C97" s="302">
        <v>0.66257401895741563</v>
      </c>
      <c r="D97" s="302">
        <f t="shared" si="25"/>
        <v>2.0984999297252607</v>
      </c>
      <c r="E97" s="303"/>
      <c r="F97" s="302">
        <v>1.5496449317465524</v>
      </c>
      <c r="G97" s="302">
        <v>0.81714250141146716</v>
      </c>
      <c r="H97" s="302">
        <f t="shared" si="26"/>
        <v>2.3667874331580196</v>
      </c>
      <c r="I97" s="303"/>
      <c r="J97" s="302">
        <v>0.96522325283201227</v>
      </c>
      <c r="K97" s="302">
        <v>0.67254739834269073</v>
      </c>
      <c r="L97" s="302">
        <f t="shared" si="27"/>
        <v>1.637770651174703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0.47226937574680689</v>
      </c>
      <c r="C98" s="302">
        <v>5.0558246877448543</v>
      </c>
      <c r="D98" s="302">
        <f t="shared" si="25"/>
        <v>5.5280940634916611</v>
      </c>
      <c r="E98" s="303"/>
      <c r="F98" s="302">
        <v>0.44565491091024578</v>
      </c>
      <c r="G98" s="302">
        <v>4.2946536087415614</v>
      </c>
      <c r="H98" s="302">
        <f t="shared" si="26"/>
        <v>4.7403085196518076</v>
      </c>
      <c r="I98" s="303"/>
      <c r="J98" s="302">
        <v>0.56101545967363697</v>
      </c>
      <c r="K98" s="302">
        <v>2.9998992887967075</v>
      </c>
      <c r="L98" s="302">
        <f t="shared" si="27"/>
        <v>3.5609147484703447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0.17619351326417484</v>
      </c>
      <c r="C99" s="302">
        <v>0.18300245426013415</v>
      </c>
      <c r="D99" s="302">
        <f t="shared" si="25"/>
        <v>0.35919596752430899</v>
      </c>
      <c r="E99" s="303"/>
      <c r="F99" s="302">
        <v>0.20768448867918163</v>
      </c>
      <c r="G99" s="302">
        <v>0.21735705442457737</v>
      </c>
      <c r="H99" s="302">
        <f t="shared" si="26"/>
        <v>0.42504154310375897</v>
      </c>
      <c r="I99" s="303"/>
      <c r="J99" s="302">
        <v>0.17187113635713649</v>
      </c>
      <c r="K99" s="302">
        <v>0.27627868364279418</v>
      </c>
      <c r="L99" s="302">
        <f t="shared" si="27"/>
        <v>0.44814981999993064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0.38481340815816156</v>
      </c>
      <c r="C100" s="302">
        <v>0.44288296139638728</v>
      </c>
      <c r="D100" s="302">
        <f t="shared" si="25"/>
        <v>0.82769636955454884</v>
      </c>
      <c r="E100" s="303"/>
      <c r="F100" s="302">
        <v>0.38890716325282232</v>
      </c>
      <c r="G100" s="302">
        <v>0.46366822349930159</v>
      </c>
      <c r="H100" s="302">
        <f t="shared" si="26"/>
        <v>0.85257538675212396</v>
      </c>
      <c r="I100" s="303"/>
      <c r="J100" s="302">
        <v>0.33434196338423933</v>
      </c>
      <c r="K100" s="302">
        <v>0.43168485889755559</v>
      </c>
      <c r="L100" s="302">
        <f t="shared" si="27"/>
        <v>0.76602682228179497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0.46886065541427435</v>
      </c>
      <c r="C101" s="302">
        <v>2.5385197742211347</v>
      </c>
      <c r="D101" s="302">
        <f t="shared" si="25"/>
        <v>3.007380429635409</v>
      </c>
      <c r="E101" s="303"/>
      <c r="F101" s="302">
        <v>0.41553757579925976</v>
      </c>
      <c r="G101" s="302">
        <v>2.3811746482683249</v>
      </c>
      <c r="H101" s="302">
        <f t="shared" si="26"/>
        <v>2.7967122240675848</v>
      </c>
      <c r="I101" s="303"/>
      <c r="J101" s="302">
        <v>0.40142742533043302</v>
      </c>
      <c r="K101" s="302">
        <v>2.0857637594389384</v>
      </c>
      <c r="L101" s="302">
        <f t="shared" si="27"/>
        <v>2.4871911847693715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0.48640170146063699</v>
      </c>
      <c r="C102" s="302">
        <v>1.0074537560554115</v>
      </c>
      <c r="D102" s="302">
        <f t="shared" si="25"/>
        <v>1.4938554575160485</v>
      </c>
      <c r="E102" s="303"/>
      <c r="F102" s="302">
        <v>0.35895606714789263</v>
      </c>
      <c r="G102" s="302">
        <v>0.91164395404403309</v>
      </c>
      <c r="H102" s="302">
        <f t="shared" si="26"/>
        <v>1.2706000211919257</v>
      </c>
      <c r="I102" s="303"/>
      <c r="J102" s="302">
        <v>0.27451004161638642</v>
      </c>
      <c r="K102" s="302">
        <v>0.53088481076801675</v>
      </c>
      <c r="L102" s="302">
        <f t="shared" si="27"/>
        <v>0.80539485238440323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6.1865371345467466</v>
      </c>
      <c r="C104" s="311">
        <f t="shared" ref="C104:D104" si="28">SUM(C94:C102)</f>
        <v>19.494462865453258</v>
      </c>
      <c r="D104" s="311">
        <f t="shared" si="28"/>
        <v>25.681000000000001</v>
      </c>
      <c r="E104" s="311"/>
      <c r="F104" s="311">
        <f t="shared" ref="F104:H104" si="29">SUM(F94:F102)</f>
        <v>6.7699354568046592</v>
      </c>
      <c r="G104" s="311">
        <f t="shared" si="29"/>
        <v>20.694064543195378</v>
      </c>
      <c r="H104" s="311">
        <f t="shared" si="29"/>
        <v>27.464000000000034</v>
      </c>
      <c r="I104" s="311"/>
      <c r="J104" s="311">
        <f t="shared" ref="J104:L104" si="30">SUM(J94:J102)</f>
        <v>5.742101884564633</v>
      </c>
      <c r="K104" s="311">
        <f t="shared" si="30"/>
        <v>17.011898115435418</v>
      </c>
      <c r="L104" s="311">
        <f t="shared" si="30"/>
        <v>22.754000000000048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5.0033707592652625E-2</v>
      </c>
      <c r="C111" s="302">
        <v>0.21272256424801336</v>
      </c>
      <c r="D111" s="302">
        <f>SUM(B111:C111)</f>
        <v>0.26275627184066597</v>
      </c>
      <c r="E111" s="303"/>
      <c r="F111" s="302">
        <v>0.20241026392269906</v>
      </c>
      <c r="G111" s="302">
        <v>0.4751213099488652</v>
      </c>
      <c r="H111" s="302">
        <f>SUM(F111:G111)</f>
        <v>0.67753157387156426</v>
      </c>
      <c r="I111" s="303"/>
      <c r="J111" s="302">
        <v>0.18790179249119057</v>
      </c>
      <c r="K111" s="302">
        <v>0.49534675844156401</v>
      </c>
      <c r="L111" s="302">
        <f>SUM(J111:K111)</f>
        <v>0.68324855093275461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7.1265578706873903E-2</v>
      </c>
      <c r="C112" s="302">
        <v>0.39866325887648474</v>
      </c>
      <c r="D112" s="302">
        <f t="shared" ref="D112:D119" si="31">SUM(B112:C112)</f>
        <v>0.46992883758335863</v>
      </c>
      <c r="E112" s="303"/>
      <c r="F112" s="302">
        <v>0.28626143030289825</v>
      </c>
      <c r="G112" s="302">
        <v>1.0403258546450229</v>
      </c>
      <c r="H112" s="302">
        <f t="shared" ref="H112:H119" si="32">SUM(F112:G112)</f>
        <v>1.3265872849479212</v>
      </c>
      <c r="I112" s="303"/>
      <c r="J112" s="302">
        <v>0.2977515984907646</v>
      </c>
      <c r="K112" s="302">
        <v>1.1729873923883085</v>
      </c>
      <c r="L112" s="302">
        <f t="shared" ref="L112:L119" si="33">SUM(J112:K112)</f>
        <v>1.4707389908790731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7.0739216805447216E-2</v>
      </c>
      <c r="C113" s="302">
        <v>0.22453477763176272</v>
      </c>
      <c r="D113" s="302">
        <f t="shared" si="31"/>
        <v>0.29527399443720992</v>
      </c>
      <c r="E113" s="303"/>
      <c r="F113" s="302">
        <v>0.25104502454374705</v>
      </c>
      <c r="G113" s="302">
        <v>0.58968605864536794</v>
      </c>
      <c r="H113" s="302">
        <f t="shared" si="32"/>
        <v>0.84073108318911505</v>
      </c>
      <c r="I113" s="303"/>
      <c r="J113" s="302">
        <v>0.20873216594594163</v>
      </c>
      <c r="K113" s="302">
        <v>0.51612771636360877</v>
      </c>
      <c r="L113" s="302">
        <f t="shared" si="33"/>
        <v>0.72485988230955045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0.12290077112433027</v>
      </c>
      <c r="C114" s="302">
        <v>3.5613837566450902E-2</v>
      </c>
      <c r="D114" s="302">
        <f t="shared" si="31"/>
        <v>0.15851460869078118</v>
      </c>
      <c r="E114" s="303"/>
      <c r="F114" s="302">
        <v>0.2841054630471454</v>
      </c>
      <c r="G114" s="302">
        <v>7.6439942585643753E-2</v>
      </c>
      <c r="H114" s="302">
        <f t="shared" si="32"/>
        <v>0.36054540563278914</v>
      </c>
      <c r="I114" s="303"/>
      <c r="J114" s="302">
        <v>0.26454885226222019</v>
      </c>
      <c r="K114" s="302">
        <v>3.7628211379775449E-2</v>
      </c>
      <c r="L114" s="302">
        <f t="shared" si="33"/>
        <v>0.30217706364199565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1.4495129302557083E-2</v>
      </c>
      <c r="C115" s="302">
        <v>0.43238245433771139</v>
      </c>
      <c r="D115" s="302">
        <f t="shared" si="31"/>
        <v>0.44687758364026847</v>
      </c>
      <c r="E115" s="303"/>
      <c r="F115" s="302">
        <v>0.11594993897597115</v>
      </c>
      <c r="G115" s="302">
        <v>0.73287070903706431</v>
      </c>
      <c r="H115" s="302">
        <f t="shared" si="32"/>
        <v>0.84882064801303547</v>
      </c>
      <c r="I115" s="303"/>
      <c r="J115" s="302">
        <v>0.16844305423540112</v>
      </c>
      <c r="K115" s="302">
        <v>0.59058109558523553</v>
      </c>
      <c r="L115" s="302">
        <f t="shared" si="33"/>
        <v>0.75902414982063671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1.647049328243563E-2</v>
      </c>
      <c r="C116" s="302">
        <v>1.6916393968553312E-2</v>
      </c>
      <c r="D116" s="302">
        <f t="shared" si="31"/>
        <v>3.3386887250988942E-2</v>
      </c>
      <c r="E116" s="303"/>
      <c r="F116" s="302">
        <v>9.9059490205892581E-2</v>
      </c>
      <c r="G116" s="302">
        <v>3.664025411236347E-2</v>
      </c>
      <c r="H116" s="302">
        <f t="shared" si="32"/>
        <v>0.13569974431825604</v>
      </c>
      <c r="I116" s="303"/>
      <c r="J116" s="302">
        <v>8.7150480001337904E-2</v>
      </c>
      <c r="K116" s="302">
        <v>4.1466776169878705E-2</v>
      </c>
      <c r="L116" s="302">
        <f t="shared" si="33"/>
        <v>0.12861725617121661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0.16841677009201017</v>
      </c>
      <c r="C117" s="302">
        <v>9.2693177258861031E-2</v>
      </c>
      <c r="D117" s="302">
        <f t="shared" si="31"/>
        <v>0.26110994735087123</v>
      </c>
      <c r="E117" s="303"/>
      <c r="F117" s="302">
        <v>0.39295103474001869</v>
      </c>
      <c r="G117" s="302">
        <v>0.17674640488313167</v>
      </c>
      <c r="H117" s="302">
        <f t="shared" si="32"/>
        <v>0.56969743962315034</v>
      </c>
      <c r="I117" s="303"/>
      <c r="J117" s="302">
        <v>0.40410092982391943</v>
      </c>
      <c r="K117" s="302">
        <v>0.18176513682151965</v>
      </c>
      <c r="L117" s="302">
        <f t="shared" si="33"/>
        <v>0.58586606664543905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2.653425263644565E-3</v>
      </c>
      <c r="C118" s="302">
        <v>9.2157327119616564E-2</v>
      </c>
      <c r="D118" s="302">
        <f t="shared" si="31"/>
        <v>9.4810752383261129E-2</v>
      </c>
      <c r="E118" s="303"/>
      <c r="F118" s="302">
        <v>1.5546664521128248E-2</v>
      </c>
      <c r="G118" s="302">
        <v>0.14642173518418714</v>
      </c>
      <c r="H118" s="302">
        <f t="shared" si="32"/>
        <v>0.16196839970531537</v>
      </c>
      <c r="I118" s="303"/>
      <c r="J118" s="302">
        <v>3.4009718601515332E-2</v>
      </c>
      <c r="K118" s="302">
        <v>0.16842955764859954</v>
      </c>
      <c r="L118" s="302">
        <f t="shared" si="33"/>
        <v>0.20243927625011487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6.9132502499246089E-3</v>
      </c>
      <c r="C119" s="302">
        <v>2.7427866572668207E-2</v>
      </c>
      <c r="D119" s="302">
        <f t="shared" si="31"/>
        <v>3.4341116822592818E-2</v>
      </c>
      <c r="E119" s="303"/>
      <c r="F119" s="302">
        <v>4.8378121193236374E-2</v>
      </c>
      <c r="G119" s="302">
        <v>4.2040299505624976E-2</v>
      </c>
      <c r="H119" s="302">
        <f t="shared" si="32"/>
        <v>9.0418420698861357E-2</v>
      </c>
      <c r="I119" s="303"/>
      <c r="J119" s="302">
        <v>4.4182162083058772E-2</v>
      </c>
      <c r="K119" s="302">
        <v>2.2846601266164161E-2</v>
      </c>
      <c r="L119" s="302">
        <f t="shared" si="33"/>
        <v>6.7028763349222933E-2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0.52388834241987603</v>
      </c>
      <c r="C121" s="311">
        <f t="shared" ref="C121:D121" si="34">SUM(C111:C119)</f>
        <v>1.533111657580122</v>
      </c>
      <c r="D121" s="311">
        <f t="shared" si="34"/>
        <v>2.0569999999999986</v>
      </c>
      <c r="E121" s="311"/>
      <c r="F121" s="311">
        <f t="shared" ref="F121:H121" si="35">SUM(F111:F119)</f>
        <v>1.6957074314527365</v>
      </c>
      <c r="G121" s="311">
        <f t="shared" si="35"/>
        <v>3.3162925685472708</v>
      </c>
      <c r="H121" s="311">
        <f t="shared" si="35"/>
        <v>5.0120000000000067</v>
      </c>
      <c r="I121" s="311"/>
      <c r="J121" s="311">
        <f t="shared" ref="J121:L121" si="36">SUM(J111:J119)</f>
        <v>1.6968207539353495</v>
      </c>
      <c r="K121" s="311">
        <f t="shared" si="36"/>
        <v>3.2271792460646544</v>
      </c>
      <c r="L121" s="311">
        <f t="shared" si="36"/>
        <v>4.9240000000000039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0.10403292717159571</v>
      </c>
      <c r="C128" s="302">
        <v>0.47145938585829206</v>
      </c>
      <c r="D128" s="302">
        <f>SUM(B128:C128)</f>
        <v>0.57549231302988779</v>
      </c>
      <c r="E128" s="303"/>
      <c r="F128" s="302">
        <v>0.1064765869122981</v>
      </c>
      <c r="G128" s="302">
        <v>0.74146953408083549</v>
      </c>
      <c r="H128" s="302">
        <f>SUM(F128:G128)</f>
        <v>0.8479461209931336</v>
      </c>
      <c r="I128" s="303"/>
      <c r="J128" s="302">
        <v>0.13734767872127218</v>
      </c>
      <c r="K128" s="302">
        <v>0.88685352887990587</v>
      </c>
      <c r="L128" s="302">
        <f>SUM(J128:K128)</f>
        <v>1.0242012076011782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0.18445623837790365</v>
      </c>
      <c r="C129" s="302">
        <v>0.3872364637098526</v>
      </c>
      <c r="D129" s="302">
        <f t="shared" ref="D129:D136" si="37">SUM(B129:C129)</f>
        <v>0.57169270208775624</v>
      </c>
      <c r="E129" s="303"/>
      <c r="F129" s="302">
        <v>0.2279693655434038</v>
      </c>
      <c r="G129" s="302">
        <v>0.62602272452925167</v>
      </c>
      <c r="H129" s="302">
        <f t="shared" ref="H129:H136" si="38">SUM(F129:G129)</f>
        <v>0.85399209007265542</v>
      </c>
      <c r="I129" s="303"/>
      <c r="J129" s="302">
        <v>0.34419385397856334</v>
      </c>
      <c r="K129" s="302">
        <v>0.75574375316914844</v>
      </c>
      <c r="L129" s="302">
        <f t="shared" ref="L129:L136" si="39">SUM(J129:K129)</f>
        <v>1.0999376071477118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0.26522863138584823</v>
      </c>
      <c r="C130" s="302">
        <v>0.33622977007322519</v>
      </c>
      <c r="D130" s="302">
        <f t="shared" si="37"/>
        <v>0.60145840145907337</v>
      </c>
      <c r="E130" s="303"/>
      <c r="F130" s="302">
        <v>0.27153420481588819</v>
      </c>
      <c r="G130" s="302">
        <v>0.49095013048240854</v>
      </c>
      <c r="H130" s="302">
        <f t="shared" si="38"/>
        <v>0.76248433529829673</v>
      </c>
      <c r="I130" s="303"/>
      <c r="J130" s="302">
        <v>0.38779187702954099</v>
      </c>
      <c r="K130" s="302">
        <v>0.53318244645473356</v>
      </c>
      <c r="L130" s="302">
        <f t="shared" si="39"/>
        <v>0.92097432348427455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0.22359332318183436</v>
      </c>
      <c r="C131" s="302">
        <v>6.1418815575815466E-2</v>
      </c>
      <c r="D131" s="302">
        <f t="shared" si="37"/>
        <v>0.28501213875764986</v>
      </c>
      <c r="E131" s="303"/>
      <c r="F131" s="302">
        <v>0.1738571293630583</v>
      </c>
      <c r="G131" s="302">
        <v>0.13302837490977412</v>
      </c>
      <c r="H131" s="302">
        <f t="shared" si="38"/>
        <v>0.30688550427283245</v>
      </c>
      <c r="I131" s="303"/>
      <c r="J131" s="302">
        <v>0.10901155166245304</v>
      </c>
      <c r="K131" s="302">
        <v>0.14916482810154158</v>
      </c>
      <c r="L131" s="302">
        <f t="shared" si="39"/>
        <v>0.2581763797639946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6.5541010178845116E-2</v>
      </c>
      <c r="C132" s="302">
        <v>0.29964383390274313</v>
      </c>
      <c r="D132" s="302">
        <f t="shared" si="37"/>
        <v>0.36518484408158824</v>
      </c>
      <c r="E132" s="303"/>
      <c r="F132" s="302">
        <v>4.4344427186301161E-2</v>
      </c>
      <c r="G132" s="302">
        <v>0.45465777115312084</v>
      </c>
      <c r="H132" s="302">
        <f t="shared" si="38"/>
        <v>0.499002198339422</v>
      </c>
      <c r="I132" s="303"/>
      <c r="J132" s="302">
        <v>0.11124004634209146</v>
      </c>
      <c r="K132" s="302">
        <v>0.51018870498119251</v>
      </c>
      <c r="L132" s="302">
        <f t="shared" si="39"/>
        <v>0.62142875132328401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6.1029009602933712E-2</v>
      </c>
      <c r="C133" s="302">
        <v>4.993004249105127E-2</v>
      </c>
      <c r="D133" s="302">
        <f t="shared" si="37"/>
        <v>0.11095905209398499</v>
      </c>
      <c r="E133" s="303"/>
      <c r="F133" s="302">
        <v>4.2130882137799322E-2</v>
      </c>
      <c r="G133" s="302">
        <v>7.7875730310872346E-2</v>
      </c>
      <c r="H133" s="302">
        <f t="shared" si="38"/>
        <v>0.12000661244867167</v>
      </c>
      <c r="I133" s="303"/>
      <c r="J133" s="302">
        <v>5.4023772286895394E-2</v>
      </c>
      <c r="K133" s="302">
        <v>0.10332634764795603</v>
      </c>
      <c r="L133" s="302">
        <f t="shared" si="39"/>
        <v>0.15735011993485143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8.6307470445225076E-2</v>
      </c>
      <c r="C134" s="302">
        <v>5.3418125254037135E-2</v>
      </c>
      <c r="D134" s="302">
        <f>SUM(B134:C134)</f>
        <v>0.13972559569926221</v>
      </c>
      <c r="E134" s="303"/>
      <c r="F134" s="302">
        <v>5.691644500325671E-2</v>
      </c>
      <c r="G134" s="302">
        <v>0.12035300512433351</v>
      </c>
      <c r="H134" s="302">
        <f t="shared" si="38"/>
        <v>0.17726945012759021</v>
      </c>
      <c r="I134" s="303"/>
      <c r="J134" s="302">
        <v>6.7715396251214907E-2</v>
      </c>
      <c r="K134" s="302">
        <v>0.15138653915000647</v>
      </c>
      <c r="L134" s="302">
        <f t="shared" si="39"/>
        <v>0.21910193540122136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5.5785316640185913E-2</v>
      </c>
      <c r="C135" s="302">
        <v>0.75150122757239035</v>
      </c>
      <c r="D135" s="302">
        <f t="shared" si="37"/>
        <v>0.80728654421257628</v>
      </c>
      <c r="E135" s="303"/>
      <c r="F135" s="302">
        <v>4.0680976007920873E-2</v>
      </c>
      <c r="G135" s="302">
        <v>0.88014931506791283</v>
      </c>
      <c r="H135" s="302">
        <f t="shared" si="38"/>
        <v>0.9208302910758337</v>
      </c>
      <c r="I135" s="303"/>
      <c r="J135" s="302">
        <v>5.1745556723188244E-2</v>
      </c>
      <c r="K135" s="302">
        <v>1.1480418696962604</v>
      </c>
      <c r="L135" s="302">
        <f t="shared" si="39"/>
        <v>1.1997874264194486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8.4509886436275147E-2</v>
      </c>
      <c r="C136" s="302">
        <v>0.72067852214194927</v>
      </c>
      <c r="D136" s="302">
        <f t="shared" si="37"/>
        <v>0.80518840857822438</v>
      </c>
      <c r="E136" s="303"/>
      <c r="F136" s="302">
        <v>4.1404852369599635E-2</v>
      </c>
      <c r="G136" s="302">
        <v>0.74117854500195923</v>
      </c>
      <c r="H136" s="302">
        <f t="shared" si="38"/>
        <v>0.78258339737155891</v>
      </c>
      <c r="I136" s="303"/>
      <c r="J136" s="302">
        <v>3.464856449989915E-2</v>
      </c>
      <c r="K136" s="302">
        <v>0.65239368442413115</v>
      </c>
      <c r="L136" s="302">
        <f t="shared" si="39"/>
        <v>0.68704224892403032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1.1304838134206467</v>
      </c>
      <c r="C138" s="311">
        <f t="shared" ref="C138" si="40">SUM(C128:C136)</f>
        <v>3.1315161865793564</v>
      </c>
      <c r="D138" s="311">
        <f>SUM(D128:D136)</f>
        <v>4.262000000000004</v>
      </c>
      <c r="E138" s="311"/>
      <c r="F138" s="311">
        <f t="shared" ref="F138:H138" si="41">SUM(F128:F136)</f>
        <v>1.0053148693395262</v>
      </c>
      <c r="G138" s="311">
        <f t="shared" si="41"/>
        <v>4.2656851306604686</v>
      </c>
      <c r="H138" s="311">
        <f t="shared" si="41"/>
        <v>5.2709999999999946</v>
      </c>
      <c r="I138" s="311"/>
      <c r="J138" s="311">
        <f t="shared" ref="J138:L138" si="42">SUM(J128:J136)</f>
        <v>1.2977182974951187</v>
      </c>
      <c r="K138" s="311">
        <f t="shared" si="42"/>
        <v>4.8902817025048755</v>
      </c>
      <c r="L138" s="311">
        <f t="shared" si="42"/>
        <v>6.1879999999999953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1.0236956239475583</v>
      </c>
      <c r="C145" s="302">
        <v>5.206480432564133</v>
      </c>
      <c r="D145" s="302">
        <f>SUM(B145:C145)</f>
        <v>6.2301760565116915</v>
      </c>
      <c r="E145" s="303"/>
      <c r="F145" s="302">
        <v>1.6378839151578435</v>
      </c>
      <c r="G145" s="302">
        <v>7.478234196846631</v>
      </c>
      <c r="H145" s="302">
        <f>SUM(F145:G145)</f>
        <v>9.1161181120044752</v>
      </c>
      <c r="I145" s="303"/>
      <c r="J145" s="302">
        <v>2.0493169092272527</v>
      </c>
      <c r="K145" s="302">
        <v>8.2029335283182352</v>
      </c>
      <c r="L145" s="302">
        <f>SUM(J145:K145)</f>
        <v>10.252250437545488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0.85385315867593137</v>
      </c>
      <c r="C146" s="302">
        <v>4.8107703857012103</v>
      </c>
      <c r="D146" s="302">
        <f t="shared" ref="D146:D153" si="43">SUM(B146:C146)</f>
        <v>5.6646235443771413</v>
      </c>
      <c r="E146" s="303"/>
      <c r="F146" s="302">
        <v>1.407043816960017</v>
      </c>
      <c r="G146" s="302">
        <v>7.0866875227500161</v>
      </c>
      <c r="H146" s="302">
        <f t="shared" ref="H146:H153" si="44">SUM(F146:G146)</f>
        <v>8.4937313397100329</v>
      </c>
      <c r="I146" s="303"/>
      <c r="J146" s="302">
        <v>1.9297250387552991</v>
      </c>
      <c r="K146" s="302">
        <v>8.9492747959953789</v>
      </c>
      <c r="L146" s="302">
        <f t="shared" ref="L146:L153" si="45">SUM(J146:K146)</f>
        <v>10.878999834750678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0.81025810008342058</v>
      </c>
      <c r="C147" s="302">
        <v>2.4985697987093944</v>
      </c>
      <c r="D147" s="302">
        <f t="shared" si="43"/>
        <v>3.3088278987928152</v>
      </c>
      <c r="E147" s="303"/>
      <c r="F147" s="302">
        <v>1.1769112431916533</v>
      </c>
      <c r="G147" s="302">
        <v>3.5136495461815986</v>
      </c>
      <c r="H147" s="302">
        <f t="shared" si="44"/>
        <v>4.6905607893732517</v>
      </c>
      <c r="I147" s="303"/>
      <c r="J147" s="302">
        <v>1.4261135284472342</v>
      </c>
      <c r="K147" s="302">
        <v>3.6297144804056654</v>
      </c>
      <c r="L147" s="302">
        <f t="shared" si="45"/>
        <v>5.0558280088528997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3.9297941341037212</v>
      </c>
      <c r="C148" s="302">
        <v>0.49149613471030557</v>
      </c>
      <c r="D148" s="302">
        <f t="shared" si="43"/>
        <v>4.421290268814027</v>
      </c>
      <c r="E148" s="303"/>
      <c r="F148" s="302">
        <v>4.7438468237090818</v>
      </c>
      <c r="G148" s="302">
        <v>0.65748771168439968</v>
      </c>
      <c r="H148" s="302">
        <f t="shared" si="44"/>
        <v>5.4013345353934819</v>
      </c>
      <c r="I148" s="303"/>
      <c r="J148" s="302">
        <v>4.3151126500017458</v>
      </c>
      <c r="K148" s="302">
        <v>0.7094270243366676</v>
      </c>
      <c r="L148" s="302">
        <f t="shared" si="45"/>
        <v>5.0245396743384134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0.38302011500845257</v>
      </c>
      <c r="C149" s="302">
        <v>23.534260629671454</v>
      </c>
      <c r="D149" s="302">
        <f t="shared" si="43"/>
        <v>23.917280744679907</v>
      </c>
      <c r="E149" s="303"/>
      <c r="F149" s="302">
        <v>0.48126095967259769</v>
      </c>
      <c r="G149" s="302">
        <v>22.824078647061061</v>
      </c>
      <c r="H149" s="302">
        <f t="shared" si="44"/>
        <v>23.305339606733657</v>
      </c>
      <c r="I149" s="303"/>
      <c r="J149" s="302">
        <v>0.98825501212569089</v>
      </c>
      <c r="K149" s="302">
        <v>23.219138903536454</v>
      </c>
      <c r="L149" s="302">
        <f t="shared" si="45"/>
        <v>24.207393915662145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4.4342129069558464E-2</v>
      </c>
      <c r="C150" s="302">
        <v>0.12300613908908833</v>
      </c>
      <c r="D150" s="302">
        <f t="shared" si="43"/>
        <v>0.16734826815864678</v>
      </c>
      <c r="E150" s="303"/>
      <c r="F150" s="302">
        <v>5.2965349519347518E-2</v>
      </c>
      <c r="G150" s="302">
        <v>0.17341941981587297</v>
      </c>
      <c r="H150" s="302">
        <f t="shared" si="44"/>
        <v>0.2263847693352205</v>
      </c>
      <c r="I150" s="303"/>
      <c r="J150" s="302">
        <v>6.3784075688980021E-2</v>
      </c>
      <c r="K150" s="302">
        <v>0.19124448880786418</v>
      </c>
      <c r="L150" s="302">
        <f t="shared" si="45"/>
        <v>0.25502856449684419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0.42099891293170594</v>
      </c>
      <c r="C151" s="302">
        <v>0.36950727621110069</v>
      </c>
      <c r="D151" s="302">
        <f t="shared" si="43"/>
        <v>0.79050618914280668</v>
      </c>
      <c r="E151" s="303"/>
      <c r="F151" s="302">
        <v>0.545614034089141</v>
      </c>
      <c r="G151" s="302">
        <v>0.47055590516865381</v>
      </c>
      <c r="H151" s="302">
        <f t="shared" si="44"/>
        <v>1.0161699392577948</v>
      </c>
      <c r="I151" s="303"/>
      <c r="J151" s="302">
        <v>0.65822709932957768</v>
      </c>
      <c r="K151" s="302">
        <v>0.57366667989802722</v>
      </c>
      <c r="L151" s="302">
        <f t="shared" si="45"/>
        <v>1.231893779227605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6.2050380657226879E-2</v>
      </c>
      <c r="C152" s="302">
        <v>4.2214622799645536</v>
      </c>
      <c r="D152" s="302">
        <f t="shared" si="43"/>
        <v>4.2835126606217804</v>
      </c>
      <c r="E152" s="303"/>
      <c r="F152" s="302">
        <v>6.5085568462085297E-2</v>
      </c>
      <c r="G152" s="302">
        <v>4.4669113575214174</v>
      </c>
      <c r="H152" s="302">
        <f t="shared" si="44"/>
        <v>4.5319969259835027</v>
      </c>
      <c r="I152" s="303"/>
      <c r="J152" s="302">
        <v>9.3429171394223035E-2</v>
      </c>
      <c r="K152" s="302">
        <v>5.5847548562019913</v>
      </c>
      <c r="L152" s="302">
        <f t="shared" si="45"/>
        <v>5.6781840275962141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0.2588510831710179</v>
      </c>
      <c r="C153" s="302">
        <v>2.8235832857302769</v>
      </c>
      <c r="D153" s="302">
        <f t="shared" si="43"/>
        <v>3.082434368901295</v>
      </c>
      <c r="E153" s="303"/>
      <c r="F153" s="302">
        <v>0.24227394168351238</v>
      </c>
      <c r="G153" s="302">
        <v>2.9700900405249659</v>
      </c>
      <c r="H153" s="302">
        <f t="shared" si="44"/>
        <v>3.2123639822084784</v>
      </c>
      <c r="I153" s="303"/>
      <c r="J153" s="302">
        <v>0.19999033779931236</v>
      </c>
      <c r="K153" s="302">
        <v>3.131891419730374</v>
      </c>
      <c r="L153" s="302">
        <f t="shared" si="45"/>
        <v>3.3318817575296862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7.7868636376485929</v>
      </c>
      <c r="C155" s="311">
        <f t="shared" ref="C155:D155" si="46">SUM(C145:C153)</f>
        <v>44.07913636235152</v>
      </c>
      <c r="D155" s="311">
        <f t="shared" si="46"/>
        <v>51.866000000000106</v>
      </c>
      <c r="E155" s="311"/>
      <c r="F155" s="311">
        <f t="shared" ref="F155:H155" si="47">SUM(F145:F153)</f>
        <v>10.352885652445281</v>
      </c>
      <c r="G155" s="311">
        <f t="shared" si="47"/>
        <v>49.641114347554613</v>
      </c>
      <c r="H155" s="311">
        <f t="shared" si="47"/>
        <v>59.993999999999893</v>
      </c>
      <c r="I155" s="311"/>
      <c r="J155" s="311">
        <f t="shared" ref="J155:L155" si="48">SUM(J145:J153)</f>
        <v>11.723953822769316</v>
      </c>
      <c r="K155" s="311">
        <f t="shared" si="48"/>
        <v>54.192046177230651</v>
      </c>
      <c r="L155" s="311">
        <f t="shared" si="48"/>
        <v>65.915999999999968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6.5019020171283479</v>
      </c>
      <c r="C162" s="302">
        <v>10.057957610094821</v>
      </c>
      <c r="D162" s="302">
        <f>SUM(B162:C162)</f>
        <v>16.559859627223169</v>
      </c>
      <c r="E162" s="303"/>
      <c r="F162" s="302">
        <v>8.0937189446503588</v>
      </c>
      <c r="G162" s="302">
        <v>11.178397950948787</v>
      </c>
      <c r="H162" s="302">
        <f>SUM(F162:G162)</f>
        <v>19.272116895599147</v>
      </c>
      <c r="I162" s="303"/>
      <c r="J162" s="302">
        <v>10.503394345185592</v>
      </c>
      <c r="K162" s="302">
        <v>12.285487282958584</v>
      </c>
      <c r="L162" s="302">
        <f>SUM(J162:K162)</f>
        <v>22.788881628144175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4.846547171220875</v>
      </c>
      <c r="C163" s="302">
        <v>4.8576178899226417</v>
      </c>
      <c r="D163" s="302">
        <f t="shared" ref="D163:D170" si="49">SUM(B163:C163)</f>
        <v>9.7041650611435166</v>
      </c>
      <c r="E163" s="303"/>
      <c r="F163" s="302">
        <v>6.6795452128869073</v>
      </c>
      <c r="G163" s="302">
        <v>6.16023778216901</v>
      </c>
      <c r="H163" s="302">
        <f t="shared" ref="H163:H170" si="50">SUM(F163:G163)</f>
        <v>12.839782995055916</v>
      </c>
      <c r="I163" s="303"/>
      <c r="J163" s="302">
        <v>8.5424247196546066</v>
      </c>
      <c r="K163" s="302">
        <v>7.5923426194226424</v>
      </c>
      <c r="L163" s="302">
        <f t="shared" ref="L163:L170" si="51">SUM(J163:K163)</f>
        <v>16.13476733907725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5.4267116752265299</v>
      </c>
      <c r="C164" s="302">
        <v>5.2383717102780487</v>
      </c>
      <c r="D164" s="302">
        <f t="shared" si="49"/>
        <v>10.665083385504579</v>
      </c>
      <c r="E164" s="303"/>
      <c r="F164" s="302">
        <v>6.5142200955760403</v>
      </c>
      <c r="G164" s="302">
        <v>6.003841917270714</v>
      </c>
      <c r="H164" s="302">
        <f t="shared" si="50"/>
        <v>12.518062012846755</v>
      </c>
      <c r="I164" s="303"/>
      <c r="J164" s="302">
        <v>7.3608343810122117</v>
      </c>
      <c r="K164" s="302">
        <v>6.0186203164478584</v>
      </c>
      <c r="L164" s="302">
        <f t="shared" si="51"/>
        <v>13.379454697460069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8.5748321467354742</v>
      </c>
      <c r="C165" s="302">
        <v>3.1915244937614324</v>
      </c>
      <c r="D165" s="302">
        <f t="shared" si="49"/>
        <v>11.766356640496907</v>
      </c>
      <c r="E165" s="303"/>
      <c r="F165" s="302">
        <v>8.5936884684980956</v>
      </c>
      <c r="G165" s="302">
        <v>3.7151162330825285</v>
      </c>
      <c r="H165" s="302">
        <f t="shared" si="50"/>
        <v>12.308804701580623</v>
      </c>
      <c r="I165" s="303"/>
      <c r="J165" s="302">
        <v>7.1111713251594155</v>
      </c>
      <c r="K165" s="302">
        <v>4.2221214646185006</v>
      </c>
      <c r="L165" s="302">
        <f t="shared" si="51"/>
        <v>11.333292789777916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1.518351070147435</v>
      </c>
      <c r="C166" s="302">
        <v>8.1180954663646023</v>
      </c>
      <c r="D166" s="302">
        <f t="shared" si="49"/>
        <v>9.6364465365120378</v>
      </c>
      <c r="E166" s="303"/>
      <c r="F166" s="302">
        <v>1.3864597717132023</v>
      </c>
      <c r="G166" s="302">
        <v>7.0636652716269932</v>
      </c>
      <c r="H166" s="302">
        <f t="shared" si="50"/>
        <v>8.4501250433401953</v>
      </c>
      <c r="I166" s="303"/>
      <c r="J166" s="302">
        <v>1.562022201556992</v>
      </c>
      <c r="K166" s="302">
        <v>6.8585314387931087</v>
      </c>
      <c r="L166" s="302">
        <f t="shared" si="51"/>
        <v>8.4205536403501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1.0746043695959084</v>
      </c>
      <c r="C167" s="302">
        <v>0.22553666249527576</v>
      </c>
      <c r="D167" s="302">
        <f t="shared" si="49"/>
        <v>1.3001410320911841</v>
      </c>
      <c r="E167" s="303"/>
      <c r="F167" s="302">
        <v>1.1006401486833859</v>
      </c>
      <c r="G167" s="302">
        <v>0.25143581100752566</v>
      </c>
      <c r="H167" s="302">
        <f t="shared" si="50"/>
        <v>1.3520759596909115</v>
      </c>
      <c r="I167" s="303"/>
      <c r="J167" s="302">
        <v>1.4162533951116814</v>
      </c>
      <c r="K167" s="302">
        <v>0.30844269025866267</v>
      </c>
      <c r="L167" s="302">
        <f t="shared" si="51"/>
        <v>1.7246960853703439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21.648078009943141</v>
      </c>
      <c r="C168" s="302">
        <v>15.300802790154064</v>
      </c>
      <c r="D168" s="302">
        <f t="shared" si="49"/>
        <v>36.948880800097207</v>
      </c>
      <c r="E168" s="303"/>
      <c r="F168" s="302">
        <v>20.807871838443234</v>
      </c>
      <c r="G168" s="302">
        <v>15.753831465249037</v>
      </c>
      <c r="H168" s="302">
        <f t="shared" si="50"/>
        <v>36.561703303692269</v>
      </c>
      <c r="I168" s="303"/>
      <c r="J168" s="302">
        <v>17.535719574859495</v>
      </c>
      <c r="K168" s="302">
        <v>15.335452160731519</v>
      </c>
      <c r="L168" s="302">
        <f t="shared" si="51"/>
        <v>32.871171735591012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0.82419079386704108</v>
      </c>
      <c r="C169" s="302">
        <v>6.0642111153419673</v>
      </c>
      <c r="D169" s="302">
        <f t="shared" si="49"/>
        <v>6.8884019092090085</v>
      </c>
      <c r="E169" s="303"/>
      <c r="F169" s="302">
        <v>0.68649712854534795</v>
      </c>
      <c r="G169" s="302">
        <v>5.1929608985882512</v>
      </c>
      <c r="H169" s="302">
        <f t="shared" si="50"/>
        <v>5.879458027133599</v>
      </c>
      <c r="I169" s="303"/>
      <c r="J169" s="302">
        <v>0.94550033184684434</v>
      </c>
      <c r="K169" s="302">
        <v>5.6169609366329354</v>
      </c>
      <c r="L169" s="302">
        <f t="shared" si="51"/>
        <v>6.5624612684797796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6.0824000592632119</v>
      </c>
      <c r="C170" s="302">
        <v>6.7882649484590489</v>
      </c>
      <c r="D170" s="302">
        <f t="shared" si="49"/>
        <v>12.870665007722261</v>
      </c>
      <c r="E170" s="303"/>
      <c r="F170" s="302">
        <v>5.1484359910137609</v>
      </c>
      <c r="G170" s="302">
        <v>5.5964350700467724</v>
      </c>
      <c r="H170" s="302">
        <f t="shared" si="50"/>
        <v>10.744871061060532</v>
      </c>
      <c r="I170" s="303"/>
      <c r="J170" s="302">
        <v>4.4236839837138024</v>
      </c>
      <c r="K170" s="302">
        <v>4.4270368320354647</v>
      </c>
      <c r="L170" s="302">
        <f t="shared" si="51"/>
        <v>8.8507208157492663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56.497617313127968</v>
      </c>
      <c r="C172" s="311">
        <f t="shared" ref="C172:D172" si="52">SUM(C162:C170)</f>
        <v>59.842382686871908</v>
      </c>
      <c r="D172" s="311">
        <f t="shared" si="52"/>
        <v>116.33999999999988</v>
      </c>
      <c r="E172" s="311"/>
      <c r="F172" s="311">
        <f t="shared" ref="F172:H172" si="53">SUM(F162:F170)</f>
        <v>59.011077600010331</v>
      </c>
      <c r="G172" s="311">
        <f t="shared" si="53"/>
        <v>60.915922399989618</v>
      </c>
      <c r="H172" s="311">
        <f t="shared" si="53"/>
        <v>119.92699999999995</v>
      </c>
      <c r="I172" s="311"/>
      <c r="J172" s="311">
        <f t="shared" ref="J172:L172" si="54">SUM(J162:J170)</f>
        <v>59.401004258100642</v>
      </c>
      <c r="K172" s="311">
        <f t="shared" si="54"/>
        <v>62.664995741899276</v>
      </c>
      <c r="L172" s="311">
        <f t="shared" si="54"/>
        <v>122.06599999999992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0.66915061994763358</v>
      </c>
      <c r="C179" s="302">
        <v>3.0734726841822373</v>
      </c>
      <c r="D179" s="302">
        <f>SUM(B179:C179)</f>
        <v>3.7426233041298707</v>
      </c>
      <c r="E179" s="303"/>
      <c r="F179" s="302">
        <v>0.98554164048668558</v>
      </c>
      <c r="G179" s="302">
        <v>3.5118387686737504</v>
      </c>
      <c r="H179" s="302">
        <f>SUM(F179:G179)</f>
        <v>4.4973804091604359</v>
      </c>
      <c r="I179" s="303"/>
      <c r="J179" s="302">
        <v>1.1804244367909518</v>
      </c>
      <c r="K179" s="302">
        <v>3.2005403039739866</v>
      </c>
      <c r="L179" s="302">
        <f>SUM(J179:K179)</f>
        <v>4.3809647407649379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0.56929809407386123</v>
      </c>
      <c r="C180" s="302">
        <v>2.1802155920594264</v>
      </c>
      <c r="D180" s="302">
        <f t="shared" ref="D180:D187" si="55">SUM(B180:C180)</f>
        <v>2.7495136861332874</v>
      </c>
      <c r="E180" s="303"/>
      <c r="F180" s="302">
        <v>1.0186490391651493</v>
      </c>
      <c r="G180" s="302">
        <v>3.2516404047892125</v>
      </c>
      <c r="H180" s="302">
        <f t="shared" ref="H180:H187" si="56">SUM(F180:G180)</f>
        <v>4.2702894439543613</v>
      </c>
      <c r="I180" s="303"/>
      <c r="J180" s="302">
        <v>1.226662268867668</v>
      </c>
      <c r="K180" s="302">
        <v>4.1613154375556958</v>
      </c>
      <c r="L180" s="302">
        <f t="shared" ref="L180:L187" si="57">SUM(J180:K180)</f>
        <v>5.3879777064233636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0.68027648526330164</v>
      </c>
      <c r="C181" s="302">
        <v>2.4780492431158363</v>
      </c>
      <c r="D181" s="302">
        <f t="shared" si="55"/>
        <v>3.1583257283791379</v>
      </c>
      <c r="E181" s="303"/>
      <c r="F181" s="302">
        <v>1.0185277635416978</v>
      </c>
      <c r="G181" s="302">
        <v>3.6867612727896555</v>
      </c>
      <c r="H181" s="302">
        <f t="shared" si="56"/>
        <v>4.7052890363313535</v>
      </c>
      <c r="I181" s="303"/>
      <c r="J181" s="302">
        <v>1.0846186473745711</v>
      </c>
      <c r="K181" s="302">
        <v>4.1079552471135301</v>
      </c>
      <c r="L181" s="302">
        <f t="shared" si="57"/>
        <v>5.1925738944881008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2.4017780155715087</v>
      </c>
      <c r="C182" s="302">
        <v>1.8048576826302201</v>
      </c>
      <c r="D182" s="302">
        <f t="shared" si="55"/>
        <v>4.2066356982017288</v>
      </c>
      <c r="E182" s="303"/>
      <c r="F182" s="302">
        <v>3.0122717688253853</v>
      </c>
      <c r="G182" s="302">
        <v>2.2093733925073908</v>
      </c>
      <c r="H182" s="302">
        <f t="shared" si="56"/>
        <v>5.2216451613327761</v>
      </c>
      <c r="I182" s="303"/>
      <c r="J182" s="302">
        <v>2.3586975530416217</v>
      </c>
      <c r="K182" s="302">
        <v>1.8816906935713142</v>
      </c>
      <c r="L182" s="302">
        <f t="shared" si="57"/>
        <v>4.2403882466129357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8.2093087075637186E-2</v>
      </c>
      <c r="C183" s="302">
        <v>2.4688324158334378</v>
      </c>
      <c r="D183" s="302">
        <f t="shared" si="55"/>
        <v>2.5509255029090752</v>
      </c>
      <c r="E183" s="303"/>
      <c r="F183" s="302">
        <v>0.10579620870333817</v>
      </c>
      <c r="G183" s="302">
        <v>2.1414191850545294</v>
      </c>
      <c r="H183" s="302">
        <f t="shared" si="56"/>
        <v>2.2472153937578678</v>
      </c>
      <c r="I183" s="303"/>
      <c r="J183" s="302">
        <v>0.27070240466796042</v>
      </c>
      <c r="K183" s="302">
        <v>1.9824990789274837</v>
      </c>
      <c r="L183" s="302">
        <f t="shared" si="57"/>
        <v>2.2532014835954439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2.302290288164667</v>
      </c>
      <c r="C184" s="302">
        <v>1.5444954102598052</v>
      </c>
      <c r="D184" s="302">
        <f t="shared" si="55"/>
        <v>3.8467856984244722</v>
      </c>
      <c r="E184" s="303"/>
      <c r="F184" s="302">
        <v>2.1897853498147</v>
      </c>
      <c r="G184" s="302">
        <v>2.0815212803650058</v>
      </c>
      <c r="H184" s="302">
        <f t="shared" si="56"/>
        <v>4.2713066301797058</v>
      </c>
      <c r="I184" s="303"/>
      <c r="J184" s="302">
        <v>2.0447802971072004</v>
      </c>
      <c r="K184" s="302">
        <v>2.6386604881860225</v>
      </c>
      <c r="L184" s="302">
        <f t="shared" si="57"/>
        <v>4.6834407852932234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0.65128803375541922</v>
      </c>
      <c r="C185" s="302">
        <v>0.98555747244994918</v>
      </c>
      <c r="D185" s="302">
        <f t="shared" si="55"/>
        <v>1.6368455062053684</v>
      </c>
      <c r="E185" s="303"/>
      <c r="F185" s="302">
        <v>0.81705284859229388</v>
      </c>
      <c r="G185" s="302">
        <v>1.1431997531865021</v>
      </c>
      <c r="H185" s="302">
        <f t="shared" si="56"/>
        <v>1.960252601778796</v>
      </c>
      <c r="I185" s="303"/>
      <c r="J185" s="302">
        <v>0.86340705031040332</v>
      </c>
      <c r="K185" s="302">
        <v>1.460461075647344</v>
      </c>
      <c r="L185" s="302">
        <f t="shared" si="57"/>
        <v>2.3238681259577474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0.60939182589461949</v>
      </c>
      <c r="C186" s="302">
        <v>12.633477391164448</v>
      </c>
      <c r="D186" s="302">
        <f t="shared" si="55"/>
        <v>13.242869217059067</v>
      </c>
      <c r="E186" s="303"/>
      <c r="F186" s="302">
        <v>0.60117626629663556</v>
      </c>
      <c r="G186" s="302">
        <v>10.579216132346517</v>
      </c>
      <c r="H186" s="302">
        <f t="shared" si="56"/>
        <v>11.180392398643152</v>
      </c>
      <c r="I186" s="303"/>
      <c r="J186" s="302">
        <v>1.0339542559978834</v>
      </c>
      <c r="K186" s="302">
        <v>9.1693044116774587</v>
      </c>
      <c r="L186" s="302">
        <f t="shared" si="57"/>
        <v>10.203258667675343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1.5523844756165253</v>
      </c>
      <c r="C187" s="302">
        <v>5.8700911829414659</v>
      </c>
      <c r="D187" s="302">
        <f t="shared" si="55"/>
        <v>7.4224756585579907</v>
      </c>
      <c r="E187" s="303"/>
      <c r="F187" s="302">
        <v>1.6964474761421942</v>
      </c>
      <c r="G187" s="302">
        <v>5.2217814487193106</v>
      </c>
      <c r="H187" s="302">
        <f t="shared" si="56"/>
        <v>6.9182289248615048</v>
      </c>
      <c r="I187" s="303"/>
      <c r="J187" s="302">
        <v>1.5290731362215781</v>
      </c>
      <c r="K187" s="302">
        <v>3.618253212967284</v>
      </c>
      <c r="L187" s="302">
        <f t="shared" si="57"/>
        <v>5.1473263491888623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9.5179509253631736</v>
      </c>
      <c r="C189" s="311">
        <f t="shared" ref="C189:D189" si="58">SUM(C179:C187)</f>
        <v>33.039049074636822</v>
      </c>
      <c r="D189" s="311">
        <f t="shared" si="58"/>
        <v>42.556999999999995</v>
      </c>
      <c r="E189" s="311"/>
      <c r="F189" s="311">
        <f t="shared" ref="F189:H189" si="59">SUM(F179:F187)</f>
        <v>11.44524836156808</v>
      </c>
      <c r="G189" s="311">
        <f t="shared" si="59"/>
        <v>33.826751638431872</v>
      </c>
      <c r="H189" s="311">
        <f t="shared" si="59"/>
        <v>45.271999999999949</v>
      </c>
      <c r="I189" s="311"/>
      <c r="J189" s="311">
        <f t="shared" ref="J189:L189" si="60">SUM(J179:J187)</f>
        <v>11.592320050379838</v>
      </c>
      <c r="K189" s="311">
        <f t="shared" si="60"/>
        <v>32.22067994962012</v>
      </c>
      <c r="L189" s="311">
        <f t="shared" si="60"/>
        <v>43.81299999999996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2.0773912242916621</v>
      </c>
      <c r="C196" s="302">
        <v>2.7532371279237888</v>
      </c>
      <c r="D196" s="302">
        <f>SUM(B196:C196)</f>
        <v>4.8306283522154505</v>
      </c>
      <c r="E196" s="303"/>
      <c r="F196" s="302">
        <v>2.5092876222541753</v>
      </c>
      <c r="G196" s="302">
        <v>2.983014313573185</v>
      </c>
      <c r="H196" s="302">
        <f>SUM(F196:G196)</f>
        <v>5.4923019358273599</v>
      </c>
      <c r="I196" s="303"/>
      <c r="J196" s="302">
        <v>3.3709684902474599</v>
      </c>
      <c r="K196" s="302">
        <v>4.3502178653755852</v>
      </c>
      <c r="L196" s="302">
        <f>SUM(J196:K196)</f>
        <v>7.7211863556230451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0.78145746464324739</v>
      </c>
      <c r="C197" s="302">
        <v>0.62646338569621873</v>
      </c>
      <c r="D197" s="302">
        <f t="shared" ref="D197:D204" si="61">SUM(B197:C197)</f>
        <v>1.4079208503394662</v>
      </c>
      <c r="E197" s="303"/>
      <c r="F197" s="302">
        <v>1.1804210829849422</v>
      </c>
      <c r="G197" s="302">
        <v>0.88035733021758145</v>
      </c>
      <c r="H197" s="302">
        <f t="shared" ref="H197:H204" si="62">SUM(F197:G197)</f>
        <v>2.0607784132025238</v>
      </c>
      <c r="I197" s="303"/>
      <c r="J197" s="302">
        <v>1.568327257722598</v>
      </c>
      <c r="K197" s="302">
        <v>1.1467026538541005</v>
      </c>
      <c r="L197" s="302">
        <f t="shared" ref="L197:L204" si="63">SUM(J197:K197)</f>
        <v>2.7150299115766985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1.0997581952436686</v>
      </c>
      <c r="C198" s="302">
        <v>0.59266089106193121</v>
      </c>
      <c r="D198" s="302">
        <f t="shared" si="61"/>
        <v>1.6924190863055997</v>
      </c>
      <c r="E198" s="303"/>
      <c r="F198" s="302">
        <v>1.4988666908473716</v>
      </c>
      <c r="G198" s="302">
        <v>0.7763213353399615</v>
      </c>
      <c r="H198" s="302">
        <f t="shared" si="62"/>
        <v>2.2751880261873332</v>
      </c>
      <c r="I198" s="303"/>
      <c r="J198" s="302">
        <v>2.0433263848632417</v>
      </c>
      <c r="K198" s="302">
        <v>0.86790271605064984</v>
      </c>
      <c r="L198" s="302">
        <f t="shared" si="63"/>
        <v>2.9112291009138915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1.8979657031415154</v>
      </c>
      <c r="C199" s="302">
        <v>0.55244613177527824</v>
      </c>
      <c r="D199" s="302">
        <f t="shared" si="61"/>
        <v>2.4504118349167934</v>
      </c>
      <c r="E199" s="303"/>
      <c r="F199" s="302">
        <v>2.0879752428640246</v>
      </c>
      <c r="G199" s="302">
        <v>0.7389953894547</v>
      </c>
      <c r="H199" s="302">
        <f t="shared" si="62"/>
        <v>2.8269706323187247</v>
      </c>
      <c r="I199" s="303"/>
      <c r="J199" s="302">
        <v>2.5512707943944242</v>
      </c>
      <c r="K199" s="302">
        <v>1.070828386726826</v>
      </c>
      <c r="L199" s="302">
        <f t="shared" si="63"/>
        <v>3.62209918112125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2.4781148875702952</v>
      </c>
      <c r="C200" s="302">
        <v>7.8679157710372083</v>
      </c>
      <c r="D200" s="302">
        <f t="shared" si="61"/>
        <v>10.346030658607503</v>
      </c>
      <c r="E200" s="303"/>
      <c r="F200" s="302">
        <v>2.414915276490893</v>
      </c>
      <c r="G200" s="302">
        <v>6.1898659130389069</v>
      </c>
      <c r="H200" s="302">
        <f t="shared" si="62"/>
        <v>8.604781189529799</v>
      </c>
      <c r="I200" s="303"/>
      <c r="J200" s="302">
        <v>2.232846900159315</v>
      </c>
      <c r="K200" s="302">
        <v>6.6367495534561716</v>
      </c>
      <c r="L200" s="302">
        <f t="shared" si="63"/>
        <v>8.8695964536154861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2.0754422634274907</v>
      </c>
      <c r="C201" s="302">
        <v>0.44298689785609746</v>
      </c>
      <c r="D201" s="302">
        <f t="shared" si="61"/>
        <v>2.5184291612835881</v>
      </c>
      <c r="E201" s="303"/>
      <c r="F201" s="302">
        <v>2.0977306799015061</v>
      </c>
      <c r="G201" s="302">
        <v>0.57862707639634736</v>
      </c>
      <c r="H201" s="302">
        <f t="shared" si="62"/>
        <v>2.6763577562978536</v>
      </c>
      <c r="I201" s="303"/>
      <c r="J201" s="302">
        <v>2.7247084991997172</v>
      </c>
      <c r="K201" s="302">
        <v>0.69606284520231076</v>
      </c>
      <c r="L201" s="302">
        <f t="shared" si="63"/>
        <v>3.420771344402028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1.6742345501985008</v>
      </c>
      <c r="C202" s="302">
        <v>1.6266704126863902</v>
      </c>
      <c r="D202" s="302">
        <f t="shared" si="61"/>
        <v>3.300904962884891</v>
      </c>
      <c r="E202" s="303"/>
      <c r="F202" s="302">
        <v>1.8043030345603555</v>
      </c>
      <c r="G202" s="302">
        <v>1.9488902884862758</v>
      </c>
      <c r="H202" s="302">
        <f t="shared" si="62"/>
        <v>3.7531933230466312</v>
      </c>
      <c r="I202" s="303"/>
      <c r="J202" s="302">
        <v>2.2865843936754784</v>
      </c>
      <c r="K202" s="302">
        <v>2.3635189712469438</v>
      </c>
      <c r="L202" s="302">
        <f t="shared" si="63"/>
        <v>4.6501033649224226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0.17502387545808637</v>
      </c>
      <c r="C203" s="302">
        <v>1.1393892615728158</v>
      </c>
      <c r="D203" s="302">
        <f t="shared" si="61"/>
        <v>1.3144131370309022</v>
      </c>
      <c r="E203" s="303"/>
      <c r="F203" s="302">
        <v>0.15632668369228883</v>
      </c>
      <c r="G203" s="302">
        <v>1.3600701680429783</v>
      </c>
      <c r="H203" s="302">
        <f t="shared" si="62"/>
        <v>1.5163968517352671</v>
      </c>
      <c r="I203" s="303"/>
      <c r="J203" s="302">
        <v>0.46893865289306513</v>
      </c>
      <c r="K203" s="302">
        <v>1.8871495807799645</v>
      </c>
      <c r="L203" s="302">
        <f t="shared" si="63"/>
        <v>2.3560882336730296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17.710060256622153</v>
      </c>
      <c r="C204" s="302">
        <v>11.587781699793643</v>
      </c>
      <c r="D204" s="302">
        <f t="shared" si="61"/>
        <v>29.297841956415795</v>
      </c>
      <c r="E204" s="303"/>
      <c r="F204" s="302">
        <v>18.254651899306502</v>
      </c>
      <c r="G204" s="302">
        <v>12.65137997254789</v>
      </c>
      <c r="H204" s="302">
        <f t="shared" si="62"/>
        <v>30.906031871854392</v>
      </c>
      <c r="I204" s="303"/>
      <c r="J204" s="302">
        <v>20.579287763502201</v>
      </c>
      <c r="K204" s="302">
        <v>14.407608290649922</v>
      </c>
      <c r="L204" s="302">
        <f t="shared" si="63"/>
        <v>34.986896054152126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29.969448420596617</v>
      </c>
      <c r="C206" s="311">
        <f t="shared" ref="C206:D206" si="64">SUM(C196:C204)</f>
        <v>27.189551579403371</v>
      </c>
      <c r="D206" s="311">
        <f t="shared" si="64"/>
        <v>57.158999999999992</v>
      </c>
      <c r="E206" s="311"/>
      <c r="F206" s="311">
        <f t="shared" ref="F206:H206" si="65">SUM(F196:F204)</f>
        <v>32.004478212902058</v>
      </c>
      <c r="G206" s="311">
        <f t="shared" si="65"/>
        <v>28.107521787097824</v>
      </c>
      <c r="H206" s="311">
        <f t="shared" si="65"/>
        <v>60.111999999999881</v>
      </c>
      <c r="I206" s="311"/>
      <c r="J206" s="311">
        <f t="shared" ref="J206:L206" si="66">SUM(J196:J204)</f>
        <v>37.826259136657498</v>
      </c>
      <c r="K206" s="311">
        <f t="shared" si="66"/>
        <v>33.426740863342474</v>
      </c>
      <c r="L206" s="311">
        <f t="shared" si="66"/>
        <v>71.252999999999972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0.65801534596431843</v>
      </c>
      <c r="C213" s="302">
        <v>0.96899037777307018</v>
      </c>
      <c r="D213" s="302">
        <f>SUM(B213:C213)</f>
        <v>1.6270057237373887</v>
      </c>
      <c r="E213" s="303"/>
      <c r="F213" s="302">
        <v>0.61345366086417796</v>
      </c>
      <c r="G213" s="302">
        <v>0.59127163961899121</v>
      </c>
      <c r="H213" s="302">
        <f>SUM(F213:G213)</f>
        <v>1.2047253004831693</v>
      </c>
      <c r="I213" s="303"/>
      <c r="J213" s="302">
        <v>0.70063108876725899</v>
      </c>
      <c r="K213" s="302">
        <v>0.59382744104691831</v>
      </c>
      <c r="L213" s="302">
        <f>SUM(J213:K213)</f>
        <v>1.2944585298141773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0.66743169116483492</v>
      </c>
      <c r="C214" s="302">
        <v>1.4779263609076287</v>
      </c>
      <c r="D214" s="302">
        <f t="shared" ref="D214:D221" si="67">SUM(B214:C214)</f>
        <v>2.1453580520724636</v>
      </c>
      <c r="E214" s="303"/>
      <c r="F214" s="302">
        <v>0.63572063184370653</v>
      </c>
      <c r="G214" s="302">
        <v>1.0079616040124593</v>
      </c>
      <c r="H214" s="302">
        <f t="shared" ref="H214:H221" si="68">SUM(F214:G214)</f>
        <v>1.6436822358561658</v>
      </c>
      <c r="I214" s="303"/>
      <c r="J214" s="302">
        <v>0.62601161501845626</v>
      </c>
      <c r="K214" s="302">
        <v>1.0364327495361612</v>
      </c>
      <c r="L214" s="302">
        <f t="shared" ref="L214:L221" si="69">SUM(J214:K214)</f>
        <v>1.6624443645546174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1.0503900442788618</v>
      </c>
      <c r="C215" s="302">
        <v>1.3126912268062692</v>
      </c>
      <c r="D215" s="302">
        <f t="shared" si="67"/>
        <v>2.363081271085131</v>
      </c>
      <c r="E215" s="303"/>
      <c r="F215" s="302">
        <v>1.1615893026431345</v>
      </c>
      <c r="G215" s="302">
        <v>0.80884082164592175</v>
      </c>
      <c r="H215" s="302">
        <f t="shared" si="68"/>
        <v>1.9704301242890563</v>
      </c>
      <c r="I215" s="303"/>
      <c r="J215" s="302">
        <v>1.1084611844534695</v>
      </c>
      <c r="K215" s="302">
        <v>0.7273181479859594</v>
      </c>
      <c r="L215" s="302">
        <f t="shared" si="69"/>
        <v>1.8357793324394289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0.63396272697158362</v>
      </c>
      <c r="C216" s="302">
        <v>0.15388778710255685</v>
      </c>
      <c r="D216" s="302">
        <f t="shared" si="67"/>
        <v>0.78785051407414053</v>
      </c>
      <c r="E216" s="303"/>
      <c r="F216" s="302">
        <v>0.44529092674816456</v>
      </c>
      <c r="G216" s="302">
        <v>0.1053103861587233</v>
      </c>
      <c r="H216" s="302">
        <f t="shared" si="68"/>
        <v>0.55060131290688785</v>
      </c>
      <c r="I216" s="303"/>
      <c r="J216" s="302">
        <v>0.25742238154286307</v>
      </c>
      <c r="K216" s="302">
        <v>8.0630758217107579E-2</v>
      </c>
      <c r="L216" s="302">
        <f t="shared" si="69"/>
        <v>0.33805313975997064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0.17277161463430227</v>
      </c>
      <c r="C217" s="302">
        <v>0.52246963483296938</v>
      </c>
      <c r="D217" s="302">
        <f t="shared" si="67"/>
        <v>0.69524124946727162</v>
      </c>
      <c r="E217" s="303"/>
      <c r="F217" s="302">
        <v>0.1490062878541078</v>
      </c>
      <c r="G217" s="302">
        <v>0.24017043097586441</v>
      </c>
      <c r="H217" s="302">
        <f t="shared" si="68"/>
        <v>0.38917671882997218</v>
      </c>
      <c r="I217" s="303"/>
      <c r="J217" s="302">
        <v>0.17099966303269271</v>
      </c>
      <c r="K217" s="302">
        <v>0.18373938311030161</v>
      </c>
      <c r="L217" s="302">
        <f t="shared" si="69"/>
        <v>0.35473904614299434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0.18018886215885616</v>
      </c>
      <c r="C218" s="302">
        <v>0.10006794053622316</v>
      </c>
      <c r="D218" s="302">
        <f t="shared" si="67"/>
        <v>0.2802568026950793</v>
      </c>
      <c r="E218" s="303"/>
      <c r="F218" s="302">
        <v>0.14659975567784486</v>
      </c>
      <c r="G218" s="302">
        <v>8.0464650805715923E-2</v>
      </c>
      <c r="H218" s="302">
        <f t="shared" si="68"/>
        <v>0.2270644064835608</v>
      </c>
      <c r="I218" s="303"/>
      <c r="J218" s="302">
        <v>0.12664916884767774</v>
      </c>
      <c r="K218" s="302">
        <v>8.982706213999575E-2</v>
      </c>
      <c r="L218" s="302">
        <f t="shared" si="69"/>
        <v>0.21647623098767349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0.2697707323186519</v>
      </c>
      <c r="C219" s="302">
        <v>0.1711652589813055</v>
      </c>
      <c r="D219" s="302">
        <f t="shared" si="67"/>
        <v>0.44093599129995742</v>
      </c>
      <c r="E219" s="303"/>
      <c r="F219" s="302">
        <v>0.19065205266445814</v>
      </c>
      <c r="G219" s="302">
        <v>0.10227659027805396</v>
      </c>
      <c r="H219" s="302">
        <f t="shared" si="68"/>
        <v>0.29292864294251209</v>
      </c>
      <c r="I219" s="303"/>
      <c r="J219" s="302">
        <v>0.17327949531734388</v>
      </c>
      <c r="K219" s="302">
        <v>0.11175656428048444</v>
      </c>
      <c r="L219" s="302">
        <f t="shared" si="69"/>
        <v>0.2850360595978283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3.6961143126224505E-2</v>
      </c>
      <c r="C220" s="302">
        <v>0.14034004870921846</v>
      </c>
      <c r="D220" s="302">
        <f t="shared" si="67"/>
        <v>0.17730119183544296</v>
      </c>
      <c r="E220" s="303"/>
      <c r="F220" s="302">
        <v>2.4988402699338181E-2</v>
      </c>
      <c r="G220" s="302">
        <v>7.683767741107296E-2</v>
      </c>
      <c r="H220" s="302">
        <f t="shared" si="68"/>
        <v>0.10182608011041114</v>
      </c>
      <c r="I220" s="303"/>
      <c r="J220" s="302">
        <v>1.5774167982521053E-2</v>
      </c>
      <c r="K220" s="302">
        <v>7.9215240766264211E-2</v>
      </c>
      <c r="L220" s="302">
        <f t="shared" si="69"/>
        <v>9.4989408748785267E-2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0.25481834989575758</v>
      </c>
      <c r="C221" s="302">
        <v>0.41515085383736333</v>
      </c>
      <c r="D221" s="302">
        <f t="shared" si="67"/>
        <v>0.66996920373312085</v>
      </c>
      <c r="E221" s="303"/>
      <c r="F221" s="302">
        <v>0.20464374332424451</v>
      </c>
      <c r="G221" s="302">
        <v>0.25592143477402135</v>
      </c>
      <c r="H221" s="302">
        <f t="shared" si="68"/>
        <v>0.46056517809826586</v>
      </c>
      <c r="I221" s="303"/>
      <c r="J221" s="302">
        <v>0.14407765776241449</v>
      </c>
      <c r="K221" s="302">
        <v>0.22094623019211351</v>
      </c>
      <c r="L221" s="302">
        <f t="shared" si="69"/>
        <v>0.365023887954528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3.9243105105133909</v>
      </c>
      <c r="C223" s="311">
        <f t="shared" ref="C223:D223" si="70">SUM(C213:C221)</f>
        <v>5.2626894894866032</v>
      </c>
      <c r="D223" s="311">
        <f t="shared" si="70"/>
        <v>9.1869999999999958</v>
      </c>
      <c r="E223" s="311"/>
      <c r="F223" s="311">
        <f t="shared" ref="F223:H223" si="71">SUM(F213:F221)</f>
        <v>3.5719447643191771</v>
      </c>
      <c r="G223" s="311">
        <f t="shared" si="71"/>
        <v>3.269055235680824</v>
      </c>
      <c r="H223" s="311">
        <f t="shared" si="71"/>
        <v>6.841000000000002</v>
      </c>
      <c r="I223" s="311"/>
      <c r="J223" s="311">
        <f t="shared" ref="J223:L223" si="72">SUM(J213:J221)</f>
        <v>3.323306422724698</v>
      </c>
      <c r="K223" s="311">
        <f t="shared" si="72"/>
        <v>3.1236935772753061</v>
      </c>
      <c r="L223" s="311">
        <f t="shared" si="72"/>
        <v>6.4470000000000027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1.249378983866176</v>
      </c>
      <c r="C230" s="302">
        <v>4.1543246491669361</v>
      </c>
      <c r="D230" s="302">
        <f>SUM(B230:C230)</f>
        <v>5.4037036330331123</v>
      </c>
      <c r="E230" s="303"/>
      <c r="F230" s="302">
        <v>1.3923125361469793</v>
      </c>
      <c r="G230" s="302">
        <v>3.7979123094346461</v>
      </c>
      <c r="H230" s="302">
        <f>SUM(F230:G230)</f>
        <v>5.1902248455816249</v>
      </c>
      <c r="I230" s="303"/>
      <c r="J230" s="302">
        <v>1.7732062387707299</v>
      </c>
      <c r="K230" s="302">
        <v>4.1462660696884628</v>
      </c>
      <c r="L230" s="302">
        <f>SUM(J230:K230)</f>
        <v>5.9194723084591931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2.4550533795150398</v>
      </c>
      <c r="C231" s="302">
        <v>11.019423840448214</v>
      </c>
      <c r="D231" s="302">
        <f t="shared" ref="D231:D238" si="73">SUM(B231:C231)</f>
        <v>13.474477219963253</v>
      </c>
      <c r="E231" s="303"/>
      <c r="F231" s="302">
        <v>3.0351339006169691</v>
      </c>
      <c r="G231" s="302">
        <v>10.712974675231999</v>
      </c>
      <c r="H231" s="302">
        <f t="shared" ref="H231:H238" si="74">SUM(F231:G231)</f>
        <v>13.748108575848969</v>
      </c>
      <c r="I231" s="303"/>
      <c r="J231" s="302">
        <v>4.0682264125297323</v>
      </c>
      <c r="K231" s="302">
        <v>12.785991313310657</v>
      </c>
      <c r="L231" s="302">
        <f t="shared" ref="L231:L238" si="75">SUM(J231:K231)</f>
        <v>16.854217725840389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1.6223066084087003</v>
      </c>
      <c r="C232" s="302">
        <v>3.6171304320739748</v>
      </c>
      <c r="D232" s="302">
        <f t="shared" si="73"/>
        <v>5.2394370404826756</v>
      </c>
      <c r="E232" s="303"/>
      <c r="F232" s="302">
        <v>1.7951661754474735</v>
      </c>
      <c r="G232" s="302">
        <v>3.3471609680841543</v>
      </c>
      <c r="H232" s="302">
        <f t="shared" si="74"/>
        <v>5.1423271435316273</v>
      </c>
      <c r="I232" s="303"/>
      <c r="J232" s="302">
        <v>2.0987072961925768</v>
      </c>
      <c r="K232" s="302">
        <v>3.5656539069300615</v>
      </c>
      <c r="L232" s="302">
        <f t="shared" si="75"/>
        <v>5.6643612031226382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1.3664682508088029</v>
      </c>
      <c r="C233" s="302">
        <v>0.62139071227089504</v>
      </c>
      <c r="D233" s="302">
        <f t="shared" si="73"/>
        <v>1.9878589630796979</v>
      </c>
      <c r="E233" s="303"/>
      <c r="F233" s="302">
        <v>1.1790728233752383</v>
      </c>
      <c r="G233" s="302">
        <v>0.55018290223112332</v>
      </c>
      <c r="H233" s="302">
        <f t="shared" si="74"/>
        <v>1.7292557256063616</v>
      </c>
      <c r="I233" s="303"/>
      <c r="J233" s="302">
        <v>0.92105166270214989</v>
      </c>
      <c r="K233" s="302">
        <v>0.54993791035088524</v>
      </c>
      <c r="L233" s="302">
        <f t="shared" si="75"/>
        <v>1.4709895730530351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0.12405317074482014</v>
      </c>
      <c r="C234" s="302">
        <v>2.1048256259950726</v>
      </c>
      <c r="D234" s="302">
        <f t="shared" si="73"/>
        <v>2.2288787967398926</v>
      </c>
      <c r="E234" s="303"/>
      <c r="F234" s="302">
        <v>0.13212655036780499</v>
      </c>
      <c r="G234" s="302">
        <v>1.3310317523517965</v>
      </c>
      <c r="H234" s="302">
        <f t="shared" si="74"/>
        <v>1.4631583027196016</v>
      </c>
      <c r="I234" s="303"/>
      <c r="J234" s="302">
        <v>0.20089839461545539</v>
      </c>
      <c r="K234" s="302">
        <v>1.30327917752214</v>
      </c>
      <c r="L234" s="302">
        <f t="shared" si="75"/>
        <v>1.5041775721375954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0.29069706375754412</v>
      </c>
      <c r="C235" s="302">
        <v>0.34009596911958273</v>
      </c>
      <c r="D235" s="302">
        <f t="shared" si="73"/>
        <v>0.63079303287712685</v>
      </c>
      <c r="E235" s="303"/>
      <c r="F235" s="302">
        <v>0.25281669672033863</v>
      </c>
      <c r="G235" s="302">
        <v>0.27239159714126687</v>
      </c>
      <c r="H235" s="302">
        <f t="shared" si="74"/>
        <v>0.5252082938616055</v>
      </c>
      <c r="I235" s="303"/>
      <c r="J235" s="302">
        <v>0.30576812176219004</v>
      </c>
      <c r="K235" s="302">
        <v>0.428502716566171</v>
      </c>
      <c r="L235" s="302">
        <f t="shared" si="75"/>
        <v>0.73427083832836104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0.67247269358900419</v>
      </c>
      <c r="C236" s="302">
        <v>0.60730763339883542</v>
      </c>
      <c r="D236" s="302">
        <f t="shared" si="73"/>
        <v>1.2797803269878396</v>
      </c>
      <c r="E236" s="303"/>
      <c r="F236" s="302">
        <v>0.49168699364078849</v>
      </c>
      <c r="G236" s="302">
        <v>0.42314244581448041</v>
      </c>
      <c r="H236" s="302">
        <f t="shared" si="74"/>
        <v>0.91482943945526896</v>
      </c>
      <c r="I236" s="303"/>
      <c r="J236" s="302">
        <v>0.57739548055267353</v>
      </c>
      <c r="K236" s="302">
        <v>0.6031406878114407</v>
      </c>
      <c r="L236" s="302">
        <f t="shared" si="75"/>
        <v>1.1805361683641142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7.1492065845700531E-2</v>
      </c>
      <c r="C237" s="302">
        <v>0.24553501630038385</v>
      </c>
      <c r="D237" s="302">
        <f t="shared" si="73"/>
        <v>0.31702708214608438</v>
      </c>
      <c r="E237" s="303"/>
      <c r="F237" s="302">
        <v>5.3252141578443782E-2</v>
      </c>
      <c r="G237" s="302">
        <v>0.20347447412320033</v>
      </c>
      <c r="H237" s="302">
        <f t="shared" si="74"/>
        <v>0.25672661570164412</v>
      </c>
      <c r="I237" s="303"/>
      <c r="J237" s="302">
        <v>7.7504077595756352E-2</v>
      </c>
      <c r="K237" s="302">
        <v>0.27016776572375722</v>
      </c>
      <c r="L237" s="302">
        <f t="shared" si="75"/>
        <v>0.34767184331951356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0.15223964903358897</v>
      </c>
      <c r="C238" s="302">
        <v>0.2898042556567258</v>
      </c>
      <c r="D238" s="302">
        <f t="shared" si="73"/>
        <v>0.44204390469031474</v>
      </c>
      <c r="E238" s="303"/>
      <c r="F238" s="302">
        <v>0.10111329080915119</v>
      </c>
      <c r="G238" s="302">
        <v>0.16804776688414846</v>
      </c>
      <c r="H238" s="302">
        <f t="shared" si="74"/>
        <v>0.26916105769329968</v>
      </c>
      <c r="I238" s="303"/>
      <c r="J238" s="302">
        <v>0.11409239442959446</v>
      </c>
      <c r="K238" s="302">
        <v>0.16221037294563626</v>
      </c>
      <c r="L238" s="302">
        <f t="shared" si="75"/>
        <v>0.27630276737523074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8.004161865569376</v>
      </c>
      <c r="C240" s="311">
        <f t="shared" ref="C240:D240" si="76">SUM(C230:C238)</f>
        <v>22.999838134430622</v>
      </c>
      <c r="D240" s="311">
        <f t="shared" si="76"/>
        <v>31.003999999999998</v>
      </c>
      <c r="E240" s="311"/>
      <c r="F240" s="311">
        <f t="shared" ref="F240:H240" si="77">SUM(F230:F238)</f>
        <v>8.4326811087031874</v>
      </c>
      <c r="G240" s="311">
        <f t="shared" si="77"/>
        <v>20.806318891296815</v>
      </c>
      <c r="H240" s="311">
        <f t="shared" si="77"/>
        <v>29.239000000000001</v>
      </c>
      <c r="I240" s="311"/>
      <c r="J240" s="311">
        <f t="shared" ref="J240:L240" si="78">SUM(J230:J238)</f>
        <v>10.136850079150859</v>
      </c>
      <c r="K240" s="311">
        <f t="shared" si="78"/>
        <v>23.815149920849212</v>
      </c>
      <c r="L240" s="311">
        <f t="shared" si="78"/>
        <v>33.952000000000069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1.9641599711794722</v>
      </c>
      <c r="C247" s="302">
        <v>4.4197352191391461</v>
      </c>
      <c r="D247" s="302">
        <f>SUM(B247:C247)</f>
        <v>6.3838951903186185</v>
      </c>
      <c r="E247" s="303"/>
      <c r="F247" s="302">
        <v>2.099945404441804</v>
      </c>
      <c r="G247" s="302">
        <v>4.4151196964703887</v>
      </c>
      <c r="H247" s="302">
        <f>SUM(F247:G247)</f>
        <v>6.5150651009121923</v>
      </c>
      <c r="I247" s="303"/>
      <c r="J247" s="302">
        <v>2.1704316694938339</v>
      </c>
      <c r="K247" s="302">
        <v>3.9099411374065305</v>
      </c>
      <c r="L247" s="302">
        <f>SUM(J247:K247)</f>
        <v>6.080372806900364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2.631012746889271</v>
      </c>
      <c r="C248" s="302">
        <v>4.7559218697377057</v>
      </c>
      <c r="D248" s="302">
        <f t="shared" ref="D248:D255" si="79">SUM(B248:C248)</f>
        <v>7.3869346166269771</v>
      </c>
      <c r="E248" s="303"/>
      <c r="F248" s="302">
        <v>3.153769126614149</v>
      </c>
      <c r="G248" s="302">
        <v>5.1519313365777064</v>
      </c>
      <c r="H248" s="302">
        <f t="shared" ref="H248:H255" si="80">SUM(F248:G248)</f>
        <v>8.3057004631918545</v>
      </c>
      <c r="I248" s="303"/>
      <c r="J248" s="302">
        <v>3.5263517376980085</v>
      </c>
      <c r="K248" s="302">
        <v>5.4795443808984814</v>
      </c>
      <c r="L248" s="302">
        <f t="shared" ref="L248:L255" si="81">SUM(J248:K248)</f>
        <v>9.005896118596489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3.6315444574873927</v>
      </c>
      <c r="C249" s="302">
        <v>5.0301380630719859</v>
      </c>
      <c r="D249" s="302">
        <f t="shared" si="79"/>
        <v>8.6616825205593777</v>
      </c>
      <c r="E249" s="303"/>
      <c r="F249" s="302">
        <v>3.5485413704453066</v>
      </c>
      <c r="G249" s="302">
        <v>4.9780315763434722</v>
      </c>
      <c r="H249" s="302">
        <f t="shared" si="80"/>
        <v>8.5265729467887788</v>
      </c>
      <c r="I249" s="303"/>
      <c r="J249" s="302">
        <v>3.3582717661612187</v>
      </c>
      <c r="K249" s="302">
        <v>4.0188791922541007</v>
      </c>
      <c r="L249" s="302">
        <f t="shared" si="81"/>
        <v>7.377150958415319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6.8842499569662348</v>
      </c>
      <c r="C250" s="302">
        <v>2.5338845937475427</v>
      </c>
      <c r="D250" s="302">
        <f t="shared" si="79"/>
        <v>9.418134550713777</v>
      </c>
      <c r="E250" s="303"/>
      <c r="F250" s="302">
        <v>5.3775607337444491</v>
      </c>
      <c r="G250" s="302">
        <v>2.2082383707525706</v>
      </c>
      <c r="H250" s="302">
        <f t="shared" si="80"/>
        <v>7.5857991044970197</v>
      </c>
      <c r="I250" s="303"/>
      <c r="J250" s="302">
        <v>3.3938602288564095</v>
      </c>
      <c r="K250" s="302">
        <v>1.7499174563327844</v>
      </c>
      <c r="L250" s="302">
        <f t="shared" si="81"/>
        <v>5.1437776851891943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0.11486832984975355</v>
      </c>
      <c r="C251" s="302">
        <v>0.63457189654549229</v>
      </c>
      <c r="D251" s="302">
        <f t="shared" si="79"/>
        <v>0.74944022639524588</v>
      </c>
      <c r="E251" s="303"/>
      <c r="F251" s="302">
        <v>8.9944939879594718E-2</v>
      </c>
      <c r="G251" s="302">
        <v>0.44559175547020546</v>
      </c>
      <c r="H251" s="302">
        <f t="shared" si="80"/>
        <v>0.5355366953498002</v>
      </c>
      <c r="I251" s="303"/>
      <c r="J251" s="302">
        <v>0.13679927610807452</v>
      </c>
      <c r="K251" s="302">
        <v>0.39251611532504416</v>
      </c>
      <c r="L251" s="302">
        <f t="shared" si="81"/>
        <v>0.52931539143311868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0.27179629342325062</v>
      </c>
      <c r="C252" s="302">
        <v>0.17212019427795994</v>
      </c>
      <c r="D252" s="302">
        <f t="shared" si="79"/>
        <v>0.44391648770121056</v>
      </c>
      <c r="E252" s="303"/>
      <c r="F252" s="302">
        <v>0.18872390437622716</v>
      </c>
      <c r="G252" s="302">
        <v>0.13657233385591336</v>
      </c>
      <c r="H252" s="302">
        <f t="shared" si="80"/>
        <v>0.32529623823214049</v>
      </c>
      <c r="I252" s="303"/>
      <c r="J252" s="302">
        <v>0.19079217077621788</v>
      </c>
      <c r="K252" s="302">
        <v>0.17048012985102406</v>
      </c>
      <c r="L252" s="302">
        <f t="shared" si="81"/>
        <v>0.36127230062724192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1.976977851638414</v>
      </c>
      <c r="C253" s="302">
        <v>0.88621262300980452</v>
      </c>
      <c r="D253" s="302">
        <f t="shared" si="79"/>
        <v>2.8631904746482184</v>
      </c>
      <c r="E253" s="303"/>
      <c r="F253" s="302">
        <v>1.4204197880268579</v>
      </c>
      <c r="G253" s="302">
        <v>0.6889898731195212</v>
      </c>
      <c r="H253" s="302">
        <f t="shared" si="80"/>
        <v>2.1094096611463788</v>
      </c>
      <c r="I253" s="303"/>
      <c r="J253" s="302">
        <v>1.3569537218706054</v>
      </c>
      <c r="K253" s="302">
        <v>0.73829821594022493</v>
      </c>
      <c r="L253" s="302">
        <f t="shared" si="81"/>
        <v>2.0952519378108301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7.8465516274155239E-2</v>
      </c>
      <c r="C254" s="302">
        <v>0.17542668485912066</v>
      </c>
      <c r="D254" s="302">
        <f t="shared" si="79"/>
        <v>0.25389220113327593</v>
      </c>
      <c r="E254" s="303"/>
      <c r="F254" s="302">
        <v>5.1224456879116344E-2</v>
      </c>
      <c r="G254" s="302">
        <v>0.20443984475366916</v>
      </c>
      <c r="H254" s="302">
        <f t="shared" si="80"/>
        <v>0.25566430163278553</v>
      </c>
      <c r="I254" s="303"/>
      <c r="J254" s="302">
        <v>7.3866240210095496E-2</v>
      </c>
      <c r="K254" s="302">
        <v>0.26209993180473579</v>
      </c>
      <c r="L254" s="302">
        <f t="shared" si="81"/>
        <v>0.33596617201483125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0.26064938680258887</v>
      </c>
      <c r="C255" s="302">
        <v>0.26926434510073971</v>
      </c>
      <c r="D255" s="302">
        <f t="shared" si="79"/>
        <v>0.52991373190332858</v>
      </c>
      <c r="E255" s="303"/>
      <c r="F255" s="302">
        <v>0.15525615444149146</v>
      </c>
      <c r="G255" s="302">
        <v>0.20269933380762528</v>
      </c>
      <c r="H255" s="302">
        <f t="shared" si="80"/>
        <v>0.35795548824911672</v>
      </c>
      <c r="I255" s="303"/>
      <c r="J255" s="302">
        <v>0.13603665016685662</v>
      </c>
      <c r="K255" s="302">
        <v>0.19295997884576491</v>
      </c>
      <c r="L255" s="302">
        <f t="shared" si="81"/>
        <v>0.3289966290126215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17.813724510510529</v>
      </c>
      <c r="C257" s="311">
        <f t="shared" ref="C257:D257" si="82">SUM(C247:C255)</f>
        <v>18.877275489489499</v>
      </c>
      <c r="D257" s="311">
        <f t="shared" si="82"/>
        <v>36.691000000000031</v>
      </c>
      <c r="E257" s="311"/>
      <c r="F257" s="311">
        <f t="shared" ref="F257:H257" si="83">SUM(F247:F255)</f>
        <v>16.085385878848996</v>
      </c>
      <c r="G257" s="311">
        <f t="shared" si="83"/>
        <v>18.431614121151071</v>
      </c>
      <c r="H257" s="311">
        <f t="shared" si="83"/>
        <v>34.517000000000067</v>
      </c>
      <c r="I257" s="311"/>
      <c r="J257" s="311">
        <f t="shared" ref="J257:L257" si="84">SUM(J247:J255)</f>
        <v>14.343363461341321</v>
      </c>
      <c r="K257" s="311">
        <f t="shared" si="84"/>
        <v>16.914636538658691</v>
      </c>
      <c r="L257" s="311">
        <f t="shared" si="84"/>
        <v>31.25800000000001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1.1935830818169926</v>
      </c>
      <c r="C264" s="302">
        <v>2.2222965113834654</v>
      </c>
      <c r="D264" s="302">
        <f>SUM(B264:C264)</f>
        <v>3.415879593200458</v>
      </c>
      <c r="E264" s="303"/>
      <c r="F264" s="302">
        <v>1.4857510421945053</v>
      </c>
      <c r="G264" s="302">
        <v>2.0368695898907432</v>
      </c>
      <c r="H264" s="302">
        <f>SUM(F264:G264)</f>
        <v>3.5226206320852484</v>
      </c>
      <c r="I264" s="303"/>
      <c r="J264" s="302">
        <v>1.7959700572923223</v>
      </c>
      <c r="K264" s="302">
        <v>2.3834598313532624</v>
      </c>
      <c r="L264" s="302">
        <f>SUM(J264:K264)</f>
        <v>4.1794298886455845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1.0302652790506936</v>
      </c>
      <c r="C265" s="302">
        <v>1.4422638232052249</v>
      </c>
      <c r="D265" s="302">
        <f t="shared" ref="D265:D272" si="85">SUM(B265:C265)</f>
        <v>2.4725291022559186</v>
      </c>
      <c r="E265" s="303"/>
      <c r="F265" s="302">
        <v>1.3307814836044489</v>
      </c>
      <c r="G265" s="302">
        <v>1.5423417216250837</v>
      </c>
      <c r="H265" s="302">
        <f t="shared" ref="H265:H272" si="86">SUM(F265:G265)</f>
        <v>2.8731232052295326</v>
      </c>
      <c r="I265" s="303"/>
      <c r="J265" s="302">
        <v>1.622506058574702</v>
      </c>
      <c r="K265" s="302">
        <v>1.8104299158211483</v>
      </c>
      <c r="L265" s="302">
        <f t="shared" ref="L265:L272" si="87">SUM(J265:K265)</f>
        <v>3.4329359743958503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1.1530455867842742</v>
      </c>
      <c r="C266" s="302">
        <v>1.2653298324775129</v>
      </c>
      <c r="D266" s="302">
        <f t="shared" si="85"/>
        <v>2.4183754192617872</v>
      </c>
      <c r="E266" s="303"/>
      <c r="F266" s="302">
        <v>1.3688573273474349</v>
      </c>
      <c r="G266" s="302">
        <v>1.2113873753748097</v>
      </c>
      <c r="H266" s="302">
        <f t="shared" si="86"/>
        <v>2.5802447027222444</v>
      </c>
      <c r="I266" s="303"/>
      <c r="J266" s="302">
        <v>1.6217740459326431</v>
      </c>
      <c r="K266" s="302">
        <v>1.1121528182308746</v>
      </c>
      <c r="L266" s="302">
        <f t="shared" si="87"/>
        <v>2.7339268641635179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2.4633820380845961</v>
      </c>
      <c r="C267" s="302">
        <v>0.38318861944403459</v>
      </c>
      <c r="D267" s="302">
        <f t="shared" si="85"/>
        <v>2.8465706575286305</v>
      </c>
      <c r="E267" s="303"/>
      <c r="F267" s="302">
        <v>2.6495213737192467</v>
      </c>
      <c r="G267" s="302">
        <v>0.34144164879432781</v>
      </c>
      <c r="H267" s="302">
        <f t="shared" si="86"/>
        <v>2.9909630225135744</v>
      </c>
      <c r="I267" s="303"/>
      <c r="J267" s="302">
        <v>2.2094530315828571</v>
      </c>
      <c r="K267" s="302">
        <v>0.38353774199006285</v>
      </c>
      <c r="L267" s="302">
        <f t="shared" si="87"/>
        <v>2.5929907735729198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0.18956313318822238</v>
      </c>
      <c r="C268" s="302">
        <v>0.96356188655330444</v>
      </c>
      <c r="D268" s="302">
        <f t="shared" si="85"/>
        <v>1.1531250197415268</v>
      </c>
      <c r="E268" s="303"/>
      <c r="F268" s="302">
        <v>0.24863705534417704</v>
      </c>
      <c r="G268" s="302">
        <v>0.54820190293871085</v>
      </c>
      <c r="H268" s="302">
        <f t="shared" si="86"/>
        <v>0.79683895828288787</v>
      </c>
      <c r="I268" s="303"/>
      <c r="J268" s="302">
        <v>0.47464644229946212</v>
      </c>
      <c r="K268" s="302">
        <v>0.596801999597669</v>
      </c>
      <c r="L268" s="302">
        <f t="shared" si="87"/>
        <v>1.0714484418971311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0.31214518631611921</v>
      </c>
      <c r="C269" s="302">
        <v>0.19258319477015881</v>
      </c>
      <c r="D269" s="302">
        <f t="shared" si="85"/>
        <v>0.50472838108627804</v>
      </c>
      <c r="E269" s="303"/>
      <c r="F269" s="302">
        <v>0.31104077464614788</v>
      </c>
      <c r="G269" s="302">
        <v>0.15157173248864708</v>
      </c>
      <c r="H269" s="302">
        <f t="shared" si="86"/>
        <v>0.46261250713479496</v>
      </c>
      <c r="I269" s="303"/>
      <c r="J269" s="302">
        <v>0.39763091531258948</v>
      </c>
      <c r="K269" s="302">
        <v>0.16751379510348705</v>
      </c>
      <c r="L269" s="302">
        <f t="shared" si="87"/>
        <v>0.5651447104160765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1.1226525803829053</v>
      </c>
      <c r="C270" s="302">
        <v>0.52293037652295549</v>
      </c>
      <c r="D270" s="302">
        <f t="shared" si="85"/>
        <v>1.6455829569058609</v>
      </c>
      <c r="E270" s="303"/>
      <c r="F270" s="302">
        <v>1.0484433638980264</v>
      </c>
      <c r="G270" s="302">
        <v>0.3836022512925058</v>
      </c>
      <c r="H270" s="302">
        <f t="shared" si="86"/>
        <v>1.4320456151905323</v>
      </c>
      <c r="I270" s="303"/>
      <c r="J270" s="302">
        <v>1.1189021600169118</v>
      </c>
      <c r="K270" s="302">
        <v>0.40154036231596035</v>
      </c>
      <c r="L270" s="302">
        <f t="shared" si="87"/>
        <v>1.5204425223328721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4.2044118724281813E-2</v>
      </c>
      <c r="C271" s="302">
        <v>0.13555071628446091</v>
      </c>
      <c r="D271" s="302">
        <f t="shared" si="85"/>
        <v>0.17759483500874274</v>
      </c>
      <c r="E271" s="303"/>
      <c r="F271" s="302">
        <v>3.5297837315157302E-2</v>
      </c>
      <c r="G271" s="302">
        <v>9.6255862297162417E-2</v>
      </c>
      <c r="H271" s="302">
        <f t="shared" si="86"/>
        <v>0.13155369961231972</v>
      </c>
      <c r="I271" s="303"/>
      <c r="J271" s="302">
        <v>7.5844630043642128E-2</v>
      </c>
      <c r="K271" s="302">
        <v>8.067489446973293E-2</v>
      </c>
      <c r="L271" s="302">
        <f t="shared" si="87"/>
        <v>0.15651952451337506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0.3992035552173403</v>
      </c>
      <c r="C272" s="302">
        <v>0.24141047979346605</v>
      </c>
      <c r="D272" s="302">
        <f t="shared" si="85"/>
        <v>0.64061403501080638</v>
      </c>
      <c r="E272" s="303"/>
      <c r="F272" s="302">
        <v>0.38454317928840931</v>
      </c>
      <c r="G272" s="302">
        <v>0.14945447794045263</v>
      </c>
      <c r="H272" s="302">
        <f t="shared" si="86"/>
        <v>0.53399765722886194</v>
      </c>
      <c r="I272" s="303"/>
      <c r="J272" s="302">
        <v>0.30894945090080783</v>
      </c>
      <c r="K272" s="302">
        <v>0.14521184916184865</v>
      </c>
      <c r="L272" s="302">
        <f t="shared" si="87"/>
        <v>0.45416130006265648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7.9058845595654246</v>
      </c>
      <c r="C274" s="311">
        <f t="shared" ref="C274:D274" si="88">SUM(C264:C272)</f>
        <v>7.3691154404345829</v>
      </c>
      <c r="D274" s="311">
        <f t="shared" si="88"/>
        <v>15.275000000000007</v>
      </c>
      <c r="E274" s="311"/>
      <c r="F274" s="311">
        <f t="shared" ref="F274:H274" si="89">SUM(F264:F272)</f>
        <v>8.8628734373575533</v>
      </c>
      <c r="G274" s="311">
        <f t="shared" si="89"/>
        <v>6.4611265626424439</v>
      </c>
      <c r="H274" s="311">
        <f t="shared" si="89"/>
        <v>15.323999999999998</v>
      </c>
      <c r="I274" s="311"/>
      <c r="J274" s="311">
        <f t="shared" ref="J274:L274" si="90">SUM(J264:J272)</f>
        <v>9.6256767919559376</v>
      </c>
      <c r="K274" s="311">
        <f t="shared" si="90"/>
        <v>7.0813232080440454</v>
      </c>
      <c r="L274" s="311">
        <f t="shared" si="90"/>
        <v>16.706999999999979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3.6725258529771168</v>
      </c>
      <c r="C281" s="302">
        <v>6.3583322366765218</v>
      </c>
      <c r="D281" s="302">
        <f>SUM(B281:C281)</f>
        <v>10.030858089653638</v>
      </c>
      <c r="E281" s="303"/>
      <c r="F281" s="302">
        <v>4.0930502632109604</v>
      </c>
      <c r="G281" s="302">
        <v>6.8637131388247621</v>
      </c>
      <c r="H281" s="302">
        <f>SUM(F281:G281)</f>
        <v>10.956763402035723</v>
      </c>
      <c r="I281" s="303"/>
      <c r="J281" s="302">
        <v>5.0232471644236014</v>
      </c>
      <c r="K281" s="302">
        <v>7.3384476881973884</v>
      </c>
      <c r="L281" s="302">
        <f>SUM(J281:K281)</f>
        <v>12.361694852620989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8.5741522561728818</v>
      </c>
      <c r="C282" s="302">
        <v>17.304296623275107</v>
      </c>
      <c r="D282" s="302">
        <f t="shared" ref="D282:D289" si="91">SUM(B282:C282)</f>
        <v>25.878448879447987</v>
      </c>
      <c r="E282" s="303"/>
      <c r="F282" s="302">
        <v>10.754020077166679</v>
      </c>
      <c r="G282" s="302">
        <v>19.417769743397628</v>
      </c>
      <c r="H282" s="302">
        <f t="shared" ref="H282:H289" si="92">SUM(F282:G282)</f>
        <v>30.171789820564307</v>
      </c>
      <c r="I282" s="303"/>
      <c r="J282" s="302">
        <v>14.36407309988347</v>
      </c>
      <c r="K282" s="302">
        <v>22.389792539926994</v>
      </c>
      <c r="L282" s="302">
        <f t="shared" ref="L282:L289" si="93">SUM(J282:K282)</f>
        <v>36.753865639810464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5.9666800200133023</v>
      </c>
      <c r="C283" s="302">
        <v>6.6727277311767068</v>
      </c>
      <c r="D283" s="302">
        <f t="shared" si="91"/>
        <v>12.63940775119001</v>
      </c>
      <c r="E283" s="303"/>
      <c r="F283" s="302">
        <v>6.2109133455624139</v>
      </c>
      <c r="G283" s="302">
        <v>7.4045067793952715</v>
      </c>
      <c r="H283" s="302">
        <f t="shared" si="92"/>
        <v>13.615420124957685</v>
      </c>
      <c r="I283" s="303"/>
      <c r="J283" s="302">
        <v>7.4393775648274083</v>
      </c>
      <c r="K283" s="302">
        <v>7.0345457336454711</v>
      </c>
      <c r="L283" s="302">
        <f t="shared" si="93"/>
        <v>14.473923298472879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9.5353273522648472</v>
      </c>
      <c r="C284" s="302">
        <v>1.9235953363579221</v>
      </c>
      <c r="D284" s="302">
        <f t="shared" si="91"/>
        <v>11.458922688622769</v>
      </c>
      <c r="E284" s="303"/>
      <c r="F284" s="302">
        <v>7.5118010150914634</v>
      </c>
      <c r="G284" s="302">
        <v>2.0689062429414897</v>
      </c>
      <c r="H284" s="302">
        <f t="shared" si="92"/>
        <v>9.5807072580329535</v>
      </c>
      <c r="I284" s="303"/>
      <c r="J284" s="302">
        <v>5.7421289266449627</v>
      </c>
      <c r="K284" s="302">
        <v>1.7971009561339955</v>
      </c>
      <c r="L284" s="302">
        <f t="shared" si="93"/>
        <v>7.5392298827789581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0.27353940345981881</v>
      </c>
      <c r="C285" s="302">
        <v>1.7334365718034215</v>
      </c>
      <c r="D285" s="302">
        <f t="shared" si="91"/>
        <v>2.0069759752632401</v>
      </c>
      <c r="E285" s="303"/>
      <c r="F285" s="302">
        <v>0.26608479252055939</v>
      </c>
      <c r="G285" s="302">
        <v>1.2470587682853311</v>
      </c>
      <c r="H285" s="302">
        <f t="shared" si="92"/>
        <v>1.5131435608058905</v>
      </c>
      <c r="I285" s="303"/>
      <c r="J285" s="302">
        <v>0.60628098816849263</v>
      </c>
      <c r="K285" s="302">
        <v>1.1330959165102472</v>
      </c>
      <c r="L285" s="302">
        <f t="shared" si="93"/>
        <v>1.73937690467874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0.87519853219099697</v>
      </c>
      <c r="C286" s="302">
        <v>0.41597857099171887</v>
      </c>
      <c r="D286" s="302">
        <f t="shared" si="91"/>
        <v>1.2911771031827159</v>
      </c>
      <c r="E286" s="303"/>
      <c r="F286" s="302">
        <v>1.5418573745935613</v>
      </c>
      <c r="G286" s="302">
        <v>0.70886635718466118</v>
      </c>
      <c r="H286" s="302">
        <f t="shared" si="92"/>
        <v>2.2507237317782227</v>
      </c>
      <c r="I286" s="303"/>
      <c r="J286" s="302">
        <v>2.0448222800917391</v>
      </c>
      <c r="K286" s="302">
        <v>1.1729770098512735</v>
      </c>
      <c r="L286" s="302">
        <f t="shared" si="93"/>
        <v>3.2177992899430126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1.6094202292906614</v>
      </c>
      <c r="C287" s="302">
        <v>0.71573719310463102</v>
      </c>
      <c r="D287" s="302">
        <f t="shared" si="91"/>
        <v>2.3251574223952924</v>
      </c>
      <c r="E287" s="303"/>
      <c r="F287" s="302">
        <v>1.2507696260940775</v>
      </c>
      <c r="G287" s="302">
        <v>0.66816098063529394</v>
      </c>
      <c r="H287" s="302">
        <f t="shared" si="92"/>
        <v>1.9189306067293714</v>
      </c>
      <c r="I287" s="303"/>
      <c r="J287" s="302">
        <v>1.2959904266613378</v>
      </c>
      <c r="K287" s="302">
        <v>0.824849105286801</v>
      </c>
      <c r="L287" s="302">
        <f t="shared" si="93"/>
        <v>2.120839531948139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0.21530985025259816</v>
      </c>
      <c r="C288" s="302">
        <v>0.52546299545009389</v>
      </c>
      <c r="D288" s="302">
        <f t="shared" si="91"/>
        <v>0.74077284570269208</v>
      </c>
      <c r="E288" s="303"/>
      <c r="F288" s="302">
        <v>0.13970385087004761</v>
      </c>
      <c r="G288" s="302">
        <v>0.44604679954952509</v>
      </c>
      <c r="H288" s="302">
        <f t="shared" si="92"/>
        <v>0.58575065041957264</v>
      </c>
      <c r="I288" s="303"/>
      <c r="J288" s="302">
        <v>0.23908293348028259</v>
      </c>
      <c r="K288" s="302">
        <v>0.49298306246270523</v>
      </c>
      <c r="L288" s="302">
        <f t="shared" si="93"/>
        <v>0.73206599594298782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0.92036381920676602</v>
      </c>
      <c r="C289" s="302">
        <v>0.76691542533490953</v>
      </c>
      <c r="D289" s="302">
        <f t="shared" si="91"/>
        <v>1.6872792445416755</v>
      </c>
      <c r="E289" s="303"/>
      <c r="F289" s="302">
        <v>0.6807408558281306</v>
      </c>
      <c r="G289" s="302">
        <v>0.6700299888481358</v>
      </c>
      <c r="H289" s="302">
        <f t="shared" si="92"/>
        <v>1.3507708446762665</v>
      </c>
      <c r="I289" s="303"/>
      <c r="J289" s="302">
        <v>0.66556247518340272</v>
      </c>
      <c r="K289" s="302">
        <v>0.65764212862056914</v>
      </c>
      <c r="L289" s="302">
        <f t="shared" si="93"/>
        <v>1.3232046038039718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31.642517315828989</v>
      </c>
      <c r="C291" s="311">
        <f t="shared" ref="C291:D291" si="94">SUM(C281:C289)</f>
        <v>36.416482684171029</v>
      </c>
      <c r="D291" s="311">
        <f t="shared" si="94"/>
        <v>68.059000000000012</v>
      </c>
      <c r="E291" s="311"/>
      <c r="F291" s="311">
        <f t="shared" ref="F291:H291" si="95">SUM(F281:F289)</f>
        <v>32.448941200937895</v>
      </c>
      <c r="G291" s="311">
        <f t="shared" si="95"/>
        <v>39.495058799062093</v>
      </c>
      <c r="H291" s="311">
        <f t="shared" si="95"/>
        <v>71.943999999999988</v>
      </c>
      <c r="I291" s="311"/>
      <c r="J291" s="311">
        <f t="shared" ref="J291:L291" si="96">SUM(J281:J289)</f>
        <v>37.420565859364693</v>
      </c>
      <c r="K291" s="311">
        <f t="shared" si="96"/>
        <v>42.841434140635442</v>
      </c>
      <c r="L291" s="311">
        <f t="shared" si="96"/>
        <v>80.262000000000143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2.4208109725342513</v>
      </c>
      <c r="C298" s="302">
        <v>5.2282494362607848</v>
      </c>
      <c r="D298" s="302">
        <f>SUM(B298:C298)</f>
        <v>7.6490604087950356</v>
      </c>
      <c r="E298" s="303"/>
      <c r="F298" s="302">
        <v>2.8510648255585203</v>
      </c>
      <c r="G298" s="302">
        <v>5.587648566154594</v>
      </c>
      <c r="H298" s="302">
        <f>SUM(F298:G298)</f>
        <v>8.4387133917131152</v>
      </c>
      <c r="I298" s="303"/>
      <c r="J298" s="302">
        <v>3.6449524318520372</v>
      </c>
      <c r="K298" s="302">
        <v>6.568849970260751</v>
      </c>
      <c r="L298" s="302">
        <f>SUM(J298:K298)</f>
        <v>10.213802402112789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2.6451855566590439</v>
      </c>
      <c r="C299" s="302">
        <v>4.5836091025617005</v>
      </c>
      <c r="D299" s="302">
        <f t="shared" ref="D299:D306" si="97">SUM(B299:C299)</f>
        <v>7.2287946592207444</v>
      </c>
      <c r="E299" s="303"/>
      <c r="F299" s="302">
        <v>3.2356374872256994</v>
      </c>
      <c r="G299" s="302">
        <v>5.3858129067754019</v>
      </c>
      <c r="H299" s="302">
        <f t="shared" ref="H299:H306" si="98">SUM(F299:G299)</f>
        <v>8.6214503940011014</v>
      </c>
      <c r="I299" s="303"/>
      <c r="J299" s="302">
        <v>4.0323441313822093</v>
      </c>
      <c r="K299" s="302">
        <v>7.0015058163783745</v>
      </c>
      <c r="L299" s="302">
        <f t="shared" ref="L299:L306" si="99">SUM(J299:K299)</f>
        <v>11.033849947760583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4.0708135618345134</v>
      </c>
      <c r="C300" s="302">
        <v>6.2721809077022952</v>
      </c>
      <c r="D300" s="302">
        <f t="shared" si="97"/>
        <v>10.342994469536809</v>
      </c>
      <c r="E300" s="303"/>
      <c r="F300" s="302">
        <v>4.574023585950667</v>
      </c>
      <c r="G300" s="302">
        <v>6.5474126881684258</v>
      </c>
      <c r="H300" s="302">
        <f t="shared" si="98"/>
        <v>11.121436274119093</v>
      </c>
      <c r="I300" s="303"/>
      <c r="J300" s="302">
        <v>5.1683603394667115</v>
      </c>
      <c r="K300" s="302">
        <v>6.7310601577828209</v>
      </c>
      <c r="L300" s="302">
        <f t="shared" si="99"/>
        <v>11.899420497249533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5.0814525142118212</v>
      </c>
      <c r="C301" s="302">
        <v>2.1672587361507749</v>
      </c>
      <c r="D301" s="302">
        <f t="shared" si="97"/>
        <v>7.2487112503625966</v>
      </c>
      <c r="E301" s="303"/>
      <c r="F301" s="302">
        <v>4.9051259375164538</v>
      </c>
      <c r="G301" s="302">
        <v>2.2830216319821415</v>
      </c>
      <c r="H301" s="302">
        <f t="shared" si="98"/>
        <v>7.1881475694985948</v>
      </c>
      <c r="I301" s="303"/>
      <c r="J301" s="302">
        <v>4.4796249144168367</v>
      </c>
      <c r="K301" s="302">
        <v>2.9208853857361436</v>
      </c>
      <c r="L301" s="302">
        <f t="shared" si="99"/>
        <v>7.4005103001529804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0.43402357462311936</v>
      </c>
      <c r="C302" s="302">
        <v>2.4185409911653863</v>
      </c>
      <c r="D302" s="302">
        <f t="shared" si="97"/>
        <v>2.8525645657885059</v>
      </c>
      <c r="E302" s="303"/>
      <c r="F302" s="302">
        <v>0.51255871001993658</v>
      </c>
      <c r="G302" s="302">
        <v>1.7172427524177321</v>
      </c>
      <c r="H302" s="302">
        <f t="shared" si="98"/>
        <v>2.2298014624376687</v>
      </c>
      <c r="I302" s="303"/>
      <c r="J302" s="302">
        <v>0.98530480974664725</v>
      </c>
      <c r="K302" s="302">
        <v>1.5633896024940812</v>
      </c>
      <c r="L302" s="302">
        <f t="shared" si="99"/>
        <v>2.5486944122407285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3.4929862501430682</v>
      </c>
      <c r="C303" s="302">
        <v>1.2986046653713734</v>
      </c>
      <c r="D303" s="302">
        <f t="shared" si="97"/>
        <v>4.7915909155144414</v>
      </c>
      <c r="E303" s="303"/>
      <c r="F303" s="302">
        <v>3.7284410276788518</v>
      </c>
      <c r="G303" s="302">
        <v>1.5425762694373679</v>
      </c>
      <c r="H303" s="302">
        <f t="shared" si="98"/>
        <v>5.2710172971162201</v>
      </c>
      <c r="I303" s="303"/>
      <c r="J303" s="302">
        <v>4.3424528688799322</v>
      </c>
      <c r="K303" s="302">
        <v>2.0524260801940644</v>
      </c>
      <c r="L303" s="302">
        <f t="shared" si="99"/>
        <v>6.3948789490739966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1.8824728391000811</v>
      </c>
      <c r="C304" s="302">
        <v>2.0032554012277091</v>
      </c>
      <c r="D304" s="302">
        <f t="shared" si="97"/>
        <v>3.88572824032779</v>
      </c>
      <c r="E304" s="303"/>
      <c r="F304" s="302">
        <v>1.8572001063419443</v>
      </c>
      <c r="G304" s="302">
        <v>1.8866740375887494</v>
      </c>
      <c r="H304" s="302">
        <f t="shared" si="98"/>
        <v>3.743874143930694</v>
      </c>
      <c r="I304" s="303"/>
      <c r="J304" s="302">
        <v>2.5405898806249887</v>
      </c>
      <c r="K304" s="302">
        <v>2.4464349733700916</v>
      </c>
      <c r="L304" s="302">
        <f t="shared" si="99"/>
        <v>4.9870248539950808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0.43050276670099991</v>
      </c>
      <c r="C305" s="302">
        <v>2.2190620420291922</v>
      </c>
      <c r="D305" s="302">
        <f t="shared" si="97"/>
        <v>2.649564808730192</v>
      </c>
      <c r="E305" s="303"/>
      <c r="F305" s="302">
        <v>0.34319437112143397</v>
      </c>
      <c r="G305" s="302">
        <v>2.3116792001065951</v>
      </c>
      <c r="H305" s="302">
        <f t="shared" si="98"/>
        <v>2.6548735712280291</v>
      </c>
      <c r="I305" s="303"/>
      <c r="J305" s="302">
        <v>0.63010934111272177</v>
      </c>
      <c r="K305" s="302">
        <v>2.4380968157003298</v>
      </c>
      <c r="L305" s="302">
        <f t="shared" si="99"/>
        <v>3.0682061568130514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8.5410961008425836</v>
      </c>
      <c r="C306" s="302">
        <v>11.314894580881203</v>
      </c>
      <c r="D306" s="302">
        <f t="shared" si="97"/>
        <v>19.855990681723789</v>
      </c>
      <c r="E306" s="303"/>
      <c r="F306" s="302">
        <v>7.6265517925021173</v>
      </c>
      <c r="G306" s="302">
        <v>10.044134103453258</v>
      </c>
      <c r="H306" s="302">
        <f t="shared" si="98"/>
        <v>17.670685895955376</v>
      </c>
      <c r="I306" s="303"/>
      <c r="J306" s="302">
        <v>7.9371853080654162</v>
      </c>
      <c r="K306" s="302">
        <v>10.854427172535809</v>
      </c>
      <c r="L306" s="302">
        <f t="shared" si="99"/>
        <v>18.791612480601223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28.999344136649484</v>
      </c>
      <c r="C308" s="311">
        <f t="shared" ref="C308:D308" si="100">SUM(C298:C306)</f>
        <v>37.50565586335042</v>
      </c>
      <c r="D308" s="311">
        <f t="shared" si="100"/>
        <v>66.50499999999991</v>
      </c>
      <c r="E308" s="311"/>
      <c r="F308" s="311">
        <f t="shared" ref="F308:H308" si="101">SUM(F298:F306)</f>
        <v>29.633797843915627</v>
      </c>
      <c r="G308" s="311">
        <f t="shared" si="101"/>
        <v>37.306202156084268</v>
      </c>
      <c r="H308" s="311">
        <f t="shared" si="101"/>
        <v>66.939999999999898</v>
      </c>
      <c r="I308" s="311"/>
      <c r="J308" s="311">
        <f t="shared" ref="J308:L308" si="102">SUM(J298:J306)</f>
        <v>33.760924025547503</v>
      </c>
      <c r="K308" s="311">
        <f t="shared" si="102"/>
        <v>42.577075974452463</v>
      </c>
      <c r="L308" s="311">
        <f t="shared" si="102"/>
        <v>76.337999999999965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0.85552731479514088</v>
      </c>
      <c r="C315" s="302">
        <v>1.675495371776863</v>
      </c>
      <c r="D315" s="302">
        <f>SUM(B315:C315)</f>
        <v>2.5310226865720038</v>
      </c>
      <c r="E315" s="303"/>
      <c r="F315" s="302">
        <v>1.065504418098824</v>
      </c>
      <c r="G315" s="302">
        <v>1.7235342321044791</v>
      </c>
      <c r="H315" s="302">
        <f>SUM(F315:G315)</f>
        <v>2.7890386502033033</v>
      </c>
      <c r="I315" s="303"/>
      <c r="J315" s="302">
        <v>1.1081273921617254</v>
      </c>
      <c r="K315" s="302">
        <v>1.6500480296163136</v>
      </c>
      <c r="L315" s="302">
        <f>SUM(J315:K315)</f>
        <v>2.7581754217780388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2.9273438480508349</v>
      </c>
      <c r="C316" s="302">
        <v>2.082482452162159</v>
      </c>
      <c r="D316" s="302">
        <f t="shared" ref="D316:D323" si="103">SUM(B316:C316)</f>
        <v>5.0098263002129944</v>
      </c>
      <c r="E316" s="303"/>
      <c r="F316" s="302">
        <v>3.7431283617121709</v>
      </c>
      <c r="G316" s="302">
        <v>2.411878050949388</v>
      </c>
      <c r="H316" s="302">
        <f t="shared" ref="H316:H323" si="104">SUM(F316:G316)</f>
        <v>6.1550064126615585</v>
      </c>
      <c r="I316" s="303"/>
      <c r="J316" s="302">
        <v>4.0792895520725034</v>
      </c>
      <c r="K316" s="302">
        <v>2.6659275116909233</v>
      </c>
      <c r="L316" s="302">
        <f t="shared" ref="L316:L323" si="105">SUM(J316:K316)</f>
        <v>6.7452170637634268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3.5974942695767949</v>
      </c>
      <c r="C317" s="302">
        <v>6.4107258030200258</v>
      </c>
      <c r="D317" s="302">
        <f t="shared" si="103"/>
        <v>10.008220072596821</v>
      </c>
      <c r="E317" s="303"/>
      <c r="F317" s="302">
        <v>4.1875672070908552</v>
      </c>
      <c r="G317" s="302">
        <v>6.3813011503767241</v>
      </c>
      <c r="H317" s="302">
        <f t="shared" si="104"/>
        <v>10.568868357467579</v>
      </c>
      <c r="I317" s="303"/>
      <c r="J317" s="302">
        <v>5.3724668578346426</v>
      </c>
      <c r="K317" s="302">
        <v>6.4782517535910165</v>
      </c>
      <c r="L317" s="302">
        <f t="shared" si="105"/>
        <v>11.850718611425659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6.8707054845429223</v>
      </c>
      <c r="C318" s="302">
        <v>1.0486366528873197</v>
      </c>
      <c r="D318" s="302">
        <f t="shared" si="103"/>
        <v>7.9193421374302417</v>
      </c>
      <c r="E318" s="303"/>
      <c r="F318" s="302">
        <v>6.2370283169899423</v>
      </c>
      <c r="G318" s="302">
        <v>0.9994898590802026</v>
      </c>
      <c r="H318" s="302">
        <f t="shared" si="104"/>
        <v>7.2365181760701454</v>
      </c>
      <c r="I318" s="303"/>
      <c r="J318" s="302">
        <v>4.6750049606821191</v>
      </c>
      <c r="K318" s="302">
        <v>0.71786240966034487</v>
      </c>
      <c r="L318" s="302">
        <f t="shared" si="105"/>
        <v>5.3928673703424641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6.0200581221334225E-2</v>
      </c>
      <c r="C319" s="302">
        <v>0.47823182617905274</v>
      </c>
      <c r="D319" s="302">
        <f t="shared" si="103"/>
        <v>0.538432407400387</v>
      </c>
      <c r="E319" s="303"/>
      <c r="F319" s="302">
        <v>6.646904835895151E-2</v>
      </c>
      <c r="G319" s="302">
        <v>0.3078314537571526</v>
      </c>
      <c r="H319" s="302">
        <f t="shared" si="104"/>
        <v>0.37430050211610411</v>
      </c>
      <c r="I319" s="303"/>
      <c r="J319" s="302">
        <v>0.17514523035785767</v>
      </c>
      <c r="K319" s="302">
        <v>0.27326321980556395</v>
      </c>
      <c r="L319" s="302">
        <f t="shared" si="105"/>
        <v>0.44840845016342162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0.57191365016988738</v>
      </c>
      <c r="C320" s="302">
        <v>0.41188951559435738</v>
      </c>
      <c r="D320" s="302">
        <f t="shared" si="103"/>
        <v>0.98380316576424476</v>
      </c>
      <c r="E320" s="303"/>
      <c r="F320" s="302">
        <v>0.55527468112995904</v>
      </c>
      <c r="G320" s="302">
        <v>0.3871544053115199</v>
      </c>
      <c r="H320" s="302">
        <f t="shared" si="104"/>
        <v>0.94242908644147894</v>
      </c>
      <c r="I320" s="303"/>
      <c r="J320" s="302">
        <v>0.58102242288825279</v>
      </c>
      <c r="K320" s="302">
        <v>0.40470385218287447</v>
      </c>
      <c r="L320" s="302">
        <f t="shared" si="105"/>
        <v>0.98572627507112731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0.57871486131260963</v>
      </c>
      <c r="C321" s="302">
        <v>0.17515463683933666</v>
      </c>
      <c r="D321" s="302">
        <f t="shared" si="103"/>
        <v>0.75386949815194626</v>
      </c>
      <c r="E321" s="303"/>
      <c r="F321" s="302">
        <v>0.57031336813022149</v>
      </c>
      <c r="G321" s="302">
        <v>0.14997954934496024</v>
      </c>
      <c r="H321" s="302">
        <f t="shared" si="104"/>
        <v>0.72029291747518176</v>
      </c>
      <c r="I321" s="303"/>
      <c r="J321" s="302">
        <v>0.64913912604748503</v>
      </c>
      <c r="K321" s="302">
        <v>0.19013622418694223</v>
      </c>
      <c r="L321" s="302">
        <f t="shared" si="105"/>
        <v>0.83927535023442723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5.9091930968352885E-2</v>
      </c>
      <c r="C322" s="302">
        <v>0.30458819662273934</v>
      </c>
      <c r="D322" s="302">
        <f t="shared" si="103"/>
        <v>0.36368012759109225</v>
      </c>
      <c r="E322" s="303"/>
      <c r="F322" s="302">
        <v>4.95542240873727E-2</v>
      </c>
      <c r="G322" s="302">
        <v>0.23055726097132942</v>
      </c>
      <c r="H322" s="302">
        <f t="shared" si="104"/>
        <v>0.28011148505870209</v>
      </c>
      <c r="I322" s="303"/>
      <c r="J322" s="302">
        <v>0.12037438949517916</v>
      </c>
      <c r="K322" s="302">
        <v>0.23677823343194981</v>
      </c>
      <c r="L322" s="302">
        <f t="shared" si="105"/>
        <v>0.35715262292712896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0.92694776340735097</v>
      </c>
      <c r="C323" s="302">
        <v>0.60285584087292643</v>
      </c>
      <c r="D323" s="302">
        <f t="shared" si="103"/>
        <v>1.5298036042802774</v>
      </c>
      <c r="E323" s="303"/>
      <c r="F323" s="302">
        <v>0.76629760764236854</v>
      </c>
      <c r="G323" s="302">
        <v>0.4481368048635338</v>
      </c>
      <c r="H323" s="302">
        <f t="shared" si="104"/>
        <v>1.2144344125059023</v>
      </c>
      <c r="I323" s="303"/>
      <c r="J323" s="302">
        <v>0.99205006949751029</v>
      </c>
      <c r="K323" s="302">
        <v>0.38540876479681851</v>
      </c>
      <c r="L323" s="302">
        <f t="shared" si="105"/>
        <v>1.3774588342943288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16.447939704045229</v>
      </c>
      <c r="C325" s="311">
        <f t="shared" ref="C325:D325" si="106">SUM(C315:C323)</f>
        <v>13.19006029595478</v>
      </c>
      <c r="D325" s="311">
        <f t="shared" si="106"/>
        <v>29.638000000000005</v>
      </c>
      <c r="E325" s="311"/>
      <c r="F325" s="311">
        <f t="shared" ref="F325:H325" si="107">SUM(F315:F323)</f>
        <v>17.241137233240664</v>
      </c>
      <c r="G325" s="311">
        <f t="shared" si="107"/>
        <v>13.039862766759292</v>
      </c>
      <c r="H325" s="311">
        <f t="shared" si="107"/>
        <v>30.280999999999953</v>
      </c>
      <c r="I325" s="311"/>
      <c r="J325" s="311">
        <f t="shared" ref="J325:L325" si="108">SUM(J315:J323)</f>
        <v>17.752620001037275</v>
      </c>
      <c r="K325" s="311">
        <f t="shared" si="108"/>
        <v>13.002379998962747</v>
      </c>
      <c r="L325" s="311">
        <f t="shared" si="108"/>
        <v>30.75500000000002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1.2430610306633525</v>
      </c>
      <c r="C332" s="302">
        <v>1.2672409914494973</v>
      </c>
      <c r="D332" s="302">
        <f>SUM(B332:C332)</f>
        <v>2.5103020221128496</v>
      </c>
      <c r="E332" s="303"/>
      <c r="F332" s="302">
        <v>1.4018531857394023</v>
      </c>
      <c r="G332" s="302">
        <v>1.3712835699277672</v>
      </c>
      <c r="H332" s="302">
        <f>SUM(F332:G332)</f>
        <v>2.7731367556671698</v>
      </c>
      <c r="I332" s="303"/>
      <c r="J332" s="302">
        <v>1.6051638049281882</v>
      </c>
      <c r="K332" s="302">
        <v>1.3835386239489111</v>
      </c>
      <c r="L332" s="302">
        <f>SUM(J332:K332)</f>
        <v>2.9887024288770991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23.800540484283882</v>
      </c>
      <c r="C333" s="302">
        <v>11.811904868477946</v>
      </c>
      <c r="D333" s="302">
        <f t="shared" ref="D333:D340" si="109">SUM(B333:C333)</f>
        <v>35.612445352761824</v>
      </c>
      <c r="E333" s="303"/>
      <c r="F333" s="302">
        <v>26.45330603861607</v>
      </c>
      <c r="G333" s="302">
        <v>13.10201477287033</v>
      </c>
      <c r="H333" s="302">
        <f t="shared" ref="H333:H340" si="110">SUM(F333:G333)</f>
        <v>39.555320811486396</v>
      </c>
      <c r="I333" s="303"/>
      <c r="J333" s="302">
        <v>29.760370277901334</v>
      </c>
      <c r="K333" s="302">
        <v>14.001360638632438</v>
      </c>
      <c r="L333" s="302">
        <f t="shared" ref="L333:L340" si="111">SUM(J333:K333)</f>
        <v>43.761730916533772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4.1111310861900145</v>
      </c>
      <c r="C334" s="302">
        <v>2.4477812759312751</v>
      </c>
      <c r="D334" s="302">
        <f t="shared" si="109"/>
        <v>6.5589123621212897</v>
      </c>
      <c r="E334" s="303"/>
      <c r="F334" s="302">
        <v>4.1272918033526969</v>
      </c>
      <c r="G334" s="302">
        <v>2.6981643421402466</v>
      </c>
      <c r="H334" s="302">
        <f t="shared" si="110"/>
        <v>6.825456145492943</v>
      </c>
      <c r="I334" s="303"/>
      <c r="J334" s="302">
        <v>4.3845936101737815</v>
      </c>
      <c r="K334" s="302">
        <v>2.2524727632560491</v>
      </c>
      <c r="L334" s="302">
        <f t="shared" si="111"/>
        <v>6.6370663734298301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4.5756936744753585</v>
      </c>
      <c r="C335" s="302">
        <v>0.68692782204473357</v>
      </c>
      <c r="D335" s="302">
        <f t="shared" si="109"/>
        <v>5.2626214965200919</v>
      </c>
      <c r="E335" s="303"/>
      <c r="F335" s="302">
        <v>4.0416109172154044</v>
      </c>
      <c r="G335" s="302">
        <v>0.62792428897310404</v>
      </c>
      <c r="H335" s="302">
        <f t="shared" si="110"/>
        <v>4.6695352061885087</v>
      </c>
      <c r="I335" s="303"/>
      <c r="J335" s="302">
        <v>1.9993618259481947</v>
      </c>
      <c r="K335" s="302">
        <v>0.54637107047058064</v>
      </c>
      <c r="L335" s="302">
        <f t="shared" si="111"/>
        <v>2.5457328964187753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0.55436704960531991</v>
      </c>
      <c r="C336" s="302">
        <v>0.70541850530828876</v>
      </c>
      <c r="D336" s="302">
        <f t="shared" si="109"/>
        <v>1.2597855549136088</v>
      </c>
      <c r="E336" s="303"/>
      <c r="F336" s="302">
        <v>0.4570569961361714</v>
      </c>
      <c r="G336" s="302">
        <v>0.47590481222876019</v>
      </c>
      <c r="H336" s="302">
        <f t="shared" si="110"/>
        <v>0.93296180836493159</v>
      </c>
      <c r="I336" s="303"/>
      <c r="J336" s="302">
        <v>0.30701845288496971</v>
      </c>
      <c r="K336" s="302">
        <v>0.37097494197205833</v>
      </c>
      <c r="L336" s="302">
        <f t="shared" si="111"/>
        <v>0.67799339485702803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13.578331892645396</v>
      </c>
      <c r="C337" s="302">
        <v>2.3715728003546253</v>
      </c>
      <c r="D337" s="302">
        <f t="shared" si="109"/>
        <v>15.949904693000022</v>
      </c>
      <c r="E337" s="303"/>
      <c r="F337" s="302">
        <v>12.53841570322742</v>
      </c>
      <c r="G337" s="302">
        <v>2.3455088364324683</v>
      </c>
      <c r="H337" s="302">
        <f t="shared" si="110"/>
        <v>14.883924539659889</v>
      </c>
      <c r="I337" s="303"/>
      <c r="J337" s="302">
        <v>13.314995371580617</v>
      </c>
      <c r="K337" s="302">
        <v>2.6806299568117291</v>
      </c>
      <c r="L337" s="302">
        <f t="shared" si="111"/>
        <v>15.995625328392347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0.40642985448334956</v>
      </c>
      <c r="C338" s="302">
        <v>0.14430816423355106</v>
      </c>
      <c r="D338" s="302">
        <f t="shared" si="109"/>
        <v>0.55073801871690065</v>
      </c>
      <c r="E338" s="303"/>
      <c r="F338" s="302">
        <v>0.34676806267283872</v>
      </c>
      <c r="G338" s="302">
        <v>0.1287970212289144</v>
      </c>
      <c r="H338" s="302">
        <f t="shared" si="110"/>
        <v>0.47556508390175312</v>
      </c>
      <c r="I338" s="303"/>
      <c r="J338" s="302">
        <v>0.33226613405698924</v>
      </c>
      <c r="K338" s="302">
        <v>0.13825534659112881</v>
      </c>
      <c r="L338" s="302">
        <f t="shared" si="111"/>
        <v>0.47052148064811805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0.51907764477472995</v>
      </c>
      <c r="C339" s="302">
        <v>1.0120316798912261</v>
      </c>
      <c r="D339" s="302">
        <f t="shared" si="109"/>
        <v>1.5311093246659562</v>
      </c>
      <c r="E339" s="303"/>
      <c r="F339" s="302">
        <v>0.46889912586285976</v>
      </c>
      <c r="G339" s="302">
        <v>1.4000310670596494</v>
      </c>
      <c r="H339" s="302">
        <f t="shared" si="110"/>
        <v>1.8689301929225093</v>
      </c>
      <c r="I339" s="303"/>
      <c r="J339" s="302">
        <v>0.54181145421526922</v>
      </c>
      <c r="K339" s="302">
        <v>1.5176167569549301</v>
      </c>
      <c r="L339" s="302">
        <f t="shared" si="111"/>
        <v>2.0594282111701991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3.9227818509478061</v>
      </c>
      <c r="C340" s="302">
        <v>1.1413993242395883</v>
      </c>
      <c r="D340" s="302">
        <f t="shared" si="109"/>
        <v>5.0641811751873949</v>
      </c>
      <c r="E340" s="303"/>
      <c r="F340" s="302">
        <v>3.1011940500661419</v>
      </c>
      <c r="G340" s="302">
        <v>0.84097540624977873</v>
      </c>
      <c r="H340" s="302">
        <f t="shared" si="110"/>
        <v>3.9421694563159209</v>
      </c>
      <c r="I340" s="303"/>
      <c r="J340" s="302">
        <v>1.7319909004825444</v>
      </c>
      <c r="K340" s="302">
        <v>0.6322080691902553</v>
      </c>
      <c r="L340" s="302">
        <f t="shared" si="111"/>
        <v>2.3641989696727999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52.711414568069209</v>
      </c>
      <c r="C342" s="311">
        <f t="shared" ref="C342:D342" si="112">SUM(C332:C340)</f>
        <v>21.588585431930731</v>
      </c>
      <c r="D342" s="311">
        <f t="shared" si="112"/>
        <v>74.299999999999955</v>
      </c>
      <c r="E342" s="311"/>
      <c r="F342" s="311">
        <f t="shared" ref="F342:H342" si="113">SUM(F332:F340)</f>
        <v>52.936395882889009</v>
      </c>
      <c r="G342" s="311">
        <f t="shared" si="113"/>
        <v>22.990604117111022</v>
      </c>
      <c r="H342" s="311">
        <f t="shared" si="113"/>
        <v>75.927000000000021</v>
      </c>
      <c r="I342" s="311"/>
      <c r="J342" s="311">
        <f t="shared" ref="J342:L342" si="114">SUM(J332:J340)</f>
        <v>53.977571832171883</v>
      </c>
      <c r="K342" s="311">
        <f t="shared" si="114"/>
        <v>23.523428167828079</v>
      </c>
      <c r="L342" s="311">
        <f t="shared" si="114"/>
        <v>77.500999999999962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3.143647261799337</v>
      </c>
      <c r="C349" s="302">
        <v>1.7151634779261378</v>
      </c>
      <c r="D349" s="302">
        <f>SUM(B349:C349)</f>
        <v>4.8588107397254747</v>
      </c>
      <c r="E349" s="303"/>
      <c r="F349" s="302">
        <v>4.0641201625765566</v>
      </c>
      <c r="G349" s="302">
        <v>1.8531812558888014</v>
      </c>
      <c r="H349" s="302">
        <f>SUM(F349:G349)</f>
        <v>5.9173014184653585</v>
      </c>
      <c r="I349" s="303"/>
      <c r="J349" s="302">
        <v>4.9594222685221121</v>
      </c>
      <c r="K349" s="302">
        <v>1.7065199473853303</v>
      </c>
      <c r="L349" s="302">
        <f>SUM(J349:K349)</f>
        <v>6.6659422159074424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22.120387181647683</v>
      </c>
      <c r="C350" s="302">
        <v>5.9292508399468469</v>
      </c>
      <c r="D350" s="302">
        <f t="shared" ref="D350:D357" si="115">SUM(B350:C350)</f>
        <v>28.049638021594529</v>
      </c>
      <c r="E350" s="303"/>
      <c r="F350" s="302">
        <v>27.053961315083694</v>
      </c>
      <c r="G350" s="302">
        <v>7.178823087442419</v>
      </c>
      <c r="H350" s="302">
        <f t="shared" ref="H350:H357" si="116">SUM(F350:G350)</f>
        <v>34.232784402526114</v>
      </c>
      <c r="I350" s="303"/>
      <c r="J350" s="302">
        <v>31.876030133017547</v>
      </c>
      <c r="K350" s="302">
        <v>7.1404188281427601</v>
      </c>
      <c r="L350" s="302">
        <f t="shared" ref="L350:L357" si="117">SUM(J350:K350)</f>
        <v>39.016448961160307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10.629645220218304</v>
      </c>
      <c r="C351" s="302">
        <v>2.9892202534167502</v>
      </c>
      <c r="D351" s="302">
        <f t="shared" si="115"/>
        <v>13.618865473635054</v>
      </c>
      <c r="E351" s="303"/>
      <c r="F351" s="302">
        <v>12.583940739595191</v>
      </c>
      <c r="G351" s="302">
        <v>3.2210841851092753</v>
      </c>
      <c r="H351" s="302">
        <f t="shared" si="116"/>
        <v>15.805024924704465</v>
      </c>
      <c r="I351" s="303"/>
      <c r="J351" s="302">
        <v>13.80241749761584</v>
      </c>
      <c r="K351" s="302">
        <v>2.7538197806726812</v>
      </c>
      <c r="L351" s="302">
        <f t="shared" si="117"/>
        <v>16.556237278288521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11.07007519557089</v>
      </c>
      <c r="C352" s="302">
        <v>1.2284865753855436</v>
      </c>
      <c r="D352" s="302">
        <f t="shared" si="115"/>
        <v>12.298561770956434</v>
      </c>
      <c r="E352" s="303"/>
      <c r="F352" s="302">
        <v>10.65477715646078</v>
      </c>
      <c r="G352" s="302">
        <v>1.165649837446151</v>
      </c>
      <c r="H352" s="302">
        <f t="shared" si="116"/>
        <v>11.820426993906931</v>
      </c>
      <c r="I352" s="303"/>
      <c r="J352" s="302">
        <v>6.6299572407815699</v>
      </c>
      <c r="K352" s="302">
        <v>1.003833839948721</v>
      </c>
      <c r="L352" s="302">
        <f t="shared" si="117"/>
        <v>7.6337910807302904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0.51991554727456613</v>
      </c>
      <c r="C353" s="302">
        <v>0.84281815305390473</v>
      </c>
      <c r="D353" s="302">
        <f t="shared" si="115"/>
        <v>1.3627337003284707</v>
      </c>
      <c r="E353" s="303"/>
      <c r="F353" s="302">
        <v>0.46913034237817292</v>
      </c>
      <c r="G353" s="302">
        <v>0.64949804919206211</v>
      </c>
      <c r="H353" s="302">
        <f t="shared" si="116"/>
        <v>1.1186283915702351</v>
      </c>
      <c r="I353" s="303"/>
      <c r="J353" s="302">
        <v>0.3598519603607</v>
      </c>
      <c r="K353" s="302">
        <v>0.49014902043561825</v>
      </c>
      <c r="L353" s="302">
        <f t="shared" si="117"/>
        <v>0.85000098079631825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30.598118948294143</v>
      </c>
      <c r="C354" s="302">
        <v>7.7260009717743179</v>
      </c>
      <c r="D354" s="302">
        <f t="shared" si="115"/>
        <v>38.324119920068462</v>
      </c>
      <c r="E354" s="303"/>
      <c r="F354" s="302">
        <v>31.856400593592763</v>
      </c>
      <c r="G354" s="302">
        <v>7.5630737199305722</v>
      </c>
      <c r="H354" s="302">
        <f t="shared" si="116"/>
        <v>39.419474313523338</v>
      </c>
      <c r="I354" s="303"/>
      <c r="J354" s="302">
        <v>34.276649640481345</v>
      </c>
      <c r="K354" s="302">
        <v>10.415801276058785</v>
      </c>
      <c r="L354" s="302">
        <f t="shared" si="117"/>
        <v>44.692450916540132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1.2345902406379423</v>
      </c>
      <c r="C355" s="302">
        <v>0.31947096044675938</v>
      </c>
      <c r="D355" s="302">
        <f t="shared" si="115"/>
        <v>1.5540612010847017</v>
      </c>
      <c r="E355" s="303"/>
      <c r="F355" s="302">
        <v>1.2090247655488746</v>
      </c>
      <c r="G355" s="302">
        <v>0.26961060069563975</v>
      </c>
      <c r="H355" s="302">
        <f t="shared" si="116"/>
        <v>1.4786353662445144</v>
      </c>
      <c r="I355" s="303"/>
      <c r="J355" s="302">
        <v>1.3190591937970999</v>
      </c>
      <c r="K355" s="302">
        <v>0.25524328150236619</v>
      </c>
      <c r="L355" s="302">
        <f t="shared" si="117"/>
        <v>1.5743024752994661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0.1572874656225681</v>
      </c>
      <c r="C356" s="302">
        <v>0.54789776056249284</v>
      </c>
      <c r="D356" s="302">
        <f t="shared" si="115"/>
        <v>0.70518522618506096</v>
      </c>
      <c r="E356" s="303"/>
      <c r="F356" s="302">
        <v>0.12369336005345875</v>
      </c>
      <c r="G356" s="302">
        <v>0.47382156978029161</v>
      </c>
      <c r="H356" s="302">
        <f t="shared" si="116"/>
        <v>0.59751492983375032</v>
      </c>
      <c r="I356" s="303"/>
      <c r="J356" s="302">
        <v>0.14111276573540804</v>
      </c>
      <c r="K356" s="302">
        <v>0.36103207207774812</v>
      </c>
      <c r="L356" s="302">
        <f t="shared" si="117"/>
        <v>0.50214483781315611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1.9202086917882568</v>
      </c>
      <c r="C357" s="302">
        <v>1.5718152546335971</v>
      </c>
      <c r="D357" s="302">
        <f t="shared" si="115"/>
        <v>3.4920239464218539</v>
      </c>
      <c r="E357" s="303"/>
      <c r="F357" s="302">
        <v>1.6027161232052296</v>
      </c>
      <c r="G357" s="302">
        <v>1.1454931360201874</v>
      </c>
      <c r="H357" s="302">
        <f t="shared" si="116"/>
        <v>2.7482092592254173</v>
      </c>
      <c r="I357" s="303"/>
      <c r="J357" s="302">
        <v>0.8724471977208117</v>
      </c>
      <c r="K357" s="302">
        <v>0.72923405574358569</v>
      </c>
      <c r="L357" s="302">
        <f t="shared" si="117"/>
        <v>1.6016812534643974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81.393875752853702</v>
      </c>
      <c r="C359" s="311">
        <f t="shared" ref="C359:D359" si="118">SUM(C349:C357)</f>
        <v>22.87012424714635</v>
      </c>
      <c r="D359" s="311">
        <f t="shared" si="118"/>
        <v>104.26400000000004</v>
      </c>
      <c r="E359" s="311"/>
      <c r="F359" s="311">
        <f t="shared" ref="F359:H359" si="119">SUM(F349:F357)</f>
        <v>89.617764558494727</v>
      </c>
      <c r="G359" s="311">
        <f t="shared" si="119"/>
        <v>23.520235441505399</v>
      </c>
      <c r="H359" s="311">
        <f t="shared" si="119"/>
        <v>113.13800000000013</v>
      </c>
      <c r="I359" s="311"/>
      <c r="J359" s="311">
        <f t="shared" ref="J359:L359" si="120">SUM(J349:J357)</f>
        <v>94.236947898032454</v>
      </c>
      <c r="K359" s="311">
        <f t="shared" si="120"/>
        <v>24.856052101967595</v>
      </c>
      <c r="L359" s="311">
        <f t="shared" si="120"/>
        <v>119.09300000000005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2.0899009167858047</v>
      </c>
      <c r="C366" s="302">
        <v>1.5945910564348824</v>
      </c>
      <c r="D366" s="302">
        <f>SUM(B366:C366)</f>
        <v>3.6844919732206871</v>
      </c>
      <c r="E366" s="303"/>
      <c r="F366" s="302">
        <v>2.4413954972474627</v>
      </c>
      <c r="G366" s="302">
        <v>1.3222043186077148</v>
      </c>
      <c r="H366" s="302">
        <f>SUM(F366:G366)</f>
        <v>3.7635998158551773</v>
      </c>
      <c r="I366" s="303"/>
      <c r="J366" s="302">
        <v>3.7479793407746036</v>
      </c>
      <c r="K366" s="302">
        <v>1.6700157196280347</v>
      </c>
      <c r="L366" s="302">
        <f>SUM(J366:K366)</f>
        <v>5.4179950604026388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1.5418088959540719</v>
      </c>
      <c r="C367" s="302">
        <v>2.3972477175676912</v>
      </c>
      <c r="D367" s="302">
        <f t="shared" ref="D367:D374" si="121">SUM(B367:C367)</f>
        <v>3.9390566135217631</v>
      </c>
      <c r="E367" s="303"/>
      <c r="F367" s="302">
        <v>1.8552368227011682</v>
      </c>
      <c r="G367" s="302">
        <v>2.0834338962403871</v>
      </c>
      <c r="H367" s="302">
        <f t="shared" ref="H367:H374" si="122">SUM(F367:G367)</f>
        <v>3.9386707189415553</v>
      </c>
      <c r="I367" s="303"/>
      <c r="J367" s="302">
        <v>1.8326779615125663</v>
      </c>
      <c r="K367" s="302">
        <v>2.8705285646166887</v>
      </c>
      <c r="L367" s="302">
        <f t="shared" ref="L367:L374" si="123">SUM(J367:K367)</f>
        <v>4.7032065261292555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3.2036540690075719</v>
      </c>
      <c r="C368" s="302">
        <v>5.1970090645340212</v>
      </c>
      <c r="D368" s="302">
        <f t="shared" si="121"/>
        <v>8.4006631335415936</v>
      </c>
      <c r="E368" s="303"/>
      <c r="F368" s="302">
        <v>3.6165021901657166</v>
      </c>
      <c r="G368" s="302">
        <v>3.9889340102733657</v>
      </c>
      <c r="H368" s="302">
        <f t="shared" si="122"/>
        <v>7.6054362004390823</v>
      </c>
      <c r="I368" s="303"/>
      <c r="J368" s="302">
        <v>3.7704300891568194</v>
      </c>
      <c r="K368" s="302">
        <v>4.7072108980105947</v>
      </c>
      <c r="L368" s="302">
        <f t="shared" si="123"/>
        <v>8.4776409871674137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1.7453228061852584</v>
      </c>
      <c r="C369" s="302">
        <v>0.50758275038346801</v>
      </c>
      <c r="D369" s="302">
        <f t="shared" si="121"/>
        <v>2.2529055565687264</v>
      </c>
      <c r="E369" s="303"/>
      <c r="F369" s="302">
        <v>1.6329876560729246</v>
      </c>
      <c r="G369" s="302">
        <v>0.47619382899566171</v>
      </c>
      <c r="H369" s="302">
        <f t="shared" si="122"/>
        <v>2.1091814850685862</v>
      </c>
      <c r="I369" s="303"/>
      <c r="J369" s="302">
        <v>1.1420844767828231</v>
      </c>
      <c r="K369" s="302">
        <v>0.42014123774570666</v>
      </c>
      <c r="L369" s="302">
        <f t="shared" si="123"/>
        <v>1.5622257145285299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0.66953007741768056</v>
      </c>
      <c r="C370" s="302">
        <v>1.7379254618423072</v>
      </c>
      <c r="D370" s="302">
        <f t="shared" si="121"/>
        <v>2.4074555392599879</v>
      </c>
      <c r="E370" s="303"/>
      <c r="F370" s="302">
        <v>0.79313202711053454</v>
      </c>
      <c r="G370" s="302">
        <v>1.1132930417379092</v>
      </c>
      <c r="H370" s="302">
        <f t="shared" si="122"/>
        <v>1.9064250688484439</v>
      </c>
      <c r="I370" s="303"/>
      <c r="J370" s="302">
        <v>1.4222682145428629</v>
      </c>
      <c r="K370" s="302">
        <v>1.2457030902556587</v>
      </c>
      <c r="L370" s="302">
        <f t="shared" si="123"/>
        <v>2.6679713047985216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1.4125173113467047</v>
      </c>
      <c r="C371" s="302">
        <v>1.0149553210168971</v>
      </c>
      <c r="D371" s="302">
        <f t="shared" si="121"/>
        <v>2.4274726323636018</v>
      </c>
      <c r="E371" s="303"/>
      <c r="F371" s="302">
        <v>1.1895556620204104</v>
      </c>
      <c r="G371" s="302">
        <v>0.83957303709975972</v>
      </c>
      <c r="H371" s="302">
        <f t="shared" si="122"/>
        <v>2.0291286991201702</v>
      </c>
      <c r="I371" s="303"/>
      <c r="J371" s="302">
        <v>1.1096450115839183</v>
      </c>
      <c r="K371" s="302">
        <v>1.1448072915891483</v>
      </c>
      <c r="L371" s="302">
        <f t="shared" si="123"/>
        <v>2.2544523031730668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0.7219988827251691</v>
      </c>
      <c r="C372" s="302">
        <v>0.61192113854793617</v>
      </c>
      <c r="D372" s="302">
        <f t="shared" si="121"/>
        <v>1.3339200212731053</v>
      </c>
      <c r="E372" s="303"/>
      <c r="F372" s="302">
        <v>0.65504093000610242</v>
      </c>
      <c r="G372" s="302">
        <v>0.49628769084946461</v>
      </c>
      <c r="H372" s="302">
        <f t="shared" si="122"/>
        <v>1.1513286208555671</v>
      </c>
      <c r="I372" s="303"/>
      <c r="J372" s="302">
        <v>0.74189881102992306</v>
      </c>
      <c r="K372" s="302">
        <v>0.6134690656036933</v>
      </c>
      <c r="L372" s="302">
        <f t="shared" si="123"/>
        <v>1.3553678766336164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4.6287176166159939E-2</v>
      </c>
      <c r="C373" s="302">
        <v>0.20623160445129257</v>
      </c>
      <c r="D373" s="302">
        <f t="shared" si="121"/>
        <v>0.25251878061745253</v>
      </c>
      <c r="E373" s="303"/>
      <c r="F373" s="302">
        <v>4.6501486918530399E-2</v>
      </c>
      <c r="G373" s="302">
        <v>0.15413278371734129</v>
      </c>
      <c r="H373" s="302">
        <f t="shared" si="122"/>
        <v>0.20063427063587169</v>
      </c>
      <c r="I373" s="303"/>
      <c r="J373" s="302">
        <v>6.6272487047090128E-2</v>
      </c>
      <c r="K373" s="302">
        <v>0.17560486564456362</v>
      </c>
      <c r="L373" s="302">
        <f t="shared" si="123"/>
        <v>0.24187735269165375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1.1873453072197799</v>
      </c>
      <c r="C374" s="302">
        <v>1.4211704424133609</v>
      </c>
      <c r="D374" s="302">
        <f t="shared" si="121"/>
        <v>2.608515749633141</v>
      </c>
      <c r="E374" s="303"/>
      <c r="F374" s="302">
        <v>0.9235011331978642</v>
      </c>
      <c r="G374" s="302">
        <v>0.99509398703770346</v>
      </c>
      <c r="H374" s="302">
        <f t="shared" si="122"/>
        <v>1.9185951202355676</v>
      </c>
      <c r="I374" s="303"/>
      <c r="J374" s="302">
        <v>0.65211664218074972</v>
      </c>
      <c r="K374" s="302">
        <v>0.93914623229453364</v>
      </c>
      <c r="L374" s="302">
        <f t="shared" si="123"/>
        <v>1.5912628744752833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12.618365442808201</v>
      </c>
      <c r="C376" s="311">
        <f t="shared" ref="C376:D376" si="124">SUM(C366:C374)</f>
        <v>14.688634557191859</v>
      </c>
      <c r="D376" s="311">
        <f t="shared" si="124"/>
        <v>27.307000000000063</v>
      </c>
      <c r="E376" s="311"/>
      <c r="F376" s="311">
        <f t="shared" ref="F376:H376" si="125">SUM(F366:F374)</f>
        <v>13.153853405440714</v>
      </c>
      <c r="G376" s="311">
        <f t="shared" si="125"/>
        <v>11.469146594559307</v>
      </c>
      <c r="H376" s="311">
        <f t="shared" si="125"/>
        <v>24.623000000000019</v>
      </c>
      <c r="I376" s="311"/>
      <c r="J376" s="311">
        <f t="shared" ref="J376:L376" si="126">SUM(J366:J374)</f>
        <v>14.485373034611357</v>
      </c>
      <c r="K376" s="311">
        <f t="shared" si="126"/>
        <v>13.786626965388622</v>
      </c>
      <c r="L376" s="311">
        <f t="shared" si="126"/>
        <v>28.271999999999977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1.6122690044151078</v>
      </c>
      <c r="C383" s="302">
        <v>1.758065727102585</v>
      </c>
      <c r="D383" s="302">
        <f>SUM(B383:C383)</f>
        <v>3.3703347315176928</v>
      </c>
      <c r="E383" s="303"/>
      <c r="F383" s="302">
        <v>2.3541018106963691</v>
      </c>
      <c r="G383" s="302">
        <v>1.2255199197658044</v>
      </c>
      <c r="H383" s="302">
        <f>SUM(F383:G383)</f>
        <v>3.5796217304621738</v>
      </c>
      <c r="I383" s="303"/>
      <c r="J383" s="302">
        <v>2.9470766646927795</v>
      </c>
      <c r="K383" s="302">
        <v>1.3617803151577923</v>
      </c>
      <c r="L383" s="302">
        <f>SUM(J383:K383)</f>
        <v>4.3088569798505718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2.0780425454807148</v>
      </c>
      <c r="C384" s="302">
        <v>3.2390398019882043</v>
      </c>
      <c r="D384" s="302">
        <f t="shared" ref="D384:D391" si="127">SUM(B384:C384)</f>
        <v>5.3170823474689186</v>
      </c>
      <c r="E384" s="303"/>
      <c r="F384" s="302">
        <v>3.0134253521269962</v>
      </c>
      <c r="G384" s="302">
        <v>2.2989730045456125</v>
      </c>
      <c r="H384" s="302">
        <f t="shared" ref="H384:H391" si="128">SUM(F384:G384)</f>
        <v>5.3123983566726087</v>
      </c>
      <c r="I384" s="303"/>
      <c r="J384" s="302">
        <v>2.6493197221670672</v>
      </c>
      <c r="K384" s="302">
        <v>2.4961663596812231</v>
      </c>
      <c r="L384" s="302">
        <f t="shared" ref="L384:L391" si="129">SUM(J384:K384)</f>
        <v>5.1454860818482899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1.9185686193693616</v>
      </c>
      <c r="C385" s="302">
        <v>1.4266798936529252</v>
      </c>
      <c r="D385" s="302">
        <f t="shared" si="127"/>
        <v>3.3452485130222867</v>
      </c>
      <c r="E385" s="303"/>
      <c r="F385" s="302">
        <v>2.3591871850014567</v>
      </c>
      <c r="G385" s="302">
        <v>1.0569854356039614</v>
      </c>
      <c r="H385" s="302">
        <f t="shared" si="128"/>
        <v>3.4161726206054182</v>
      </c>
      <c r="I385" s="303"/>
      <c r="J385" s="302">
        <v>1.9177615895928324</v>
      </c>
      <c r="K385" s="302">
        <v>0.93995154763995881</v>
      </c>
      <c r="L385" s="302">
        <f t="shared" si="129"/>
        <v>2.8577131372327913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1.7269837176567799</v>
      </c>
      <c r="C386" s="302">
        <v>0.3219915623055925</v>
      </c>
      <c r="D386" s="302">
        <f t="shared" si="127"/>
        <v>2.0489752799623724</v>
      </c>
      <c r="E386" s="303"/>
      <c r="F386" s="302">
        <v>2.0155676996266023</v>
      </c>
      <c r="G386" s="302">
        <v>0.23044090530106537</v>
      </c>
      <c r="H386" s="302">
        <f t="shared" si="128"/>
        <v>2.2460086049276677</v>
      </c>
      <c r="I386" s="303"/>
      <c r="J386" s="302">
        <v>1.9766148742458602</v>
      </c>
      <c r="K386" s="302">
        <v>0.19302787545538019</v>
      </c>
      <c r="L386" s="302">
        <f t="shared" si="129"/>
        <v>2.1696427497012403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0.39077587103217093</v>
      </c>
      <c r="C387" s="302">
        <v>0.99249268447641159</v>
      </c>
      <c r="D387" s="302">
        <f t="shared" si="127"/>
        <v>1.3832685555085824</v>
      </c>
      <c r="E387" s="303"/>
      <c r="F387" s="302">
        <v>0.50935544543212408</v>
      </c>
      <c r="G387" s="302">
        <v>0.54064285413067115</v>
      </c>
      <c r="H387" s="302">
        <f t="shared" si="128"/>
        <v>1.0499982995627952</v>
      </c>
      <c r="I387" s="303"/>
      <c r="J387" s="302">
        <v>0.7586755174858193</v>
      </c>
      <c r="K387" s="302">
        <v>0.56636735305863473</v>
      </c>
      <c r="L387" s="302">
        <f t="shared" si="129"/>
        <v>1.3250428705444541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6.2824058573997696</v>
      </c>
      <c r="C388" s="302">
        <v>1.7729496007762029</v>
      </c>
      <c r="D388" s="302">
        <f t="shared" si="127"/>
        <v>8.0553554581759723</v>
      </c>
      <c r="E388" s="303"/>
      <c r="F388" s="302">
        <v>6.6429325280732154</v>
      </c>
      <c r="G388" s="302">
        <v>1.3042924661635489</v>
      </c>
      <c r="H388" s="302">
        <f t="shared" si="128"/>
        <v>7.9472249942367643</v>
      </c>
      <c r="I388" s="303"/>
      <c r="J388" s="302">
        <v>5.4861674363052595</v>
      </c>
      <c r="K388" s="302">
        <v>1.389410209954385</v>
      </c>
      <c r="L388" s="302">
        <f t="shared" si="129"/>
        <v>6.8755776462596447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0.67230853273586466</v>
      </c>
      <c r="C389" s="302">
        <v>0.57762565261237686</v>
      </c>
      <c r="D389" s="302">
        <f t="shared" si="127"/>
        <v>1.2499341853482415</v>
      </c>
      <c r="E389" s="303"/>
      <c r="F389" s="302">
        <v>0.7353153265262754</v>
      </c>
      <c r="G389" s="302">
        <v>0.36089814083681593</v>
      </c>
      <c r="H389" s="302">
        <f t="shared" si="128"/>
        <v>1.0962134673630914</v>
      </c>
      <c r="I389" s="303"/>
      <c r="J389" s="302">
        <v>0.70465619604247909</v>
      </c>
      <c r="K389" s="302">
        <v>0.3439693946489803</v>
      </c>
      <c r="L389" s="302">
        <f t="shared" si="129"/>
        <v>1.0486255906914594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0.19675104722157127</v>
      </c>
      <c r="C390" s="302">
        <v>0.49300584760611343</v>
      </c>
      <c r="D390" s="302">
        <f t="shared" si="127"/>
        <v>0.68975689482768465</v>
      </c>
      <c r="E390" s="303"/>
      <c r="F390" s="302">
        <v>0.21988865237532745</v>
      </c>
      <c r="G390" s="302">
        <v>0.29953783277006302</v>
      </c>
      <c r="H390" s="302">
        <f t="shared" si="128"/>
        <v>0.51942648514539047</v>
      </c>
      <c r="I390" s="303"/>
      <c r="J390" s="302">
        <v>0.29706434071721294</v>
      </c>
      <c r="K390" s="302">
        <v>0.26335403602499902</v>
      </c>
      <c r="L390" s="302">
        <f t="shared" si="129"/>
        <v>0.56041837674221195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1.0648111304030428</v>
      </c>
      <c r="C391" s="302">
        <v>1.0302329037651943</v>
      </c>
      <c r="D391" s="302">
        <f t="shared" si="127"/>
        <v>2.0950440341682368</v>
      </c>
      <c r="E391" s="303"/>
      <c r="F391" s="302">
        <v>1.0455275670937367</v>
      </c>
      <c r="G391" s="302">
        <v>0.61140787393036811</v>
      </c>
      <c r="H391" s="302">
        <f t="shared" si="128"/>
        <v>1.6569354410241048</v>
      </c>
      <c r="I391" s="303"/>
      <c r="J391" s="302">
        <v>0.62173685780925769</v>
      </c>
      <c r="K391" s="302">
        <v>0.55589970932006882</v>
      </c>
      <c r="L391" s="302">
        <f t="shared" si="129"/>
        <v>1.1776365671293265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15.942916325714386</v>
      </c>
      <c r="C393" s="311">
        <f t="shared" ref="C393:D393" si="130">SUM(C383:C391)</f>
        <v>11.612083674285605</v>
      </c>
      <c r="D393" s="311">
        <f t="shared" si="130"/>
        <v>27.554999999999986</v>
      </c>
      <c r="E393" s="311"/>
      <c r="F393" s="311">
        <f t="shared" ref="F393:H393" si="131">SUM(F383:F391)</f>
        <v>18.895301566952103</v>
      </c>
      <c r="G393" s="311">
        <f t="shared" si="131"/>
        <v>7.9286984330479093</v>
      </c>
      <c r="H393" s="311">
        <f t="shared" si="131"/>
        <v>26.824000000000016</v>
      </c>
      <c r="I393" s="311"/>
      <c r="J393" s="311">
        <f t="shared" ref="J393:L393" si="132">SUM(J383:J391)</f>
        <v>17.359073199058567</v>
      </c>
      <c r="K393" s="311">
        <f t="shared" si="132"/>
        <v>8.1099268009414214</v>
      </c>
      <c r="L393" s="311">
        <f t="shared" si="132"/>
        <v>25.468999999999987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Coast to Capital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65.026671180822703</v>
      </c>
      <c r="C9" s="249">
        <f t="shared" ref="C9:D9" si="0">SUM(C26,C43,C60,C77,C94,C111,C128,C145,C162,C179,C196,C213,C230,C247,C264,C281,C298,C315,C332,C349,C366,C383)</f>
        <v>9.5513742845763403</v>
      </c>
      <c r="D9" s="249">
        <f t="shared" si="0"/>
        <v>15.80729975118509</v>
      </c>
      <c r="E9" s="249">
        <f>SUM(B9:D9)</f>
        <v>90.385345216584128</v>
      </c>
      <c r="F9" s="238"/>
      <c r="G9" s="249">
        <f>SUM(G26,G43,G60,G77,G94,G111,G128,G145,G162,G179,G196,G213,G230,G247,G264,G281,G298,G315,G332,G349,G366,G383)</f>
        <v>71.769415132964937</v>
      </c>
      <c r="H9" s="249">
        <f t="shared" ref="H9:I9" si="1">SUM(H26,H43,H60,H77,H94,H111,H128,H145,H162,H179,H196,H213,H230,H247,H264,H281,H298,H315,H332,H349,H366,H383)</f>
        <v>14.659164131925076</v>
      </c>
      <c r="I9" s="249">
        <f t="shared" si="1"/>
        <v>16.739985265476058</v>
      </c>
      <c r="J9" s="249">
        <f>SUM(G9:I9)</f>
        <v>103.16856453036607</v>
      </c>
      <c r="K9" s="238"/>
      <c r="L9" s="249">
        <f>SUM(L26,L43,L60,L77,L94,L111,L128,L145,L162,L179,L196,L213,L230,L247,L264,L281,L298,L315,L332,L349,L366,L383)</f>
        <v>79.238149858550628</v>
      </c>
      <c r="M9" s="249">
        <f t="shared" ref="M9:N9" si="2">SUM(M26,M43,M60,M77,M94,M111,M128,M145,M162,M179,M196,M213,M230,M247,M264,M281,M298,M315,M332,M349,M366,M383)</f>
        <v>18.405734232306749</v>
      </c>
      <c r="N9" s="249">
        <f t="shared" si="2"/>
        <v>18.989680339510493</v>
      </c>
      <c r="O9" s="249">
        <f>SUM(L9:N9)</f>
        <v>116.63356443036787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111.89749087865894</v>
      </c>
      <c r="C10" s="249">
        <f t="shared" si="3"/>
        <v>29.559861702846543</v>
      </c>
      <c r="D10" s="249">
        <f t="shared" si="3"/>
        <v>23.413021669518997</v>
      </c>
      <c r="E10" s="249">
        <f t="shared" ref="E10:E17" si="4">SUM(B10:D10)</f>
        <v>164.87037425102449</v>
      </c>
      <c r="F10" s="238"/>
      <c r="G10" s="249">
        <f t="shared" ref="G10:I10" si="5">SUM(G27,G44,G61,G78,G95,G112,G129,G146,G163,G180,G197,G214,G231,G248,G265,G282,G299,G316,G333,G350,G367,G384)</f>
        <v>133.42112574375386</v>
      </c>
      <c r="H10" s="249">
        <f t="shared" si="5"/>
        <v>38.695932515221266</v>
      </c>
      <c r="I10" s="249">
        <f t="shared" si="5"/>
        <v>23.494374458157225</v>
      </c>
      <c r="J10" s="249">
        <f t="shared" ref="J10:J17" si="6">SUM(G10:I10)</f>
        <v>195.61143271713235</v>
      </c>
      <c r="K10" s="238"/>
      <c r="L10" s="249">
        <f t="shared" ref="L10:N10" si="7">SUM(L27,L44,L61,L78,L95,L112,L129,L146,L163,L180,L197,L214,L231,L248,L265,L282,L299,L316,L333,L350,L367,L384)</f>
        <v>156.93893065743481</v>
      </c>
      <c r="M10" s="249">
        <f t="shared" si="7"/>
        <v>45.817486767732078</v>
      </c>
      <c r="N10" s="249">
        <f t="shared" si="7"/>
        <v>23.321560670980858</v>
      </c>
      <c r="O10" s="249">
        <f t="shared" ref="O10:O17" si="8">SUM(L10:N10)</f>
        <v>226.07797809614775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69.838901525034416</v>
      </c>
      <c r="C11" s="249">
        <f t="shared" si="3"/>
        <v>18.939576544452269</v>
      </c>
      <c r="D11" s="249">
        <f t="shared" si="3"/>
        <v>20.656995467135065</v>
      </c>
      <c r="E11" s="249">
        <f t="shared" si="4"/>
        <v>109.43547353662174</v>
      </c>
      <c r="F11" s="238"/>
      <c r="G11" s="249">
        <f t="shared" ref="G11:I11" si="9">SUM(G28,G45,G62,G79,G96,G113,G130,G147,G164,G181,G198,G215,G232,G249,G266,G283,G300,G317,G334,G351,G368,G385)</f>
        <v>78.803921978177272</v>
      </c>
      <c r="H11" s="249">
        <f t="shared" si="9"/>
        <v>22.931988621488269</v>
      </c>
      <c r="I11" s="249">
        <f t="shared" si="9"/>
        <v>19.021252435112185</v>
      </c>
      <c r="J11" s="249">
        <f t="shared" si="6"/>
        <v>120.75716303477773</v>
      </c>
      <c r="K11" s="238"/>
      <c r="L11" s="249">
        <f t="shared" ref="L11:N11" si="10">SUM(L28,L45,L62,L79,L96,L113,L130,L147,L164,L181,L198,L215,L232,L249,L266,L283,L300,L317,L334,L351,L368,L385)</f>
        <v>81.569751311520491</v>
      </c>
      <c r="M11" s="249">
        <f t="shared" si="10"/>
        <v>23.47793430747743</v>
      </c>
      <c r="N11" s="249">
        <f t="shared" si="10"/>
        <v>19.899725293098324</v>
      </c>
      <c r="O11" s="249">
        <f t="shared" si="8"/>
        <v>124.94741091209625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49.375960211425138</v>
      </c>
      <c r="C12" s="249">
        <f t="shared" si="3"/>
        <v>36.258477540248542</v>
      </c>
      <c r="D12" s="249">
        <f t="shared" si="3"/>
        <v>5.0442088722939555</v>
      </c>
      <c r="E12" s="249">
        <f t="shared" si="4"/>
        <v>90.678646623967637</v>
      </c>
      <c r="F12" s="238"/>
      <c r="G12" s="249">
        <f t="shared" ref="G12:I12" si="11">SUM(G29,G46,G63,G80,G97,G114,G131,G148,G165,G182,G199,G216,G233,G250,G267,G284,G301,G318,G335,G352,G369,G386)</f>
        <v>48.086960638176905</v>
      </c>
      <c r="H12" s="249">
        <f t="shared" si="11"/>
        <v>36.317887313864382</v>
      </c>
      <c r="I12" s="249">
        <f t="shared" si="11"/>
        <v>4.3183125663639217</v>
      </c>
      <c r="J12" s="249">
        <f t="shared" si="6"/>
        <v>88.723160518405194</v>
      </c>
      <c r="K12" s="238"/>
      <c r="L12" s="249">
        <f t="shared" ref="L12:N12" si="12">SUM(L29,L46,L63,L80,L97,L114,L131,L148,L165,L182,L199,L216,L233,L250,L267,L284,L301,L318,L335,L352,L369,L386)</f>
        <v>38.294410999904571</v>
      </c>
      <c r="M12" s="249">
        <f t="shared" si="12"/>
        <v>28.860472327693447</v>
      </c>
      <c r="N12" s="249">
        <f t="shared" si="12"/>
        <v>4.640344023225885</v>
      </c>
      <c r="O12" s="249">
        <f t="shared" si="8"/>
        <v>71.795227350823893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42.112541444629016</v>
      </c>
      <c r="C13" s="249">
        <f t="shared" si="3"/>
        <v>7.6684888569358698</v>
      </c>
      <c r="D13" s="249">
        <f t="shared" si="3"/>
        <v>25.487652159715477</v>
      </c>
      <c r="E13" s="249">
        <f t="shared" si="4"/>
        <v>75.268682461280363</v>
      </c>
      <c r="F13" s="238"/>
      <c r="G13" s="249">
        <f t="shared" ref="G13:I13" si="13">SUM(G30,G47,G64,G81,G98,G115,G132,G149,G166,G183,G200,G217,G234,G251,G268,G285,G302,G319,G336,G353,G370,G387)</f>
        <v>35.963565456891615</v>
      </c>
      <c r="H13" s="249">
        <f t="shared" si="13"/>
        <v>6.9492934009563934</v>
      </c>
      <c r="I13" s="249">
        <f t="shared" si="13"/>
        <v>23.325847665894582</v>
      </c>
      <c r="J13" s="249">
        <f t="shared" si="6"/>
        <v>66.238706523742593</v>
      </c>
      <c r="K13" s="238"/>
      <c r="L13" s="249">
        <f t="shared" ref="L13:N13" si="14">SUM(L30,L47,L64,L81,L98,L115,L132,L149,L166,L183,L200,L217,L234,L251,L268,L285,L302,L319,L336,L353,L370,L387)</f>
        <v>32.439458892253121</v>
      </c>
      <c r="M13" s="249">
        <f t="shared" si="14"/>
        <v>8.457971848833516</v>
      </c>
      <c r="N13" s="249">
        <f t="shared" si="14"/>
        <v>26.243781786586208</v>
      </c>
      <c r="O13" s="249">
        <f t="shared" si="8"/>
        <v>67.141212527672849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38.476350551848647</v>
      </c>
      <c r="C14" s="249">
        <f t="shared" si="3"/>
        <v>33.393111969300506</v>
      </c>
      <c r="D14" s="249">
        <f t="shared" si="3"/>
        <v>10.710422125651451</v>
      </c>
      <c r="E14" s="249">
        <f t="shared" si="4"/>
        <v>82.579884646800608</v>
      </c>
      <c r="F14" s="238"/>
      <c r="G14" s="249">
        <f t="shared" ref="G14:I14" si="15">SUM(G31,G48,G65,G82,G99,G116,G133,G150,G167,G184,G201,G218,G235,G252,G269,G286,G303,G320,G337,G354,G371,G388)</f>
        <v>37.729145367311837</v>
      </c>
      <c r="H14" s="249">
        <f t="shared" si="15"/>
        <v>35.250762375625634</v>
      </c>
      <c r="I14" s="249">
        <f t="shared" si="15"/>
        <v>11.12685144760459</v>
      </c>
      <c r="J14" s="249">
        <f t="shared" si="6"/>
        <v>84.106759190542064</v>
      </c>
      <c r="K14" s="238"/>
      <c r="L14" s="249">
        <f t="shared" ref="L14:N14" si="16">SUM(L31,L48,L65,L82,L99,L116,L133,L150,L167,L184,L201,L218,L235,L252,L269,L286,L303,L320,L337,L354,L371,L388)</f>
        <v>44.31695911003581</v>
      </c>
      <c r="M14" s="249">
        <f t="shared" si="16"/>
        <v>36.736758820386264</v>
      </c>
      <c r="N14" s="249">
        <f t="shared" si="16"/>
        <v>12.635234418867283</v>
      </c>
      <c r="O14" s="249">
        <f t="shared" si="8"/>
        <v>93.688952349289352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22.569877233335038</v>
      </c>
      <c r="C15" s="249">
        <f t="shared" si="3"/>
        <v>35.359121900620522</v>
      </c>
      <c r="D15" s="249">
        <f t="shared" si="3"/>
        <v>4.6124182706045618</v>
      </c>
      <c r="E15" s="249">
        <f t="shared" si="4"/>
        <v>62.541417404560121</v>
      </c>
      <c r="F15" s="238"/>
      <c r="G15" s="249">
        <f t="shared" ref="G15:I15" si="17">SUM(G32,G49,G66,G83,G100,G117,G134,G151,G168,G185,G202,G219,G236,G253,G270,G287,G304,G321,G338,G355,G372,G389)</f>
        <v>21.113070593186386</v>
      </c>
      <c r="H15" s="249">
        <f t="shared" si="17"/>
        <v>37.055189970899661</v>
      </c>
      <c r="I15" s="249">
        <f t="shared" si="17"/>
        <v>2.9881514133196934</v>
      </c>
      <c r="J15" s="249">
        <f t="shared" si="6"/>
        <v>61.156411977405739</v>
      </c>
      <c r="K15" s="238"/>
      <c r="L15" s="249">
        <f t="shared" ref="L15:N15" si="18">SUM(L32,L49,L66,L83,L100,L117,L134,L151,L168,L185,L202,L219,L236,L253,L270,L287,L304,L321,L338,L355,L372,L389)</f>
        <v>21.496192275358208</v>
      </c>
      <c r="M15" s="249">
        <f t="shared" si="18"/>
        <v>36.859099266604723</v>
      </c>
      <c r="N15" s="249">
        <f t="shared" si="18"/>
        <v>2.6932138398667829</v>
      </c>
      <c r="O15" s="249">
        <f t="shared" si="8"/>
        <v>61.048505381829713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25.898626431306088</v>
      </c>
      <c r="C16" s="249">
        <f t="shared" si="3"/>
        <v>5.892415474217132</v>
      </c>
      <c r="D16" s="249">
        <f t="shared" si="3"/>
        <v>7.5638979898556835</v>
      </c>
      <c r="E16" s="249">
        <f t="shared" si="4"/>
        <v>39.354939895378905</v>
      </c>
      <c r="F16" s="238"/>
      <c r="G16" s="249">
        <f t="shared" ref="G16:I16" si="19">SUM(G33,G50,G67,G84,G101,G118,G135,G152,G169,G186,G203,G220,G237,G254,G271,G288,G305,G322,G339,G356,G373,G390)</f>
        <v>22.19385608149522</v>
      </c>
      <c r="H16" s="249">
        <f t="shared" si="19"/>
        <v>7.1600764716740128</v>
      </c>
      <c r="I16" s="249">
        <f t="shared" si="19"/>
        <v>7.0200970664112106</v>
      </c>
      <c r="J16" s="249">
        <f t="shared" si="6"/>
        <v>36.37402961958044</v>
      </c>
      <c r="K16" s="238"/>
      <c r="L16" s="249">
        <f t="shared" ref="L16:N16" si="20">SUM(L33,L50,L67,L84,L101,L118,L135,L152,L169,L186,L203,L220,L237,L254,L271,L288,L305,L322,L339,L356,L373,L390)</f>
        <v>21.233503697934502</v>
      </c>
      <c r="M16" s="249">
        <f t="shared" si="20"/>
        <v>9.5743485883163633</v>
      </c>
      <c r="N16" s="249">
        <f t="shared" si="20"/>
        <v>8.3321270109790273</v>
      </c>
      <c r="O16" s="249">
        <f t="shared" si="8"/>
        <v>39.139979297229893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36.470589691620184</v>
      </c>
      <c r="C17" s="249">
        <f t="shared" si="3"/>
        <v>54.14924472191057</v>
      </c>
      <c r="D17" s="249">
        <f t="shared" si="3"/>
        <v>5.0274015502511897</v>
      </c>
      <c r="E17" s="249">
        <f t="shared" si="4"/>
        <v>95.647235963781938</v>
      </c>
      <c r="F17" s="238"/>
      <c r="G17" s="249">
        <f t="shared" ref="G17:I17" si="21">SUM(G34,G51,G68,G85,G102,G119,G136,G153,G170,G187,G204,G221,G238,G255,G272,G289,G306,G323,G340,G357,G374,G391)</f>
        <v>30.81289331755017</v>
      </c>
      <c r="H17" s="249">
        <f t="shared" si="21"/>
        <v>52.870876087636141</v>
      </c>
      <c r="I17" s="249">
        <f t="shared" si="21"/>
        <v>4.2090024828613402</v>
      </c>
      <c r="J17" s="249">
        <f t="shared" si="6"/>
        <v>87.892771888047648</v>
      </c>
      <c r="K17" s="238"/>
      <c r="L17" s="249">
        <f t="shared" ref="L17:N17" si="22">SUM(L34,L51,L68,L85,L102,L119,L136,L153,L170,L187,L204,L221,L238,L255,L272,L289,L306,L323,L340,L357,L374,L391)</f>
        <v>29.032582775788679</v>
      </c>
      <c r="M17" s="249">
        <f t="shared" si="22"/>
        <v>50.509446215161759</v>
      </c>
      <c r="N17" s="249">
        <f t="shared" si="22"/>
        <v>5.4701406635921241</v>
      </c>
      <c r="O17" s="249">
        <f t="shared" si="8"/>
        <v>85.012169654542561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461.66700914868022</v>
      </c>
      <c r="C19" s="247">
        <f t="shared" ref="C19:O19" si="23">SUM(C9:C17)</f>
        <v>230.7716729951083</v>
      </c>
      <c r="D19" s="247">
        <f t="shared" si="23"/>
        <v>118.32331785621147</v>
      </c>
      <c r="E19" s="247">
        <f t="shared" si="23"/>
        <v>810.76199999999994</v>
      </c>
      <c r="F19" s="247"/>
      <c r="G19" s="247">
        <f t="shared" si="23"/>
        <v>479.8939543095081</v>
      </c>
      <c r="H19" s="247">
        <f t="shared" si="23"/>
        <v>251.89117088929083</v>
      </c>
      <c r="I19" s="247">
        <f t="shared" si="23"/>
        <v>112.2438748012008</v>
      </c>
      <c r="J19" s="247">
        <f t="shared" si="23"/>
        <v>844.02899999999977</v>
      </c>
      <c r="K19" s="247"/>
      <c r="L19" s="247">
        <f t="shared" si="23"/>
        <v>504.55993957878087</v>
      </c>
      <c r="M19" s="247">
        <f t="shared" si="23"/>
        <v>258.6992523745123</v>
      </c>
      <c r="N19" s="247">
        <f t="shared" si="23"/>
        <v>122.22580804670697</v>
      </c>
      <c r="O19" s="247">
        <f t="shared" si="23"/>
        <v>885.48500000000013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0.42452926240878031</v>
      </c>
      <c r="C26" s="302">
        <v>7.0336237462858511E-2</v>
      </c>
      <c r="D26" s="302">
        <v>7.2532521218055424E-2</v>
      </c>
      <c r="E26" s="302">
        <f>SUM(B26:D26)</f>
        <v>0.56739802108969428</v>
      </c>
      <c r="F26" s="303"/>
      <c r="G26" s="302">
        <v>0.51485335082852135</v>
      </c>
      <c r="H26" s="302">
        <v>6.4582451125338503E-2</v>
      </c>
      <c r="I26" s="302">
        <v>6.0557622279569116E-2</v>
      </c>
      <c r="J26" s="302">
        <f>SUM(G26:I26)</f>
        <v>0.63999342423342898</v>
      </c>
      <c r="K26" s="303"/>
      <c r="L26" s="302">
        <v>0.7114196098342247</v>
      </c>
      <c r="M26" s="302">
        <v>6.1834292135124647E-2</v>
      </c>
      <c r="N26" s="302">
        <v>7.3089401005506649E-2</v>
      </c>
      <c r="O26" s="302">
        <f>SUM(L26:N26)</f>
        <v>0.84634330297485605</v>
      </c>
    </row>
    <row r="27" spans="1:15" s="236" customFormat="1" x14ac:dyDescent="0.2">
      <c r="A27" s="237" t="str">
        <f>name!E$5</f>
        <v>Professional occupations</v>
      </c>
      <c r="B27" s="302">
        <v>0.44228759592794414</v>
      </c>
      <c r="C27" s="302">
        <v>7.3899987636126485E-2</v>
      </c>
      <c r="D27" s="302">
        <v>5.7931298636431573E-2</v>
      </c>
      <c r="E27" s="302">
        <f t="shared" ref="E27:E34" si="24">SUM(B27:D27)</f>
        <v>0.57411888220050211</v>
      </c>
      <c r="F27" s="303"/>
      <c r="G27" s="302">
        <v>0.63169482554221013</v>
      </c>
      <c r="H27" s="302">
        <v>5.4747640366563176E-2</v>
      </c>
      <c r="I27" s="302">
        <v>8.1805777032876656E-2</v>
      </c>
      <c r="J27" s="302">
        <f t="shared" ref="J27:J34" si="25">SUM(G27:I27)</f>
        <v>0.76824824294164995</v>
      </c>
      <c r="K27" s="303"/>
      <c r="L27" s="302">
        <v>0.94120885099870566</v>
      </c>
      <c r="M27" s="302">
        <v>6.9015474614139455E-2</v>
      </c>
      <c r="N27" s="302">
        <v>0.12001528096886503</v>
      </c>
      <c r="O27" s="302">
        <f t="shared" ref="O27:O34" si="26">SUM(L27:N27)</f>
        <v>1.1302396065817102</v>
      </c>
    </row>
    <row r="28" spans="1:15" s="236" customFormat="1" x14ac:dyDescent="0.2">
      <c r="A28" s="237" t="str">
        <f>name!E$6</f>
        <v>Associate professional occupations</v>
      </c>
      <c r="B28" s="302">
        <v>0.3290069449377287</v>
      </c>
      <c r="C28" s="302">
        <v>6.4346508139922889E-2</v>
      </c>
      <c r="D28" s="302">
        <v>2.2591883355388927E-2</v>
      </c>
      <c r="E28" s="302">
        <f t="shared" si="24"/>
        <v>0.41594533643304049</v>
      </c>
      <c r="F28" s="303"/>
      <c r="G28" s="302">
        <v>0.41565407128205267</v>
      </c>
      <c r="H28" s="302">
        <v>4.4255862704564775E-2</v>
      </c>
      <c r="I28" s="302">
        <v>2.47813226236729E-2</v>
      </c>
      <c r="J28" s="302">
        <f t="shared" si="25"/>
        <v>0.48469125661029033</v>
      </c>
      <c r="K28" s="303"/>
      <c r="L28" s="302">
        <v>0.47739993052898855</v>
      </c>
      <c r="M28" s="302">
        <v>4.7680940908602844E-2</v>
      </c>
      <c r="N28" s="302">
        <v>3.9410541811268331E-2</v>
      </c>
      <c r="O28" s="302">
        <f t="shared" si="26"/>
        <v>0.56449141324885976</v>
      </c>
    </row>
    <row r="29" spans="1:15" s="236" customFormat="1" x14ac:dyDescent="0.2">
      <c r="A29" s="237" t="str">
        <f>name!E$7</f>
        <v>Administrative and secretarial occupations</v>
      </c>
      <c r="B29" s="302">
        <v>0.3494035791067866</v>
      </c>
      <c r="C29" s="302">
        <v>0.2232834516690719</v>
      </c>
      <c r="D29" s="302">
        <v>2.1085516768758514E-2</v>
      </c>
      <c r="E29" s="302">
        <f t="shared" si="24"/>
        <v>0.59377254754461695</v>
      </c>
      <c r="F29" s="303"/>
      <c r="G29" s="302">
        <v>0.35537132556091372</v>
      </c>
      <c r="H29" s="302">
        <v>0.2258004614201943</v>
      </c>
      <c r="I29" s="302">
        <v>1.2229462169598098E-2</v>
      </c>
      <c r="J29" s="302">
        <f t="shared" si="25"/>
        <v>0.59340124915070613</v>
      </c>
      <c r="K29" s="303"/>
      <c r="L29" s="302">
        <v>0.22505747938662254</v>
      </c>
      <c r="M29" s="302">
        <v>0.16335772776928473</v>
      </c>
      <c r="N29" s="302">
        <v>1.2976809468403488E-2</v>
      </c>
      <c r="O29" s="302">
        <f t="shared" si="26"/>
        <v>0.40139201662431079</v>
      </c>
    </row>
    <row r="30" spans="1:15" s="236" customFormat="1" x14ac:dyDescent="0.2">
      <c r="A30" s="237" t="str">
        <f>name!E$8</f>
        <v>Skilled trades occupations</v>
      </c>
      <c r="B30" s="302">
        <v>1.7789424647513328</v>
      </c>
      <c r="C30" s="302">
        <v>0.22479336000703701</v>
      </c>
      <c r="D30" s="302">
        <v>1.7010956181455397</v>
      </c>
      <c r="E30" s="302">
        <f t="shared" si="24"/>
        <v>3.7048314429039095</v>
      </c>
      <c r="F30" s="303"/>
      <c r="G30" s="302">
        <v>1.6342301040302809</v>
      </c>
      <c r="H30" s="302">
        <v>0.12811441792445891</v>
      </c>
      <c r="I30" s="302">
        <v>1.2774285189160841</v>
      </c>
      <c r="J30" s="302">
        <f>SUM(G30:I30)</f>
        <v>3.0397730408708239</v>
      </c>
      <c r="K30" s="303"/>
      <c r="L30" s="302">
        <v>1.8236446892865557</v>
      </c>
      <c r="M30" s="302">
        <v>0.17292998857094347</v>
      </c>
      <c r="N30" s="302">
        <v>1.1715610403207908</v>
      </c>
      <c r="O30" s="302">
        <f t="shared" si="26"/>
        <v>3.1681357181782897</v>
      </c>
    </row>
    <row r="31" spans="1:15" s="236" customFormat="1" x14ac:dyDescent="0.2">
      <c r="A31" s="237" t="str">
        <f>name!E$9</f>
        <v>Caring, leisure and other service occupations</v>
      </c>
      <c r="B31" s="302">
        <v>0.25341480919205472</v>
      </c>
      <c r="C31" s="302">
        <v>5.8847605416958201E-2</v>
      </c>
      <c r="D31" s="302">
        <v>1.3811830806719662E-2</v>
      </c>
      <c r="E31" s="302">
        <f t="shared" si="24"/>
        <v>0.3260742454157326</v>
      </c>
      <c r="F31" s="303"/>
      <c r="G31" s="302">
        <v>0.25096242221628856</v>
      </c>
      <c r="H31" s="302">
        <v>5.759489660370494E-2</v>
      </c>
      <c r="I31" s="302">
        <v>9.3763271864207541E-3</v>
      </c>
      <c r="J31" s="302">
        <f t="shared" si="25"/>
        <v>0.31793364600641422</v>
      </c>
      <c r="K31" s="303"/>
      <c r="L31" s="302">
        <v>0.26613067561062426</v>
      </c>
      <c r="M31" s="302">
        <v>3.7259722785078199E-2</v>
      </c>
      <c r="N31" s="302">
        <v>9.6251207035062767E-3</v>
      </c>
      <c r="O31" s="302">
        <f t="shared" si="26"/>
        <v>0.31301551909920877</v>
      </c>
    </row>
    <row r="32" spans="1:15" s="236" customFormat="1" x14ac:dyDescent="0.2">
      <c r="A32" s="237" t="str">
        <f>name!E$10</f>
        <v>Sales and customer service occupations</v>
      </c>
      <c r="B32" s="302">
        <v>0.13525593179376388</v>
      </c>
      <c r="C32" s="302">
        <v>7.0627677647722056E-2</v>
      </c>
      <c r="D32" s="302">
        <v>2.1382237336955035E-2</v>
      </c>
      <c r="E32" s="302">
        <f t="shared" si="24"/>
        <v>0.22726584677844097</v>
      </c>
      <c r="F32" s="303"/>
      <c r="G32" s="302">
        <v>0.13151974750006132</v>
      </c>
      <c r="H32" s="302">
        <v>5.0673529012169233E-2</v>
      </c>
      <c r="I32" s="302">
        <v>1.2379365969457001E-2</v>
      </c>
      <c r="J32" s="302">
        <f t="shared" si="25"/>
        <v>0.19457264248168754</v>
      </c>
      <c r="K32" s="303"/>
      <c r="L32" s="302">
        <v>0.14532523046566195</v>
      </c>
      <c r="M32" s="302">
        <v>3.9350685859349747E-2</v>
      </c>
      <c r="N32" s="302">
        <v>9.9194992823432616E-3</v>
      </c>
      <c r="O32" s="302">
        <f t="shared" si="26"/>
        <v>0.19459541560735497</v>
      </c>
    </row>
    <row r="33" spans="1:15" s="236" customFormat="1" x14ac:dyDescent="0.2">
      <c r="A33" s="237" t="str">
        <f>name!E$11</f>
        <v>Process, plant and machine operatives</v>
      </c>
      <c r="B33" s="302">
        <v>0.36770870000588607</v>
      </c>
      <c r="C33" s="302">
        <v>3.0952417841537995E-2</v>
      </c>
      <c r="D33" s="302">
        <v>4.6087238004862644E-3</v>
      </c>
      <c r="E33" s="302">
        <f t="shared" si="24"/>
        <v>0.40326984164791035</v>
      </c>
      <c r="F33" s="303"/>
      <c r="G33" s="302">
        <v>0.29934044601204896</v>
      </c>
      <c r="H33" s="302">
        <v>1.4236149278398278E-2</v>
      </c>
      <c r="I33" s="302">
        <v>4.2514909129162124E-3</v>
      </c>
      <c r="J33" s="302">
        <f t="shared" si="25"/>
        <v>0.31782808620336345</v>
      </c>
      <c r="K33" s="303"/>
      <c r="L33" s="302">
        <v>0.29681887696046622</v>
      </c>
      <c r="M33" s="302">
        <v>2.9818025259917461E-2</v>
      </c>
      <c r="N33" s="302">
        <v>7.8880516367554471E-3</v>
      </c>
      <c r="O33" s="302">
        <f t="shared" si="26"/>
        <v>0.3345249538571391</v>
      </c>
    </row>
    <row r="34" spans="1:15" s="236" customFormat="1" x14ac:dyDescent="0.2">
      <c r="A34" s="237" t="str">
        <f>name!E$12</f>
        <v>Elementary occupations</v>
      </c>
      <c r="B34" s="302">
        <v>0.93726355537777239</v>
      </c>
      <c r="C34" s="302">
        <v>0.15232595949560923</v>
      </c>
      <c r="D34" s="302">
        <v>6.5734321112761937E-2</v>
      </c>
      <c r="E34" s="302">
        <f t="shared" si="24"/>
        <v>1.1553238359861435</v>
      </c>
      <c r="F34" s="303"/>
      <c r="G34" s="302">
        <v>0.69761296205421197</v>
      </c>
      <c r="H34" s="302">
        <v>0.12179366034537029</v>
      </c>
      <c r="I34" s="302">
        <v>2.7151789102073238E-2</v>
      </c>
      <c r="J34" s="302">
        <f t="shared" si="25"/>
        <v>0.84655841150165556</v>
      </c>
      <c r="K34" s="303"/>
      <c r="L34" s="302">
        <v>0.56077247748254522</v>
      </c>
      <c r="M34" s="302">
        <v>8.1603627812241314E-2</v>
      </c>
      <c r="N34" s="302">
        <v>1.8885948533476134E-2</v>
      </c>
      <c r="O34" s="302">
        <f t="shared" si="26"/>
        <v>0.66126205382826264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5.0178128435020497</v>
      </c>
      <c r="C36" s="311">
        <f t="shared" ref="C36:O36" si="27">SUM(C26:C34)</f>
        <v>0.96941320531684427</v>
      </c>
      <c r="D36" s="311">
        <f t="shared" si="27"/>
        <v>1.9807739511810969</v>
      </c>
      <c r="E36" s="311">
        <f t="shared" si="27"/>
        <v>7.9679999999999911</v>
      </c>
      <c r="F36" s="311"/>
      <c r="G36" s="311">
        <f t="shared" si="27"/>
        <v>4.9312392550265889</v>
      </c>
      <c r="H36" s="311">
        <f t="shared" si="27"/>
        <v>0.76179906878076242</v>
      </c>
      <c r="I36" s="311">
        <f t="shared" si="27"/>
        <v>1.5099616761926682</v>
      </c>
      <c r="J36" s="311">
        <f t="shared" si="27"/>
        <v>7.2030000000000198</v>
      </c>
      <c r="K36" s="311"/>
      <c r="L36" s="311">
        <f t="shared" si="27"/>
        <v>5.4477778205543945</v>
      </c>
      <c r="M36" s="311">
        <f t="shared" si="27"/>
        <v>0.70285048571468178</v>
      </c>
      <c r="N36" s="311">
        <f t="shared" si="27"/>
        <v>1.4633716937309154</v>
      </c>
      <c r="O36" s="311">
        <f t="shared" si="27"/>
        <v>7.6139999999999928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7.5174438302309618E-2</v>
      </c>
      <c r="C43" s="302">
        <v>2.7159617118426194E-3</v>
      </c>
      <c r="D43" s="302">
        <v>2.8542909100699135E-2</v>
      </c>
      <c r="E43" s="302">
        <f>SUM(B43:D43)</f>
        <v>0.10643330911485137</v>
      </c>
      <c r="F43" s="303"/>
      <c r="G43" s="302">
        <v>7.9852992562312153E-2</v>
      </c>
      <c r="H43" s="302">
        <v>4.7901361688355615E-4</v>
      </c>
      <c r="I43" s="302">
        <v>6.4669635429405445E-2</v>
      </c>
      <c r="J43" s="302">
        <f>SUM(G43:I43)</f>
        <v>0.14500164160860116</v>
      </c>
      <c r="K43" s="303"/>
      <c r="L43" s="302">
        <v>7.483776010219241E-2</v>
      </c>
      <c r="M43" s="302">
        <v>4.9885871647649546E-4</v>
      </c>
      <c r="N43" s="302">
        <v>6.0964484288150204E-2</v>
      </c>
      <c r="O43" s="302">
        <f>SUM(L43:N43)</f>
        <v>0.13630110310681912</v>
      </c>
    </row>
    <row r="44" spans="1:15" s="236" customFormat="1" x14ac:dyDescent="0.2">
      <c r="A44" s="237" t="str">
        <f>name!E$5</f>
        <v>Professional occupations</v>
      </c>
      <c r="B44" s="302">
        <v>4.7130918043370572E-2</v>
      </c>
      <c r="C44" s="302">
        <v>5.7526898590936027E-3</v>
      </c>
      <c r="D44" s="302">
        <v>1.3651780888394598E-2</v>
      </c>
      <c r="E44" s="302">
        <f t="shared" ref="E44:E51" si="28">SUM(B44:D44)</f>
        <v>6.6535388790858768E-2</v>
      </c>
      <c r="F44" s="303"/>
      <c r="G44" s="302">
        <v>5.7176861004274181E-2</v>
      </c>
      <c r="H44" s="302">
        <v>1.5410553137947822E-3</v>
      </c>
      <c r="I44" s="302">
        <v>2.3489779645807802E-2</v>
      </c>
      <c r="J44" s="302">
        <f t="shared" ref="J44:J46" si="29">SUM(G44:I44)</f>
        <v>8.2207695963876767E-2</v>
      </c>
      <c r="K44" s="303"/>
      <c r="L44" s="302">
        <v>5.1684421027897519E-2</v>
      </c>
      <c r="M44" s="302">
        <v>1.2180694635450177E-3</v>
      </c>
      <c r="N44" s="302">
        <v>6.1696580763576344E-3</v>
      </c>
      <c r="O44" s="302">
        <f t="shared" ref="O44:O51" si="30">SUM(L44:N44)</f>
        <v>5.9072148567800173E-2</v>
      </c>
    </row>
    <row r="45" spans="1:15" s="236" customFormat="1" x14ac:dyDescent="0.2">
      <c r="A45" s="237" t="str">
        <f>name!E$6</f>
        <v>Associate professional occupations</v>
      </c>
      <c r="B45" s="302">
        <v>3.8133991114159431E-2</v>
      </c>
      <c r="C45" s="302">
        <v>3.4722883716305337E-3</v>
      </c>
      <c r="D45" s="302">
        <v>6.5461768440395291E-3</v>
      </c>
      <c r="E45" s="302">
        <f t="shared" si="28"/>
        <v>4.8152456329829493E-2</v>
      </c>
      <c r="F45" s="303"/>
      <c r="G45" s="302">
        <v>4.2803932027629644E-2</v>
      </c>
      <c r="H45" s="302">
        <v>9.8892069494877204E-4</v>
      </c>
      <c r="I45" s="302">
        <v>1.0629856079355406E-2</v>
      </c>
      <c r="J45" s="302">
        <f t="shared" si="29"/>
        <v>5.4422708801933818E-2</v>
      </c>
      <c r="K45" s="303"/>
      <c r="L45" s="302">
        <v>3.5759353940334117E-2</v>
      </c>
      <c r="M45" s="302">
        <v>9.319963482173646E-4</v>
      </c>
      <c r="N45" s="302">
        <v>3.5864496319085518E-3</v>
      </c>
      <c r="O45" s="302">
        <f t="shared" si="30"/>
        <v>4.0277799920460031E-2</v>
      </c>
    </row>
    <row r="46" spans="1:15" s="236" customFormat="1" x14ac:dyDescent="0.2">
      <c r="A46" s="237" t="str">
        <f>name!E$7</f>
        <v>Administrative and secretarial occupations</v>
      </c>
      <c r="B46" s="302">
        <v>3.9194069021238259E-2</v>
      </c>
      <c r="C46" s="302">
        <v>4.8413638714837493E-3</v>
      </c>
      <c r="D46" s="302">
        <v>3.968342184189037E-3</v>
      </c>
      <c r="E46" s="302">
        <f t="shared" si="28"/>
        <v>4.8003775076911046E-2</v>
      </c>
      <c r="F46" s="303"/>
      <c r="G46" s="302">
        <v>4.174444217751197E-2</v>
      </c>
      <c r="H46" s="302">
        <v>2.0214836834304239E-3</v>
      </c>
      <c r="I46" s="302">
        <v>6.0852285967560637E-3</v>
      </c>
      <c r="J46" s="302">
        <f t="shared" si="29"/>
        <v>4.9851154457698457E-2</v>
      </c>
      <c r="K46" s="303"/>
      <c r="L46" s="302">
        <v>3.2793386441295522E-2</v>
      </c>
      <c r="M46" s="302">
        <v>1.1423912747578876E-3</v>
      </c>
      <c r="N46" s="302">
        <v>7.3431515024386411E-3</v>
      </c>
      <c r="O46" s="302">
        <f t="shared" si="30"/>
        <v>4.127892921849205E-2</v>
      </c>
    </row>
    <row r="47" spans="1:15" s="236" customFormat="1" x14ac:dyDescent="0.2">
      <c r="A47" s="237" t="str">
        <f>name!E$8</f>
        <v>Skilled trades occupations</v>
      </c>
      <c r="B47" s="302">
        <v>7.6273839174003683E-2</v>
      </c>
      <c r="C47" s="302">
        <v>5.5782553401999202E-3</v>
      </c>
      <c r="D47" s="302">
        <v>2.7426005274018058E-2</v>
      </c>
      <c r="E47" s="302">
        <f t="shared" si="28"/>
        <v>0.10927809978822166</v>
      </c>
      <c r="F47" s="303"/>
      <c r="G47" s="302">
        <v>5.9135218270699556E-2</v>
      </c>
      <c r="H47" s="302">
        <v>9.3991349191198457E-4</v>
      </c>
      <c r="I47" s="302">
        <v>3.450373469494504E-2</v>
      </c>
      <c r="J47" s="302">
        <f>SUM(G47:I47)</f>
        <v>9.4578866457556587E-2</v>
      </c>
      <c r="K47" s="303"/>
      <c r="L47" s="302">
        <v>4.0210132233743097E-2</v>
      </c>
      <c r="M47" s="302">
        <v>9.9493595202654046E-4</v>
      </c>
      <c r="N47" s="302">
        <v>1.2278135496342355E-2</v>
      </c>
      <c r="O47" s="302">
        <f t="shared" si="30"/>
        <v>5.3483203682111999E-2</v>
      </c>
    </row>
    <row r="48" spans="1:15" s="236" customFormat="1" x14ac:dyDescent="0.2">
      <c r="A48" s="237" t="str">
        <f>name!E$9</f>
        <v>Caring, leisure and other service occupations</v>
      </c>
      <c r="B48" s="302">
        <v>2.8695869557685797E-3</v>
      </c>
      <c r="C48" s="302">
        <v>7.055666634579771E-3</v>
      </c>
      <c r="D48" s="302">
        <v>9.0419994320825136E-4</v>
      </c>
      <c r="E48" s="302">
        <f t="shared" si="28"/>
        <v>1.0829453533556601E-2</v>
      </c>
      <c r="F48" s="303"/>
      <c r="G48" s="302">
        <v>2.9848084391406416E-3</v>
      </c>
      <c r="H48" s="302">
        <v>3.4422585723835174E-3</v>
      </c>
      <c r="I48" s="302">
        <v>1.6051823818819227E-3</v>
      </c>
      <c r="J48" s="302">
        <f t="shared" ref="J48:J51" si="31">SUM(G48:I48)</f>
        <v>8.032249393406082E-3</v>
      </c>
      <c r="K48" s="303"/>
      <c r="L48" s="302">
        <v>3.0525891620926497E-3</v>
      </c>
      <c r="M48" s="302">
        <v>4.3378435774152771E-3</v>
      </c>
      <c r="N48" s="302">
        <v>2.2012945104470339E-3</v>
      </c>
      <c r="O48" s="302">
        <f t="shared" si="30"/>
        <v>9.5917272499549608E-3</v>
      </c>
    </row>
    <row r="49" spans="1:15" s="236" customFormat="1" x14ac:dyDescent="0.2">
      <c r="A49" s="237" t="str">
        <f>name!E$10</f>
        <v>Sales and customer service occupations</v>
      </c>
      <c r="B49" s="302">
        <v>1.1951966661134567E-2</v>
      </c>
      <c r="C49" s="302">
        <v>7.6668118835525869E-3</v>
      </c>
      <c r="D49" s="302">
        <v>1.6346528784491436E-3</v>
      </c>
      <c r="E49" s="302">
        <f t="shared" si="28"/>
        <v>2.1253431423136297E-2</v>
      </c>
      <c r="F49" s="303"/>
      <c r="G49" s="302">
        <v>1.1619121645564574E-2</v>
      </c>
      <c r="H49" s="302">
        <v>1.9912579426194787E-3</v>
      </c>
      <c r="I49" s="302">
        <v>2.7452482646935887E-3</v>
      </c>
      <c r="J49" s="302">
        <f t="shared" si="31"/>
        <v>1.6355627852877641E-2</v>
      </c>
      <c r="K49" s="303"/>
      <c r="L49" s="302">
        <v>1.169590388743821E-2</v>
      </c>
      <c r="M49" s="302">
        <v>1.4986703438589675E-3</v>
      </c>
      <c r="N49" s="302">
        <v>2.5768317312298249E-3</v>
      </c>
      <c r="O49" s="302">
        <f t="shared" si="30"/>
        <v>1.5771405962527005E-2</v>
      </c>
    </row>
    <row r="50" spans="1:15" s="236" customFormat="1" x14ac:dyDescent="0.2">
      <c r="A50" s="237" t="str">
        <f>name!E$11</f>
        <v>Process, plant and machine operatives</v>
      </c>
      <c r="B50" s="302">
        <v>7.2410185197673643E-2</v>
      </c>
      <c r="C50" s="302">
        <v>1.0197409779201159E-2</v>
      </c>
      <c r="D50" s="302">
        <v>1.9092174396230694E-2</v>
      </c>
      <c r="E50" s="302">
        <f t="shared" si="28"/>
        <v>0.1016997693731055</v>
      </c>
      <c r="F50" s="303"/>
      <c r="G50" s="302">
        <v>5.9974992613786596E-2</v>
      </c>
      <c r="H50" s="302">
        <v>8.1472906780479068E-4</v>
      </c>
      <c r="I50" s="302">
        <v>3.9744412456318781E-2</v>
      </c>
      <c r="J50" s="302">
        <f t="shared" si="31"/>
        <v>0.10053413413791017</v>
      </c>
      <c r="K50" s="303"/>
      <c r="L50" s="302">
        <v>5.5798870274227808E-2</v>
      </c>
      <c r="M50" s="302">
        <v>1.2074227125976904E-3</v>
      </c>
      <c r="N50" s="302">
        <v>5.009924336688619E-2</v>
      </c>
      <c r="O50" s="302">
        <f t="shared" si="30"/>
        <v>0.10710553635371169</v>
      </c>
    </row>
    <row r="51" spans="1:15" s="236" customFormat="1" x14ac:dyDescent="0.2">
      <c r="A51" s="237" t="str">
        <f>name!E$12</f>
        <v>Elementary occupations</v>
      </c>
      <c r="B51" s="302">
        <v>7.9772981559818861E-3</v>
      </c>
      <c r="C51" s="302">
        <v>8.6988588733705463E-3</v>
      </c>
      <c r="D51" s="302">
        <v>6.1381595401760018E-3</v>
      </c>
      <c r="E51" s="302">
        <f t="shared" si="28"/>
        <v>2.2814316569528436E-2</v>
      </c>
      <c r="F51" s="303"/>
      <c r="G51" s="302">
        <v>6.460106506507724E-3</v>
      </c>
      <c r="H51" s="302">
        <v>2.8308725668257794E-3</v>
      </c>
      <c r="I51" s="302">
        <v>9.7249422528056847E-3</v>
      </c>
      <c r="J51" s="302">
        <f t="shared" si="31"/>
        <v>1.901592132613919E-2</v>
      </c>
      <c r="K51" s="303"/>
      <c r="L51" s="302">
        <v>4.5157677498923916E-3</v>
      </c>
      <c r="M51" s="302">
        <v>2.0600756375336537E-3</v>
      </c>
      <c r="N51" s="302">
        <v>1.1542302550696892E-2</v>
      </c>
      <c r="O51" s="302">
        <f t="shared" si="30"/>
        <v>1.8118145938122936E-2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0.37111629262564022</v>
      </c>
      <c r="C53" s="311">
        <f t="shared" ref="C53:E53" si="32">SUM(C43:C51)</f>
        <v>5.5979306324954493E-2</v>
      </c>
      <c r="D53" s="311">
        <f t="shared" si="32"/>
        <v>0.10790440104940445</v>
      </c>
      <c r="E53" s="311">
        <f t="shared" si="32"/>
        <v>0.53499999999999925</v>
      </c>
      <c r="F53" s="311"/>
      <c r="G53" s="311">
        <f t="shared" ref="G53:J53" si="33">SUM(G43:G51)</f>
        <v>0.36175247524742699</v>
      </c>
      <c r="H53" s="311">
        <f t="shared" si="33"/>
        <v>1.5049504950603086E-2</v>
      </c>
      <c r="I53" s="311">
        <f t="shared" si="33"/>
        <v>0.19319801980196971</v>
      </c>
      <c r="J53" s="311">
        <f t="shared" si="33"/>
        <v>0.56999999999999984</v>
      </c>
      <c r="K53" s="311"/>
      <c r="L53" s="311">
        <f t="shared" ref="L53:O53" si="34">SUM(L43:L51)</f>
        <v>0.31034818481911369</v>
      </c>
      <c r="M53" s="311">
        <f t="shared" si="34"/>
        <v>1.3890264026428895E-2</v>
      </c>
      <c r="N53" s="311">
        <f t="shared" si="34"/>
        <v>0.15676155115445733</v>
      </c>
      <c r="O53" s="311">
        <f t="shared" si="34"/>
        <v>0.48099999999999993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0.35681281677407906</v>
      </c>
      <c r="C60" s="302">
        <v>2.7921030568252889E-2</v>
      </c>
      <c r="D60" s="302">
        <v>5.2839256206053918E-2</v>
      </c>
      <c r="E60" s="302">
        <f>SUM(B60:D60)</f>
        <v>0.43757310354838586</v>
      </c>
      <c r="F60" s="303"/>
      <c r="G60" s="302">
        <v>0.58589093678961812</v>
      </c>
      <c r="H60" s="302">
        <v>8.6936884059845787E-2</v>
      </c>
      <c r="I60" s="302">
        <v>5.9166188222457297E-2</v>
      </c>
      <c r="J60" s="302">
        <f>SUM(G60:I60)</f>
        <v>0.73199400907192125</v>
      </c>
      <c r="K60" s="303"/>
      <c r="L60" s="302">
        <v>0.7110633512695822</v>
      </c>
      <c r="M60" s="302">
        <v>0.11356154190634692</v>
      </c>
      <c r="N60" s="302">
        <v>7.711030530518112E-2</v>
      </c>
      <c r="O60" s="302">
        <f>SUM(L60:N60)</f>
        <v>0.90173519848111028</v>
      </c>
    </row>
    <row r="61" spans="1:15" s="236" customFormat="1" x14ac:dyDescent="0.2">
      <c r="A61" s="237" t="str">
        <f>name!E$5</f>
        <v>Professional occupations</v>
      </c>
      <c r="B61" s="302">
        <v>0.30847769952779891</v>
      </c>
      <c r="C61" s="302">
        <v>1.4529538349754187E-2</v>
      </c>
      <c r="D61" s="302">
        <v>2.205008742433864E-2</v>
      </c>
      <c r="E61" s="302">
        <f t="shared" ref="E61:E68" si="35">SUM(B61:D61)</f>
        <v>0.3450573253018917</v>
      </c>
      <c r="F61" s="303"/>
      <c r="G61" s="302">
        <v>0.58335067561260789</v>
      </c>
      <c r="H61" s="302">
        <v>4.7698789096316703E-2</v>
      </c>
      <c r="I61" s="302">
        <v>2.6392086604640992E-2</v>
      </c>
      <c r="J61" s="302">
        <f t="shared" ref="J61:J63" si="36">SUM(G61:I61)</f>
        <v>0.65744155131356563</v>
      </c>
      <c r="K61" s="303"/>
      <c r="L61" s="302">
        <v>0.85950508016745719</v>
      </c>
      <c r="M61" s="302">
        <v>5.1381819877421464E-2</v>
      </c>
      <c r="N61" s="302">
        <v>2.0887517704039581E-2</v>
      </c>
      <c r="O61" s="302">
        <f t="shared" ref="O61:O68" si="37">SUM(L61:N61)</f>
        <v>0.93177441774891834</v>
      </c>
    </row>
    <row r="62" spans="1:15" s="236" customFormat="1" x14ac:dyDescent="0.2">
      <c r="A62" s="237" t="str">
        <f>name!E$6</f>
        <v>Associate professional occupations</v>
      </c>
      <c r="B62" s="302">
        <v>0.40628353890097696</v>
      </c>
      <c r="C62" s="302">
        <v>3.1610599565825563E-2</v>
      </c>
      <c r="D62" s="302">
        <v>1.7547967742757575E-2</v>
      </c>
      <c r="E62" s="302">
        <f t="shared" si="35"/>
        <v>0.4554421062095601</v>
      </c>
      <c r="F62" s="303"/>
      <c r="G62" s="302">
        <v>0.6831991197905406</v>
      </c>
      <c r="H62" s="302">
        <v>8.6474155653658416E-2</v>
      </c>
      <c r="I62" s="302">
        <v>1.6273383278680362E-2</v>
      </c>
      <c r="J62" s="302">
        <f t="shared" si="36"/>
        <v>0.78594665872287939</v>
      </c>
      <c r="K62" s="303"/>
      <c r="L62" s="302">
        <v>0.84100697443507277</v>
      </c>
      <c r="M62" s="302">
        <v>8.2301283582145529E-2</v>
      </c>
      <c r="N62" s="302">
        <v>1.2020755122839099E-2</v>
      </c>
      <c r="O62" s="302">
        <f t="shared" si="37"/>
        <v>0.93532901314005734</v>
      </c>
    </row>
    <row r="63" spans="1:15" s="236" customFormat="1" x14ac:dyDescent="0.2">
      <c r="A63" s="237" t="str">
        <f>name!E$7</f>
        <v>Administrative and secretarial occupations</v>
      </c>
      <c r="B63" s="302">
        <v>0.29464157769097926</v>
      </c>
      <c r="C63" s="302">
        <v>7.3582850744197875E-2</v>
      </c>
      <c r="D63" s="302">
        <v>1.259542562014414E-2</v>
      </c>
      <c r="E63" s="302">
        <f t="shared" si="35"/>
        <v>0.38081985405532126</v>
      </c>
      <c r="F63" s="303"/>
      <c r="G63" s="302">
        <v>0.41497424882963257</v>
      </c>
      <c r="H63" s="302">
        <v>0.15923858053093942</v>
      </c>
      <c r="I63" s="302">
        <v>1.0941289991478254E-2</v>
      </c>
      <c r="J63" s="302">
        <f t="shared" si="36"/>
        <v>0.58515411935205019</v>
      </c>
      <c r="K63" s="303"/>
      <c r="L63" s="302">
        <v>0.43823069824584998</v>
      </c>
      <c r="M63" s="302">
        <v>0.14508479710950989</v>
      </c>
      <c r="N63" s="302">
        <v>7.8651757147651501E-3</v>
      </c>
      <c r="O63" s="302">
        <f t="shared" si="37"/>
        <v>0.59118067107012506</v>
      </c>
    </row>
    <row r="64" spans="1:15" s="236" customFormat="1" x14ac:dyDescent="0.2">
      <c r="A64" s="237" t="str">
        <f>name!E$8</f>
        <v>Skilled trades occupations</v>
      </c>
      <c r="B64" s="302">
        <v>0.39111727507349203</v>
      </c>
      <c r="C64" s="302">
        <v>2.3423185537399853E-2</v>
      </c>
      <c r="D64" s="302">
        <v>9.8470309798257258E-2</v>
      </c>
      <c r="E64" s="302">
        <f t="shared" si="35"/>
        <v>0.51301077040914911</v>
      </c>
      <c r="F64" s="303"/>
      <c r="G64" s="302">
        <v>0.44472131000873472</v>
      </c>
      <c r="H64" s="302">
        <v>3.4765018449268381E-2</v>
      </c>
      <c r="I64" s="302">
        <v>8.2203640152249721E-2</v>
      </c>
      <c r="J64" s="302">
        <f>SUM(G64:I64)</f>
        <v>0.56168996861025278</v>
      </c>
      <c r="K64" s="303"/>
      <c r="L64" s="302">
        <v>0.45626738752724827</v>
      </c>
      <c r="M64" s="302">
        <v>2.7245395147246984E-2</v>
      </c>
      <c r="N64" s="302">
        <v>8.3859242792757749E-2</v>
      </c>
      <c r="O64" s="302">
        <f t="shared" si="37"/>
        <v>0.56737202546725296</v>
      </c>
    </row>
    <row r="65" spans="1:15" s="236" customFormat="1" x14ac:dyDescent="0.2">
      <c r="A65" s="237" t="str">
        <f>name!E$9</f>
        <v>Caring, leisure and other service occupations</v>
      </c>
      <c r="B65" s="302">
        <v>3.075071594243341E-2</v>
      </c>
      <c r="C65" s="302">
        <v>8.4578234532783798E-3</v>
      </c>
      <c r="D65" s="302">
        <v>7.1565045879271533E-3</v>
      </c>
      <c r="E65" s="302">
        <f t="shared" si="35"/>
        <v>4.6365043983638943E-2</v>
      </c>
      <c r="F65" s="303"/>
      <c r="G65" s="302">
        <v>4.9301307809227909E-2</v>
      </c>
      <c r="H65" s="302">
        <v>2.0525502090314639E-2</v>
      </c>
      <c r="I65" s="302">
        <v>9.2406373239725722E-3</v>
      </c>
      <c r="J65" s="302">
        <f t="shared" ref="J65:J68" si="38">SUM(G65:I65)</f>
        <v>7.9067447223515108E-2</v>
      </c>
      <c r="K65" s="303"/>
      <c r="L65" s="302">
        <v>6.416756946058029E-2</v>
      </c>
      <c r="M65" s="302">
        <v>2.0461302217197608E-2</v>
      </c>
      <c r="N65" s="302">
        <v>1.3273673787587084E-2</v>
      </c>
      <c r="O65" s="302">
        <f t="shared" si="37"/>
        <v>9.7902545465364976E-2</v>
      </c>
    </row>
    <row r="66" spans="1:15" s="236" customFormat="1" x14ac:dyDescent="0.2">
      <c r="A66" s="237" t="str">
        <f>name!E$10</f>
        <v>Sales and customer service occupations</v>
      </c>
      <c r="B66" s="302">
        <v>0.11109710336975177</v>
      </c>
      <c r="C66" s="302">
        <v>9.0050032880821418E-2</v>
      </c>
      <c r="D66" s="302">
        <v>1.6868015448739941E-2</v>
      </c>
      <c r="E66" s="302">
        <f t="shared" si="35"/>
        <v>0.21801515169931313</v>
      </c>
      <c r="F66" s="303"/>
      <c r="G66" s="302">
        <v>0.15563138036777033</v>
      </c>
      <c r="H66" s="302">
        <v>0.17840330003895413</v>
      </c>
      <c r="I66" s="302">
        <v>1.8909990131229411E-2</v>
      </c>
      <c r="J66" s="302">
        <f t="shared" si="38"/>
        <v>0.35294467053795386</v>
      </c>
      <c r="K66" s="303"/>
      <c r="L66" s="302">
        <v>0.19193519652361449</v>
      </c>
      <c r="M66" s="302">
        <v>0.21736834174617592</v>
      </c>
      <c r="N66" s="302">
        <v>2.7490675847315925E-2</v>
      </c>
      <c r="O66" s="302">
        <f t="shared" si="37"/>
        <v>0.43679421411710628</v>
      </c>
    </row>
    <row r="67" spans="1:15" s="236" customFormat="1" x14ac:dyDescent="0.2">
      <c r="A67" s="237" t="str">
        <f>name!E$11</f>
        <v>Process, plant and machine operatives</v>
      </c>
      <c r="B67" s="302">
        <v>0.64143080813404962</v>
      </c>
      <c r="C67" s="302">
        <v>5.194035198560077E-2</v>
      </c>
      <c r="D67" s="302">
        <v>3.807306652209283E-2</v>
      </c>
      <c r="E67" s="302">
        <f t="shared" si="35"/>
        <v>0.73144422664174324</v>
      </c>
      <c r="F67" s="303"/>
      <c r="G67" s="302">
        <v>0.76412289542020129</v>
      </c>
      <c r="H67" s="302">
        <v>9.0366160725518369E-2</v>
      </c>
      <c r="I67" s="302">
        <v>3.8534925051207265E-2</v>
      </c>
      <c r="J67" s="302">
        <f t="shared" si="38"/>
        <v>0.89302398119692694</v>
      </c>
      <c r="K67" s="303"/>
      <c r="L67" s="302">
        <v>0.87232187163641495</v>
      </c>
      <c r="M67" s="302">
        <v>0.17547145272572851</v>
      </c>
      <c r="N67" s="302">
        <v>7.4480121145513042E-2</v>
      </c>
      <c r="O67" s="302">
        <f t="shared" si="37"/>
        <v>1.1222734455076564</v>
      </c>
    </row>
    <row r="68" spans="1:15" s="236" customFormat="1" x14ac:dyDescent="0.2">
      <c r="A68" s="237" t="str">
        <f>name!E$12</f>
        <v>Elementary occupations</v>
      </c>
      <c r="B68" s="302">
        <v>0.37577531866688585</v>
      </c>
      <c r="C68" s="302">
        <v>0.12030006900369174</v>
      </c>
      <c r="D68" s="302">
        <v>2.619703048041739E-2</v>
      </c>
      <c r="E68" s="302">
        <f t="shared" si="35"/>
        <v>0.52227241815099501</v>
      </c>
      <c r="F68" s="303"/>
      <c r="G68" s="302">
        <v>0.42905867343281917</v>
      </c>
      <c r="H68" s="302">
        <v>0.21788362315164594</v>
      </c>
      <c r="I68" s="302">
        <v>1.3795297386482431E-2</v>
      </c>
      <c r="J68" s="302">
        <f t="shared" si="38"/>
        <v>0.66073759397094756</v>
      </c>
      <c r="K68" s="303"/>
      <c r="L68" s="302">
        <v>0.39090317014826154</v>
      </c>
      <c r="M68" s="302">
        <v>0.22987648600636054</v>
      </c>
      <c r="N68" s="302">
        <v>2.1858812847794402E-2</v>
      </c>
      <c r="O68" s="302">
        <f t="shared" si="37"/>
        <v>0.6426384690024165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2.9163868540804465</v>
      </c>
      <c r="C70" s="311">
        <f t="shared" ref="C70:E70" si="39">SUM(C60:C68)</f>
        <v>0.44181548208882265</v>
      </c>
      <c r="D70" s="311">
        <f t="shared" si="39"/>
        <v>0.29179766383072886</v>
      </c>
      <c r="E70" s="311">
        <f t="shared" si="39"/>
        <v>3.6499999999999977</v>
      </c>
      <c r="F70" s="311"/>
      <c r="G70" s="311">
        <f t="shared" ref="G70:J70" si="40">SUM(G60:G68)</f>
        <v>4.1102505480611518</v>
      </c>
      <c r="H70" s="311">
        <f t="shared" si="40"/>
        <v>0.92229201379646186</v>
      </c>
      <c r="I70" s="311">
        <f t="shared" si="40"/>
        <v>0.27545743814239831</v>
      </c>
      <c r="J70" s="311">
        <f t="shared" si="40"/>
        <v>5.3080000000000123</v>
      </c>
      <c r="K70" s="311"/>
      <c r="L70" s="311">
        <f t="shared" ref="L70:O70" si="41">SUM(L60:L68)</f>
        <v>4.8254012994140822</v>
      </c>
      <c r="M70" s="311">
        <f t="shared" si="41"/>
        <v>1.0627524203181333</v>
      </c>
      <c r="N70" s="311">
        <f t="shared" si="41"/>
        <v>0.33884628026779318</v>
      </c>
      <c r="O70" s="311">
        <f t="shared" si="41"/>
        <v>6.2270000000000074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1.3933707178926564</v>
      </c>
      <c r="C77" s="302">
        <v>7.1673818449645391E-2</v>
      </c>
      <c r="D77" s="302">
        <v>0.15640970019654934</v>
      </c>
      <c r="E77" s="302">
        <f>SUM(B77:D77)</f>
        <v>1.6214542365388513</v>
      </c>
      <c r="F77" s="303"/>
      <c r="G77" s="302">
        <v>2.027054391173309</v>
      </c>
      <c r="H77" s="302">
        <v>0.14599259425184882</v>
      </c>
      <c r="I77" s="302">
        <v>0.22501487067494561</v>
      </c>
      <c r="J77" s="302">
        <f>SUM(G77:I77)</f>
        <v>2.3980618561001035</v>
      </c>
      <c r="K77" s="303"/>
      <c r="L77" s="302">
        <v>1.3699523848460822</v>
      </c>
      <c r="M77" s="302">
        <v>0.11591266834927037</v>
      </c>
      <c r="N77" s="302">
        <v>0.18026286119174131</v>
      </c>
      <c r="O77" s="302">
        <f>SUM(L77:N77)</f>
        <v>1.666127914387094</v>
      </c>
    </row>
    <row r="78" spans="1:15" s="236" customFormat="1" x14ac:dyDescent="0.2">
      <c r="A78" s="237" t="str">
        <f>name!E$5</f>
        <v>Professional occupations</v>
      </c>
      <c r="B78" s="302">
        <v>2.0458057181148601</v>
      </c>
      <c r="C78" s="302">
        <v>5.600556221659507E-2</v>
      </c>
      <c r="D78" s="302">
        <v>9.9115541830999007E-2</v>
      </c>
      <c r="E78" s="302">
        <f t="shared" ref="E78:E85" si="42">SUM(B78:D78)</f>
        <v>2.2009268221624541</v>
      </c>
      <c r="F78" s="303"/>
      <c r="G78" s="302">
        <v>3.4279633827419209</v>
      </c>
      <c r="H78" s="302">
        <v>0.11820587944689052</v>
      </c>
      <c r="I78" s="302">
        <v>0.13391506603058126</v>
      </c>
      <c r="J78" s="302">
        <f t="shared" ref="J78:J80" si="43">SUM(G78:I78)</f>
        <v>3.6800843282193929</v>
      </c>
      <c r="K78" s="303"/>
      <c r="L78" s="302">
        <v>2.4919132915785593</v>
      </c>
      <c r="M78" s="302">
        <v>9.1458116925371175E-2</v>
      </c>
      <c r="N78" s="302">
        <v>7.2764124266510119E-2</v>
      </c>
      <c r="O78" s="302">
        <f t="shared" ref="O78:O85" si="44">SUM(L78:N78)</f>
        <v>2.6561355327704406</v>
      </c>
    </row>
    <row r="79" spans="1:15" s="236" customFormat="1" x14ac:dyDescent="0.2">
      <c r="A79" s="237" t="str">
        <f>name!E$6</f>
        <v>Associate professional occupations</v>
      </c>
      <c r="B79" s="302">
        <v>1.2756032263042012</v>
      </c>
      <c r="C79" s="302">
        <v>6.3564284443933902E-2</v>
      </c>
      <c r="D79" s="302">
        <v>7.9097637648675653E-2</v>
      </c>
      <c r="E79" s="302">
        <f t="shared" si="42"/>
        <v>1.4182651483968107</v>
      </c>
      <c r="F79" s="303"/>
      <c r="G79" s="302">
        <v>1.9531126187346022</v>
      </c>
      <c r="H79" s="302">
        <v>0.11664753055921376</v>
      </c>
      <c r="I79" s="302">
        <v>0.10022398413184201</v>
      </c>
      <c r="J79" s="302">
        <f t="shared" si="43"/>
        <v>2.169984133425658</v>
      </c>
      <c r="K79" s="303"/>
      <c r="L79" s="302">
        <v>1.2089593669122904</v>
      </c>
      <c r="M79" s="302">
        <v>7.7389409398761627E-2</v>
      </c>
      <c r="N79" s="302">
        <v>6.4980315308131323E-2</v>
      </c>
      <c r="O79" s="302">
        <f t="shared" si="44"/>
        <v>1.3513290916191836</v>
      </c>
    </row>
    <row r="80" spans="1:15" s="236" customFormat="1" x14ac:dyDescent="0.2">
      <c r="A80" s="237" t="str">
        <f>name!E$7</f>
        <v>Administrative and secretarial occupations</v>
      </c>
      <c r="B80" s="302">
        <v>0.53816191547519954</v>
      </c>
      <c r="C80" s="302">
        <v>0.16763448429430849</v>
      </c>
      <c r="D80" s="302">
        <v>3.3078062098657775E-2</v>
      </c>
      <c r="E80" s="302">
        <f t="shared" si="42"/>
        <v>0.73887446186816585</v>
      </c>
      <c r="F80" s="303"/>
      <c r="G80" s="302">
        <v>0.68633275284141171</v>
      </c>
      <c r="H80" s="302">
        <v>0.26554829041260403</v>
      </c>
      <c r="I80" s="302">
        <v>4.2755119284265952E-2</v>
      </c>
      <c r="J80" s="302">
        <f t="shared" si="43"/>
        <v>0.99463616253828158</v>
      </c>
      <c r="K80" s="303"/>
      <c r="L80" s="302">
        <v>0.38275772291905091</v>
      </c>
      <c r="M80" s="302">
        <v>0.1418984659255659</v>
      </c>
      <c r="N80" s="302">
        <v>2.8464392406794117E-2</v>
      </c>
      <c r="O80" s="302">
        <f t="shared" si="44"/>
        <v>0.55312058125141095</v>
      </c>
    </row>
    <row r="81" spans="1:15" s="236" customFormat="1" x14ac:dyDescent="0.2">
      <c r="A81" s="237" t="str">
        <f>name!E$8</f>
        <v>Skilled trades occupations</v>
      </c>
      <c r="B81" s="302">
        <v>1.3201086807926103</v>
      </c>
      <c r="C81" s="302">
        <v>5.5983297702821615E-2</v>
      </c>
      <c r="D81" s="302">
        <v>0.13672864495488979</v>
      </c>
      <c r="E81" s="302">
        <f t="shared" si="42"/>
        <v>1.5128206234503216</v>
      </c>
      <c r="F81" s="303"/>
      <c r="G81" s="302">
        <v>1.3666461343110567</v>
      </c>
      <c r="H81" s="302">
        <v>5.2874390957077667E-2</v>
      </c>
      <c r="I81" s="302">
        <v>0.11758175428170928</v>
      </c>
      <c r="J81" s="302">
        <f>SUM(G81:I81)</f>
        <v>1.5371022795498437</v>
      </c>
      <c r="K81" s="303"/>
      <c r="L81" s="302">
        <v>0.79767982260622383</v>
      </c>
      <c r="M81" s="302">
        <v>4.1599552341743076E-2</v>
      </c>
      <c r="N81" s="302">
        <v>0.103660292869722</v>
      </c>
      <c r="O81" s="302">
        <f t="shared" si="44"/>
        <v>0.9429396678176889</v>
      </c>
    </row>
    <row r="82" spans="1:15" s="236" customFormat="1" x14ac:dyDescent="0.2">
      <c r="A82" s="237" t="str">
        <f>name!E$9</f>
        <v>Caring, leisure and other service occupations</v>
      </c>
      <c r="B82" s="302">
        <v>0.11714039588118846</v>
      </c>
      <c r="C82" s="302">
        <v>3.9566760507658852E-2</v>
      </c>
      <c r="D82" s="302">
        <v>2.0544088222510311E-2</v>
      </c>
      <c r="E82" s="302">
        <f t="shared" si="42"/>
        <v>0.17725124461135761</v>
      </c>
      <c r="F82" s="303"/>
      <c r="G82" s="302">
        <v>0.12365151881964571</v>
      </c>
      <c r="H82" s="302">
        <v>5.4841490577909727E-2</v>
      </c>
      <c r="I82" s="302">
        <v>3.2255715558612591E-2</v>
      </c>
      <c r="J82" s="302">
        <f t="shared" ref="J82:J85" si="45">SUM(G82:I82)</f>
        <v>0.21074872495616803</v>
      </c>
      <c r="K82" s="303"/>
      <c r="L82" s="302">
        <v>8.6950749395661886E-2</v>
      </c>
      <c r="M82" s="302">
        <v>3.2929493774334948E-2</v>
      </c>
      <c r="N82" s="302">
        <v>3.6833549823714694E-2</v>
      </c>
      <c r="O82" s="302">
        <f t="shared" si="44"/>
        <v>0.15671379299371152</v>
      </c>
    </row>
    <row r="83" spans="1:15" s="236" customFormat="1" x14ac:dyDescent="0.2">
      <c r="A83" s="237" t="str">
        <f>name!E$10</f>
        <v>Sales and customer service occupations</v>
      </c>
      <c r="B83" s="302">
        <v>0.20372797575367257</v>
      </c>
      <c r="C83" s="302">
        <v>6.3126365931839484E-2</v>
      </c>
      <c r="D83" s="302">
        <v>1.9460924898903185E-2</v>
      </c>
      <c r="E83" s="302">
        <f t="shared" si="42"/>
        <v>0.2863152665844152</v>
      </c>
      <c r="F83" s="303"/>
      <c r="G83" s="302">
        <v>0.25148971408543153</v>
      </c>
      <c r="H83" s="302">
        <v>9.6068680994336533E-2</v>
      </c>
      <c r="I83" s="302">
        <v>2.006563194024685E-2</v>
      </c>
      <c r="J83" s="302">
        <f t="shared" si="45"/>
        <v>0.3676240270200149</v>
      </c>
      <c r="K83" s="303"/>
      <c r="L83" s="302">
        <v>0.17710869723900316</v>
      </c>
      <c r="M83" s="302">
        <v>8.3095302970911042E-2</v>
      </c>
      <c r="N83" s="302">
        <v>1.5884668349601422E-2</v>
      </c>
      <c r="O83" s="302">
        <f t="shared" si="44"/>
        <v>0.27608866855951564</v>
      </c>
    </row>
    <row r="84" spans="1:15" s="236" customFormat="1" x14ac:dyDescent="0.2">
      <c r="A84" s="237" t="str">
        <f>name!E$11</f>
        <v>Process, plant and machine operatives</v>
      </c>
      <c r="B84" s="302">
        <v>0.52284367208308624</v>
      </c>
      <c r="C84" s="302">
        <v>6.477347285980814E-2</v>
      </c>
      <c r="D84" s="302">
        <v>3.3830944177576198E-2</v>
      </c>
      <c r="E84" s="302">
        <f t="shared" si="42"/>
        <v>0.62144808912047056</v>
      </c>
      <c r="F84" s="303"/>
      <c r="G84" s="302">
        <v>0.49019833065234697</v>
      </c>
      <c r="H84" s="302">
        <v>8.4965169719675493E-2</v>
      </c>
      <c r="I84" s="302">
        <v>4.6712517024974372E-2</v>
      </c>
      <c r="J84" s="302">
        <f t="shared" si="45"/>
        <v>0.62187601739699683</v>
      </c>
      <c r="K84" s="303"/>
      <c r="L84" s="302">
        <v>0.33186055342041954</v>
      </c>
      <c r="M84" s="302">
        <v>6.3586114350856204E-2</v>
      </c>
      <c r="N84" s="302">
        <v>3.4778106179920228E-2</v>
      </c>
      <c r="O84" s="302">
        <f t="shared" si="44"/>
        <v>0.43022477395119596</v>
      </c>
    </row>
    <row r="85" spans="1:15" s="236" customFormat="1" x14ac:dyDescent="0.2">
      <c r="A85" s="237" t="str">
        <f>name!E$12</f>
        <v>Elementary occupations</v>
      </c>
      <c r="B85" s="302">
        <v>0.2640894918160987</v>
      </c>
      <c r="C85" s="302">
        <v>3.6465468321032299E-2</v>
      </c>
      <c r="D85" s="302">
        <v>2.4089147130021013E-2</v>
      </c>
      <c r="E85" s="302">
        <f t="shared" si="42"/>
        <v>0.32464410726715204</v>
      </c>
      <c r="F85" s="303"/>
      <c r="G85" s="302">
        <v>0.2479212372210165</v>
      </c>
      <c r="H85" s="302">
        <v>4.8030395116938469E-2</v>
      </c>
      <c r="I85" s="302">
        <v>2.1930838455591482E-2</v>
      </c>
      <c r="J85" s="302">
        <f t="shared" si="45"/>
        <v>0.31788247079354642</v>
      </c>
      <c r="K85" s="303"/>
      <c r="L85" s="302">
        <v>0.12390580106117548</v>
      </c>
      <c r="M85" s="302">
        <v>2.1960052421578256E-2</v>
      </c>
      <c r="N85" s="302">
        <v>1.6454123167032274E-2</v>
      </c>
      <c r="O85" s="302">
        <f t="shared" si="44"/>
        <v>0.16231997664978601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7.6808517941135719</v>
      </c>
      <c r="C87" s="311">
        <f t="shared" ref="C87:E87" si="46">SUM(C77:C85)</f>
        <v>0.61879351472764321</v>
      </c>
      <c r="D87" s="311">
        <f t="shared" si="46"/>
        <v>0.60235469115878215</v>
      </c>
      <c r="E87" s="311">
        <f t="shared" si="46"/>
        <v>8.902000000000001</v>
      </c>
      <c r="F87" s="311"/>
      <c r="G87" s="311">
        <f t="shared" ref="G87:J87" si="47">SUM(G77:G85)</f>
        <v>10.574370080580742</v>
      </c>
      <c r="H87" s="311">
        <f t="shared" si="47"/>
        <v>0.98317442203649519</v>
      </c>
      <c r="I87" s="311">
        <f t="shared" si="47"/>
        <v>0.74045549738276939</v>
      </c>
      <c r="J87" s="311">
        <f t="shared" si="47"/>
        <v>12.298000000000007</v>
      </c>
      <c r="K87" s="311"/>
      <c r="L87" s="311">
        <f t="shared" ref="L87:O87" si="48">SUM(L77:L85)</f>
        <v>6.9710883899784655</v>
      </c>
      <c r="M87" s="311">
        <f t="shared" si="48"/>
        <v>0.66982917645839268</v>
      </c>
      <c r="N87" s="311">
        <f t="shared" si="48"/>
        <v>0.55408243356316755</v>
      </c>
      <c r="O87" s="311">
        <f t="shared" si="48"/>
        <v>8.1950000000000269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3.2501782967489854</v>
      </c>
      <c r="C94" s="302">
        <v>0.16237294858233872</v>
      </c>
      <c r="D94" s="302">
        <v>0.57303458412332309</v>
      </c>
      <c r="E94" s="302">
        <f>SUM(B94:D94)</f>
        <v>3.9855858294546476</v>
      </c>
      <c r="F94" s="303"/>
      <c r="G94" s="302">
        <v>3.707392300572832</v>
      </c>
      <c r="H94" s="302">
        <v>0.33354388775642702</v>
      </c>
      <c r="I94" s="302">
        <v>0.65837132010239718</v>
      </c>
      <c r="J94" s="302">
        <f>SUM(G94:I94)</f>
        <v>4.699307508431656</v>
      </c>
      <c r="K94" s="303"/>
      <c r="L94" s="302">
        <v>3.1278016892139466</v>
      </c>
      <c r="M94" s="302">
        <v>0.31846277210302321</v>
      </c>
      <c r="N94" s="302">
        <v>0.59715663412055264</v>
      </c>
      <c r="O94" s="302">
        <f>SUM(L94:N94)</f>
        <v>4.0434210954375223</v>
      </c>
    </row>
    <row r="95" spans="1:15" s="236" customFormat="1" x14ac:dyDescent="0.2">
      <c r="A95" s="237" t="str">
        <f>name!E$5</f>
        <v>Professional occupations</v>
      </c>
      <c r="B95" s="302">
        <v>4.0806221788073485</v>
      </c>
      <c r="C95" s="302">
        <v>0.15347272867081976</v>
      </c>
      <c r="D95" s="302">
        <v>0.36720507827870075</v>
      </c>
      <c r="E95" s="302">
        <f t="shared" ref="E95:E102" si="49">SUM(B95:D95)</f>
        <v>4.601299985756869</v>
      </c>
      <c r="F95" s="303"/>
      <c r="G95" s="302">
        <v>5.3611926818068936</v>
      </c>
      <c r="H95" s="302">
        <v>0.2995044851432539</v>
      </c>
      <c r="I95" s="302">
        <v>0.35955676782013696</v>
      </c>
      <c r="J95" s="302">
        <f t="shared" ref="J95:J97" si="50">SUM(G95:I95)</f>
        <v>6.0202539347702846</v>
      </c>
      <c r="K95" s="303"/>
      <c r="L95" s="302">
        <v>5.0035152373690153</v>
      </c>
      <c r="M95" s="302">
        <v>0.27070839170270178</v>
      </c>
      <c r="N95" s="302">
        <v>0.22378205115891933</v>
      </c>
      <c r="O95" s="302">
        <f t="shared" ref="O95:O102" si="51">SUM(L95:N95)</f>
        <v>5.4980056802306363</v>
      </c>
    </row>
    <row r="96" spans="1:15" s="236" customFormat="1" x14ac:dyDescent="0.2">
      <c r="A96" s="237" t="str">
        <f>name!E$6</f>
        <v>Associate professional occupations</v>
      </c>
      <c r="B96" s="302">
        <v>3.1027810308584733</v>
      </c>
      <c r="C96" s="302">
        <v>0.20237531094696409</v>
      </c>
      <c r="D96" s="302">
        <v>0.47423562553581555</v>
      </c>
      <c r="E96" s="302">
        <f t="shared" si="49"/>
        <v>3.7793919673412528</v>
      </c>
      <c r="F96" s="303"/>
      <c r="G96" s="302">
        <v>3.6503305751670805</v>
      </c>
      <c r="H96" s="302">
        <v>0.29344397716885956</v>
      </c>
      <c r="I96" s="302">
        <v>0.34863887653693543</v>
      </c>
      <c r="J96" s="302">
        <f t="shared" si="50"/>
        <v>4.2924134288728757</v>
      </c>
      <c r="K96" s="303"/>
      <c r="L96" s="302">
        <v>2.9835183455322878</v>
      </c>
      <c r="M96" s="302">
        <v>0.22830093400289581</v>
      </c>
      <c r="N96" s="302">
        <v>0.29530586571616185</v>
      </c>
      <c r="O96" s="302">
        <f t="shared" si="51"/>
        <v>3.5071251452513454</v>
      </c>
    </row>
    <row r="97" spans="1:15" s="236" customFormat="1" x14ac:dyDescent="0.2">
      <c r="A97" s="237" t="str">
        <f>name!E$7</f>
        <v>Administrative and secretarial occupations</v>
      </c>
      <c r="B97" s="302">
        <v>1.4931189575149846</v>
      </c>
      <c r="C97" s="302">
        <v>0.50158921580329274</v>
      </c>
      <c r="D97" s="302">
        <v>0.10379175640698236</v>
      </c>
      <c r="E97" s="302">
        <f t="shared" si="49"/>
        <v>2.0984999297252598</v>
      </c>
      <c r="F97" s="303"/>
      <c r="G97" s="302">
        <v>1.6493811270616856</v>
      </c>
      <c r="H97" s="302">
        <v>0.62827548052318682</v>
      </c>
      <c r="I97" s="302">
        <v>8.9130825573146361E-2</v>
      </c>
      <c r="J97" s="302">
        <f t="shared" si="50"/>
        <v>2.3667874331580188</v>
      </c>
      <c r="K97" s="303"/>
      <c r="L97" s="302">
        <v>1.1506630794880088</v>
      </c>
      <c r="M97" s="302">
        <v>0.4274482103896009</v>
      </c>
      <c r="N97" s="302">
        <v>5.9659361297093309E-2</v>
      </c>
      <c r="O97" s="302">
        <f t="shared" si="51"/>
        <v>1.637770651174703</v>
      </c>
    </row>
    <row r="98" spans="1:15" s="236" customFormat="1" x14ac:dyDescent="0.2">
      <c r="A98" s="237" t="str">
        <f>name!E$8</f>
        <v>Skilled trades occupations</v>
      </c>
      <c r="B98" s="302">
        <v>4.2930517107379478</v>
      </c>
      <c r="C98" s="302">
        <v>0.21547690097340519</v>
      </c>
      <c r="D98" s="302">
        <v>1.0195654517803077</v>
      </c>
      <c r="E98" s="302">
        <f t="shared" si="49"/>
        <v>5.5280940634916602</v>
      </c>
      <c r="F98" s="303"/>
      <c r="G98" s="302">
        <v>3.7258126645831382</v>
      </c>
      <c r="H98" s="302">
        <v>0.20331226875445554</v>
      </c>
      <c r="I98" s="302">
        <v>0.81118358631421217</v>
      </c>
      <c r="J98" s="302">
        <f>SUM(G98:I98)</f>
        <v>4.7403085196518058</v>
      </c>
      <c r="K98" s="303"/>
      <c r="L98" s="302">
        <v>2.615071233295013</v>
      </c>
      <c r="M98" s="302">
        <v>0.21257397927859575</v>
      </c>
      <c r="N98" s="302">
        <v>0.73326953589673693</v>
      </c>
      <c r="O98" s="302">
        <f t="shared" si="51"/>
        <v>3.5609147484703456</v>
      </c>
    </row>
    <row r="99" spans="1:15" s="236" customFormat="1" x14ac:dyDescent="0.2">
      <c r="A99" s="237" t="str">
        <f>name!E$9</f>
        <v>Caring, leisure and other service occupations</v>
      </c>
      <c r="B99" s="302">
        <v>0.25918817624931961</v>
      </c>
      <c r="C99" s="302">
        <v>4.6903743825485941E-2</v>
      </c>
      <c r="D99" s="302">
        <v>5.3104047449503471E-2</v>
      </c>
      <c r="E99" s="302">
        <f t="shared" si="49"/>
        <v>0.35919596752430905</v>
      </c>
      <c r="F99" s="303"/>
      <c r="G99" s="302">
        <v>0.29673802929188997</v>
      </c>
      <c r="H99" s="302">
        <v>6.3793997956563278E-2</v>
      </c>
      <c r="I99" s="302">
        <v>6.4509515855305677E-2</v>
      </c>
      <c r="J99" s="302">
        <f t="shared" ref="J99:J102" si="52">SUM(G99:I99)</f>
        <v>0.42504154310375891</v>
      </c>
      <c r="K99" s="303"/>
      <c r="L99" s="302">
        <v>0.33987196319592028</v>
      </c>
      <c r="M99" s="302">
        <v>4.8595059689059292E-2</v>
      </c>
      <c r="N99" s="302">
        <v>5.9682797114951128E-2</v>
      </c>
      <c r="O99" s="302">
        <f t="shared" si="51"/>
        <v>0.4481498199999307</v>
      </c>
    </row>
    <row r="100" spans="1:15" s="236" customFormat="1" x14ac:dyDescent="0.2">
      <c r="A100" s="237" t="str">
        <f>name!E$10</f>
        <v>Sales and customer service occupations</v>
      </c>
      <c r="B100" s="302">
        <v>0.57563774621299491</v>
      </c>
      <c r="C100" s="302">
        <v>0.14521956172012956</v>
      </c>
      <c r="D100" s="302">
        <v>0.10683906162142423</v>
      </c>
      <c r="E100" s="302">
        <f t="shared" si="49"/>
        <v>0.82769636955454862</v>
      </c>
      <c r="F100" s="303"/>
      <c r="G100" s="302">
        <v>0.58349309913034131</v>
      </c>
      <c r="H100" s="302">
        <v>0.19798426217967977</v>
      </c>
      <c r="I100" s="302">
        <v>7.1098025442102739E-2</v>
      </c>
      <c r="J100" s="302">
        <f t="shared" si="52"/>
        <v>0.85257538675212385</v>
      </c>
      <c r="K100" s="303"/>
      <c r="L100" s="302">
        <v>0.53870822315195599</v>
      </c>
      <c r="M100" s="302">
        <v>0.17402228310243253</v>
      </c>
      <c r="N100" s="302">
        <v>5.3296316027406462E-2</v>
      </c>
      <c r="O100" s="302">
        <f t="shared" si="51"/>
        <v>0.76602682228179497</v>
      </c>
    </row>
    <row r="101" spans="1:15" s="236" customFormat="1" x14ac:dyDescent="0.2">
      <c r="A101" s="237" t="str">
        <f>name!E$11</f>
        <v>Process, plant and machine operatives</v>
      </c>
      <c r="B101" s="302">
        <v>2.6613610436730042</v>
      </c>
      <c r="C101" s="302">
        <v>0.18411598796833914</v>
      </c>
      <c r="D101" s="302">
        <v>0.16190339799406564</v>
      </c>
      <c r="E101" s="302">
        <f t="shared" si="49"/>
        <v>3.007380429635409</v>
      </c>
      <c r="F101" s="303"/>
      <c r="G101" s="302">
        <v>2.3959843190161938</v>
      </c>
      <c r="H101" s="302">
        <v>0.22881877852091911</v>
      </c>
      <c r="I101" s="302">
        <v>0.17190912653047133</v>
      </c>
      <c r="J101" s="302">
        <f t="shared" si="52"/>
        <v>2.7967122240675844</v>
      </c>
      <c r="K101" s="303"/>
      <c r="L101" s="302">
        <v>2.0663219148166108</v>
      </c>
      <c r="M101" s="302">
        <v>0.2707670688153041</v>
      </c>
      <c r="N101" s="302">
        <v>0.15010220113745631</v>
      </c>
      <c r="O101" s="302">
        <f t="shared" si="51"/>
        <v>2.4871911847693715</v>
      </c>
    </row>
    <row r="102" spans="1:15" s="236" customFormat="1" x14ac:dyDescent="0.2">
      <c r="A102" s="237" t="str">
        <f>name!E$12</f>
        <v>Elementary occupations</v>
      </c>
      <c r="B102" s="302">
        <v>1.098555319186395</v>
      </c>
      <c r="C102" s="302">
        <v>0.2084052903533242</v>
      </c>
      <c r="D102" s="302">
        <v>0.18689484797632924</v>
      </c>
      <c r="E102" s="302">
        <f t="shared" si="49"/>
        <v>1.4938554575160485</v>
      </c>
      <c r="F102" s="303"/>
      <c r="G102" s="302">
        <v>0.95006297357693359</v>
      </c>
      <c r="H102" s="302">
        <v>0.2233790932124351</v>
      </c>
      <c r="I102" s="302">
        <v>9.715795440255709E-2</v>
      </c>
      <c r="J102" s="302">
        <f t="shared" si="52"/>
        <v>1.2706000211919259</v>
      </c>
      <c r="K102" s="303"/>
      <c r="L102" s="302">
        <v>0.57295642789581058</v>
      </c>
      <c r="M102" s="302">
        <v>0.14978474075036255</v>
      </c>
      <c r="N102" s="302">
        <v>8.2653683738230066E-2</v>
      </c>
      <c r="O102" s="302">
        <f t="shared" si="51"/>
        <v>0.80539485238440323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20.814494459989454</v>
      </c>
      <c r="C104" s="311">
        <f t="shared" ref="C104:E104" si="53">SUM(C94:C102)</f>
        <v>1.8199316888440993</v>
      </c>
      <c r="D104" s="311">
        <f t="shared" si="53"/>
        <v>3.046573851166452</v>
      </c>
      <c r="E104" s="311">
        <f t="shared" si="53"/>
        <v>25.681000000000001</v>
      </c>
      <c r="F104" s="311"/>
      <c r="G104" s="311">
        <f t="shared" ref="G104:J104" si="54">SUM(G94:G102)</f>
        <v>22.320387770206988</v>
      </c>
      <c r="H104" s="311">
        <f t="shared" si="54"/>
        <v>2.4720562312157806</v>
      </c>
      <c r="I104" s="311">
        <f t="shared" si="54"/>
        <v>2.671555998577265</v>
      </c>
      <c r="J104" s="311">
        <f t="shared" si="54"/>
        <v>27.464000000000034</v>
      </c>
      <c r="K104" s="311"/>
      <c r="L104" s="311">
        <f t="shared" ref="L104:O104" si="55">SUM(L94:L102)</f>
        <v>18.39842811395857</v>
      </c>
      <c r="M104" s="311">
        <f t="shared" si="55"/>
        <v>2.1006634398339759</v>
      </c>
      <c r="N104" s="311">
        <f t="shared" si="55"/>
        <v>2.2549084462075082</v>
      </c>
      <c r="O104" s="311">
        <f t="shared" si="55"/>
        <v>22.754000000000051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0.23449434194121063</v>
      </c>
      <c r="C111" s="302">
        <v>5.3740183341397223E-3</v>
      </c>
      <c r="D111" s="302">
        <v>2.2887911565315621E-2</v>
      </c>
      <c r="E111" s="302">
        <f>SUM(B111:D111)</f>
        <v>0.26275627184066597</v>
      </c>
      <c r="F111" s="303"/>
      <c r="G111" s="302">
        <v>0.59424620088973645</v>
      </c>
      <c r="H111" s="302">
        <v>1.8841324504288711E-2</v>
      </c>
      <c r="I111" s="302">
        <v>6.4444048477538957E-2</v>
      </c>
      <c r="J111" s="302">
        <f>SUM(G111:I111)</f>
        <v>0.67753157387156404</v>
      </c>
      <c r="K111" s="303"/>
      <c r="L111" s="302">
        <v>0.62602968307275764</v>
      </c>
      <c r="M111" s="302">
        <v>1.9074033284031205E-2</v>
      </c>
      <c r="N111" s="302">
        <v>3.8144834575965826E-2</v>
      </c>
      <c r="O111" s="302">
        <f>SUM(L111:N111)</f>
        <v>0.68324855093275472</v>
      </c>
    </row>
    <row r="112" spans="1:15" s="236" customFormat="1" x14ac:dyDescent="0.2">
      <c r="A112" s="237" t="str">
        <f>name!E$5</f>
        <v>Professional occupations</v>
      </c>
      <c r="B112" s="302">
        <v>0.43266313060810974</v>
      </c>
      <c r="C112" s="302">
        <v>5.6735179526714672E-3</v>
      </c>
      <c r="D112" s="302">
        <v>3.159218902257753E-2</v>
      </c>
      <c r="E112" s="302">
        <f t="shared" ref="E112:E119" si="56">SUM(B112:D112)</f>
        <v>0.46992883758335874</v>
      </c>
      <c r="F112" s="303"/>
      <c r="G112" s="302">
        <v>1.2500223449513377</v>
      </c>
      <c r="H112" s="302">
        <v>1.8094852527994604E-2</v>
      </c>
      <c r="I112" s="302">
        <v>5.8470087468589053E-2</v>
      </c>
      <c r="J112" s="302">
        <f t="shared" ref="J112:J114" si="57">SUM(G112:I112)</f>
        <v>1.3265872849479214</v>
      </c>
      <c r="K112" s="303"/>
      <c r="L112" s="302">
        <v>1.4314025993456942</v>
      </c>
      <c r="M112" s="302">
        <v>1.8316108131721142E-2</v>
      </c>
      <c r="N112" s="302">
        <v>2.1020283401657559E-2</v>
      </c>
      <c r="O112" s="302">
        <f t="shared" ref="O112:O119" si="58">SUM(L112:N112)</f>
        <v>1.4707389908790729</v>
      </c>
    </row>
    <row r="113" spans="1:15" s="236" customFormat="1" x14ac:dyDescent="0.2">
      <c r="A113" s="237" t="str">
        <f>name!E$6</f>
        <v>Associate professional occupations</v>
      </c>
      <c r="B113" s="302">
        <v>0.2729693792778819</v>
      </c>
      <c r="C113" s="302">
        <v>1.0012119623510124E-2</v>
      </c>
      <c r="D113" s="302">
        <v>1.2292495535817889E-2</v>
      </c>
      <c r="E113" s="302">
        <f t="shared" si="56"/>
        <v>0.29527399443720992</v>
      </c>
      <c r="F113" s="303"/>
      <c r="G113" s="302">
        <v>0.75415549845697316</v>
      </c>
      <c r="H113" s="302">
        <v>2.7002096901049405E-2</v>
      </c>
      <c r="I113" s="302">
        <v>5.9573487831092377E-2</v>
      </c>
      <c r="J113" s="302">
        <f t="shared" si="57"/>
        <v>0.84073108318911494</v>
      </c>
      <c r="K113" s="303"/>
      <c r="L113" s="302">
        <v>0.67504224835216942</v>
      </c>
      <c r="M113" s="302">
        <v>2.6842814058166336E-2</v>
      </c>
      <c r="N113" s="302">
        <v>2.2974819899214596E-2</v>
      </c>
      <c r="O113" s="302">
        <f t="shared" si="58"/>
        <v>0.72485988230955034</v>
      </c>
    </row>
    <row r="114" spans="1:15" s="236" customFormat="1" x14ac:dyDescent="0.2">
      <c r="A114" s="237" t="str">
        <f>name!E$7</f>
        <v>Administrative and secretarial occupations</v>
      </c>
      <c r="B114" s="302">
        <v>0.12348820197356448</v>
      </c>
      <c r="C114" s="302">
        <v>2.763889618619465E-2</v>
      </c>
      <c r="D114" s="302">
        <v>7.3875105310220058E-3</v>
      </c>
      <c r="E114" s="302">
        <f t="shared" si="56"/>
        <v>0.15851460869078116</v>
      </c>
      <c r="F114" s="303"/>
      <c r="G114" s="302">
        <v>0.27395692603705657</v>
      </c>
      <c r="H114" s="302">
        <v>6.4524022810582199E-2</v>
      </c>
      <c r="I114" s="302">
        <v>2.2064456785150389E-2</v>
      </c>
      <c r="J114" s="302">
        <f t="shared" si="57"/>
        <v>0.3605454056327892</v>
      </c>
      <c r="K114" s="303"/>
      <c r="L114" s="302">
        <v>0.16035981651333406</v>
      </c>
      <c r="M114" s="302">
        <v>4.9179748726480836E-2</v>
      </c>
      <c r="N114" s="302">
        <v>9.2637498402180773E-2</v>
      </c>
      <c r="O114" s="302">
        <f t="shared" si="58"/>
        <v>0.3021770636419957</v>
      </c>
    </row>
    <row r="115" spans="1:15" s="236" customFormat="1" x14ac:dyDescent="0.2">
      <c r="A115" s="237" t="str">
        <f>name!E$8</f>
        <v>Skilled trades occupations</v>
      </c>
      <c r="B115" s="302">
        <v>0.40644750145828412</v>
      </c>
      <c r="C115" s="302">
        <v>7.6394736464311863E-3</v>
      </c>
      <c r="D115" s="302">
        <v>3.2790608535553142E-2</v>
      </c>
      <c r="E115" s="302">
        <f t="shared" si="56"/>
        <v>0.44687758364026847</v>
      </c>
      <c r="F115" s="303"/>
      <c r="G115" s="302">
        <v>0.75445358654139882</v>
      </c>
      <c r="H115" s="302">
        <v>1.1876752917256345E-2</v>
      </c>
      <c r="I115" s="302">
        <v>8.2490308554380082E-2</v>
      </c>
      <c r="J115" s="302">
        <f>SUM(G115:I115)</f>
        <v>0.84882064801303525</v>
      </c>
      <c r="K115" s="303"/>
      <c r="L115" s="302">
        <v>0.65675789533400031</v>
      </c>
      <c r="M115" s="302">
        <v>8.8904176451377621E-3</v>
      </c>
      <c r="N115" s="302">
        <v>9.3375836841498416E-2</v>
      </c>
      <c r="O115" s="302">
        <f t="shared" si="58"/>
        <v>0.75902414982063648</v>
      </c>
    </row>
    <row r="116" spans="1:15" s="236" customFormat="1" x14ac:dyDescent="0.2">
      <c r="A116" s="237" t="str">
        <f>name!E$9</f>
        <v>Caring, leisure and other service occupations</v>
      </c>
      <c r="B116" s="302">
        <v>3.0299332867814451E-2</v>
      </c>
      <c r="C116" s="302">
        <v>1.6593449397029072E-3</v>
      </c>
      <c r="D116" s="302">
        <v>1.4282094434715869E-3</v>
      </c>
      <c r="E116" s="302">
        <f t="shared" si="56"/>
        <v>3.3386887250988942E-2</v>
      </c>
      <c r="F116" s="303"/>
      <c r="G116" s="302">
        <v>6.5888384561966454E-2</v>
      </c>
      <c r="H116" s="302">
        <v>3.2744884605469234E-3</v>
      </c>
      <c r="I116" s="302">
        <v>6.6536871295742706E-2</v>
      </c>
      <c r="J116" s="302">
        <f t="shared" ref="J116:J119" si="59">SUM(G116:I116)</f>
        <v>0.1356997443182561</v>
      </c>
      <c r="K116" s="303"/>
      <c r="L116" s="302">
        <v>6.9340010669170185E-2</v>
      </c>
      <c r="M116" s="302">
        <v>2.0779321729140366E-3</v>
      </c>
      <c r="N116" s="302">
        <v>5.719931332913241E-2</v>
      </c>
      <c r="O116" s="302">
        <f t="shared" si="58"/>
        <v>0.12861725617121664</v>
      </c>
    </row>
    <row r="117" spans="1:15" s="236" customFormat="1" x14ac:dyDescent="0.2">
      <c r="A117" s="237" t="str">
        <f>name!E$10</f>
        <v>Sales and customer service occupations</v>
      </c>
      <c r="B117" s="302">
        <v>0.17891924651530139</v>
      </c>
      <c r="C117" s="302">
        <v>6.7592777908040177E-2</v>
      </c>
      <c r="D117" s="302">
        <v>1.4597922927529636E-2</v>
      </c>
      <c r="E117" s="302">
        <f t="shared" si="56"/>
        <v>0.26110994735087123</v>
      </c>
      <c r="F117" s="303"/>
      <c r="G117" s="302">
        <v>0.38361032511067511</v>
      </c>
      <c r="H117" s="302">
        <v>0.16877548087810917</v>
      </c>
      <c r="I117" s="302">
        <v>1.7311633634366115E-2</v>
      </c>
      <c r="J117" s="302">
        <f t="shared" si="59"/>
        <v>0.56969743962315045</v>
      </c>
      <c r="K117" s="303"/>
      <c r="L117" s="302">
        <v>0.38438924867706575</v>
      </c>
      <c r="M117" s="302">
        <v>0.19142336449419722</v>
      </c>
      <c r="N117" s="302">
        <v>1.0053453474176107E-2</v>
      </c>
      <c r="O117" s="302">
        <f t="shared" si="58"/>
        <v>0.58586606664543905</v>
      </c>
    </row>
    <row r="118" spans="1:15" s="236" customFormat="1" x14ac:dyDescent="0.2">
      <c r="A118" s="237" t="str">
        <f>name!E$11</f>
        <v>Process, plant and machine operatives</v>
      </c>
      <c r="B118" s="302">
        <v>7.7648705963931752E-2</v>
      </c>
      <c r="C118" s="302">
        <v>1.7153993341363237E-3</v>
      </c>
      <c r="D118" s="302">
        <v>1.5446647085193064E-2</v>
      </c>
      <c r="E118" s="302">
        <f t="shared" si="56"/>
        <v>9.4810752383261143E-2</v>
      </c>
      <c r="F118" s="303"/>
      <c r="G118" s="302">
        <v>0.14723738315200963</v>
      </c>
      <c r="H118" s="302">
        <v>3.7601462831561502E-3</v>
      </c>
      <c r="I118" s="302">
        <v>1.0970870270149615E-2</v>
      </c>
      <c r="J118" s="302">
        <f t="shared" si="59"/>
        <v>0.1619683997053154</v>
      </c>
      <c r="K118" s="303"/>
      <c r="L118" s="302">
        <v>0.16969087462754207</v>
      </c>
      <c r="M118" s="302">
        <v>4.2779433470420524E-3</v>
      </c>
      <c r="N118" s="302">
        <v>2.8470458275530759E-2</v>
      </c>
      <c r="O118" s="302">
        <f t="shared" si="58"/>
        <v>0.20243927625011487</v>
      </c>
    </row>
    <row r="119" spans="1:15" s="236" customFormat="1" x14ac:dyDescent="0.2">
      <c r="A119" s="237" t="str">
        <f>name!E$12</f>
        <v>Elementary occupations</v>
      </c>
      <c r="B119" s="302">
        <v>2.4181152345497302E-2</v>
      </c>
      <c r="C119" s="302">
        <v>4.2133939896878822E-3</v>
      </c>
      <c r="D119" s="302">
        <v>5.9465704874076351E-3</v>
      </c>
      <c r="E119" s="302">
        <f t="shared" si="56"/>
        <v>3.4341116822592818E-2</v>
      </c>
      <c r="F119" s="303"/>
      <c r="G119" s="302">
        <v>4.6229475892317906E-2</v>
      </c>
      <c r="H119" s="302">
        <v>7.2124424291762738E-3</v>
      </c>
      <c r="I119" s="302">
        <v>3.697650237736716E-2</v>
      </c>
      <c r="J119" s="302">
        <f t="shared" si="59"/>
        <v>9.0418420698861343E-2</v>
      </c>
      <c r="K119" s="303"/>
      <c r="L119" s="302">
        <v>2.537210069214435E-2</v>
      </c>
      <c r="M119" s="302">
        <v>2.7407854190482583E-3</v>
      </c>
      <c r="N119" s="302">
        <v>3.8915877238030319E-2</v>
      </c>
      <c r="O119" s="302">
        <f t="shared" si="58"/>
        <v>6.702876334922292E-2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1.7811109929515956</v>
      </c>
      <c r="C121" s="311">
        <f t="shared" ref="C121:E121" si="60">SUM(C111:C119)</f>
        <v>0.13151894191451444</v>
      </c>
      <c r="D121" s="311">
        <f t="shared" si="60"/>
        <v>0.14437006513388811</v>
      </c>
      <c r="E121" s="311">
        <f t="shared" si="60"/>
        <v>2.0569999999999991</v>
      </c>
      <c r="F121" s="311"/>
      <c r="G121" s="311">
        <f t="shared" ref="G121:J121" si="61">SUM(G111:G119)</f>
        <v>4.2698001255934717</v>
      </c>
      <c r="H121" s="311">
        <f t="shared" si="61"/>
        <v>0.32336160771215977</v>
      </c>
      <c r="I121" s="311">
        <f t="shared" si="61"/>
        <v>0.4188382666943764</v>
      </c>
      <c r="J121" s="311">
        <f t="shared" si="61"/>
        <v>5.0120000000000084</v>
      </c>
      <c r="K121" s="311"/>
      <c r="L121" s="311">
        <f t="shared" ref="L121:O121" si="62">SUM(L111:L119)</f>
        <v>4.1983844772838781</v>
      </c>
      <c r="M121" s="311">
        <f t="shared" si="62"/>
        <v>0.3228231472787389</v>
      </c>
      <c r="N121" s="311">
        <f t="shared" si="62"/>
        <v>0.40279237543738677</v>
      </c>
      <c r="O121" s="311">
        <f t="shared" si="62"/>
        <v>4.924000000000003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0.5418711303699083</v>
      </c>
      <c r="C128" s="302">
        <v>2.1800941897758108E-2</v>
      </c>
      <c r="D128" s="302">
        <v>1.182024076222157E-2</v>
      </c>
      <c r="E128" s="302">
        <f>SUM(B128:D128)</f>
        <v>0.57549231302988801</v>
      </c>
      <c r="F128" s="303"/>
      <c r="G128" s="302">
        <v>0.7018313007918493</v>
      </c>
      <c r="H128" s="302">
        <v>8.0240575691493954E-2</v>
      </c>
      <c r="I128" s="302">
        <v>6.5874244509790444E-2</v>
      </c>
      <c r="J128" s="302">
        <f>SUM(G128:I128)</f>
        <v>0.8479461209931336</v>
      </c>
      <c r="K128" s="303"/>
      <c r="L128" s="302">
        <v>0.83115489218524108</v>
      </c>
      <c r="M128" s="302">
        <v>0.12021266965541863</v>
      </c>
      <c r="N128" s="302">
        <v>7.2833645760518609E-2</v>
      </c>
      <c r="O128" s="302">
        <f>SUM(L128:N128)</f>
        <v>1.0242012076011784</v>
      </c>
    </row>
    <row r="129" spans="1:15" s="236" customFormat="1" x14ac:dyDescent="0.2">
      <c r="A129" s="237" t="str">
        <f>name!E$5</f>
        <v>Professional occupations</v>
      </c>
      <c r="B129" s="302">
        <v>0.51620139649610186</v>
      </c>
      <c r="C129" s="302">
        <v>4.3086114961288585E-2</v>
      </c>
      <c r="D129" s="302">
        <v>1.240519063036573E-2</v>
      </c>
      <c r="E129" s="302">
        <f t="shared" ref="E129:E136" si="63">SUM(B129:D129)</f>
        <v>0.57169270208775613</v>
      </c>
      <c r="F129" s="303"/>
      <c r="G129" s="302">
        <v>0.74886095121939067</v>
      </c>
      <c r="H129" s="302">
        <v>7.5136552145761787E-2</v>
      </c>
      <c r="I129" s="302">
        <v>2.9994586707502931E-2</v>
      </c>
      <c r="J129" s="302">
        <f t="shared" ref="J129:J131" si="64">SUM(G129:I129)</f>
        <v>0.85399209007265531</v>
      </c>
      <c r="K129" s="303"/>
      <c r="L129" s="302">
        <v>0.97592985170327284</v>
      </c>
      <c r="M129" s="302">
        <v>9.6227049633459127E-2</v>
      </c>
      <c r="N129" s="302">
        <v>2.7780705810979724E-2</v>
      </c>
      <c r="O129" s="302">
        <f t="shared" ref="O129:O136" si="65">SUM(L129:N129)</f>
        <v>1.0999376071477118</v>
      </c>
    </row>
    <row r="130" spans="1:15" s="236" customFormat="1" x14ac:dyDescent="0.2">
      <c r="A130" s="237" t="str">
        <f>name!E$6</f>
        <v>Associate professional occupations</v>
      </c>
      <c r="B130" s="302">
        <v>0.53561518028870903</v>
      </c>
      <c r="C130" s="302">
        <v>4.837727703567974E-2</v>
      </c>
      <c r="D130" s="302">
        <v>1.7465944134684754E-2</v>
      </c>
      <c r="E130" s="302">
        <f t="shared" si="63"/>
        <v>0.60145840145907348</v>
      </c>
      <c r="F130" s="303"/>
      <c r="G130" s="302">
        <v>0.6794785492256612</v>
      </c>
      <c r="H130" s="302">
        <v>6.5035255867567435E-2</v>
      </c>
      <c r="I130" s="302">
        <v>1.7970530205067951E-2</v>
      </c>
      <c r="J130" s="302">
        <f t="shared" si="64"/>
        <v>0.76248433529829662</v>
      </c>
      <c r="K130" s="303"/>
      <c r="L130" s="302">
        <v>0.83961708512922517</v>
      </c>
      <c r="M130" s="302">
        <v>6.3454177883068411E-2</v>
      </c>
      <c r="N130" s="302">
        <v>1.7903060471980918E-2</v>
      </c>
      <c r="O130" s="302">
        <f t="shared" si="65"/>
        <v>0.92097432348427444</v>
      </c>
    </row>
    <row r="131" spans="1:15" s="236" customFormat="1" x14ac:dyDescent="0.2">
      <c r="A131" s="237" t="str">
        <f>name!E$7</f>
        <v>Administrative and secretarial occupations</v>
      </c>
      <c r="B131" s="302">
        <v>0.1972560521242081</v>
      </c>
      <c r="C131" s="302">
        <v>8.1189365194134999E-2</v>
      </c>
      <c r="D131" s="302">
        <v>6.5667214393066954E-3</v>
      </c>
      <c r="E131" s="302">
        <f t="shared" si="63"/>
        <v>0.2850121387576498</v>
      </c>
      <c r="F131" s="303"/>
      <c r="G131" s="302">
        <v>0.19911241320411924</v>
      </c>
      <c r="H131" s="302">
        <v>0.10396211383286805</v>
      </c>
      <c r="I131" s="302">
        <v>3.8109772358451387E-3</v>
      </c>
      <c r="J131" s="302">
        <f t="shared" si="64"/>
        <v>0.3068855042728324</v>
      </c>
      <c r="K131" s="303"/>
      <c r="L131" s="302">
        <v>0.15344291718348751</v>
      </c>
      <c r="M131" s="302">
        <v>9.8709683635206671E-2</v>
      </c>
      <c r="N131" s="302">
        <v>6.0237789453004668E-3</v>
      </c>
      <c r="O131" s="302">
        <f t="shared" si="65"/>
        <v>0.25817637976399466</v>
      </c>
    </row>
    <row r="132" spans="1:15" s="236" customFormat="1" x14ac:dyDescent="0.2">
      <c r="A132" s="237" t="str">
        <f>name!E$8</f>
        <v>Skilled trades occupations</v>
      </c>
      <c r="B132" s="302">
        <v>0.30359170541499875</v>
      </c>
      <c r="C132" s="302">
        <v>3.3589193804298298E-2</v>
      </c>
      <c r="D132" s="302">
        <v>2.8003944862291189E-2</v>
      </c>
      <c r="E132" s="302">
        <f t="shared" si="63"/>
        <v>0.36518484408158824</v>
      </c>
      <c r="F132" s="303"/>
      <c r="G132" s="302">
        <v>0.33167725433671913</v>
      </c>
      <c r="H132" s="302">
        <v>9.1773096982657357E-2</v>
      </c>
      <c r="I132" s="302">
        <v>7.5551847020045665E-2</v>
      </c>
      <c r="J132" s="302">
        <f>SUM(G132:I132)</f>
        <v>0.49900219833942216</v>
      </c>
      <c r="K132" s="303"/>
      <c r="L132" s="302">
        <v>0.40822159197294</v>
      </c>
      <c r="M132" s="302">
        <v>0.13927532177045862</v>
      </c>
      <c r="N132" s="302">
        <v>7.3931837579885334E-2</v>
      </c>
      <c r="O132" s="302">
        <f t="shared" si="65"/>
        <v>0.6214287513232839</v>
      </c>
    </row>
    <row r="133" spans="1:15" s="236" customFormat="1" x14ac:dyDescent="0.2">
      <c r="A133" s="237" t="str">
        <f>name!E$9</f>
        <v>Caring, leisure and other service occupations</v>
      </c>
      <c r="B133" s="302">
        <v>8.3826099670068349E-2</v>
      </c>
      <c r="C133" s="302">
        <v>1.5821553591415998E-2</v>
      </c>
      <c r="D133" s="302">
        <v>1.1311398832500656E-2</v>
      </c>
      <c r="E133" s="302">
        <f t="shared" si="63"/>
        <v>0.110959052093985</v>
      </c>
      <c r="F133" s="303"/>
      <c r="G133" s="302">
        <v>9.2630517014848382E-2</v>
      </c>
      <c r="H133" s="302">
        <v>2.4546856966233235E-2</v>
      </c>
      <c r="I133" s="302">
        <v>2.8292384675900621E-3</v>
      </c>
      <c r="J133" s="302">
        <f t="shared" ref="J133:J136" si="66">SUM(G133:I133)</f>
        <v>0.12000661244867168</v>
      </c>
      <c r="K133" s="303"/>
      <c r="L133" s="302">
        <v>0.13113421288048652</v>
      </c>
      <c r="M133" s="302">
        <v>2.2216829855736732E-2</v>
      </c>
      <c r="N133" s="302">
        <v>3.9990771986281861E-3</v>
      </c>
      <c r="O133" s="302">
        <f t="shared" si="65"/>
        <v>0.15735011993485143</v>
      </c>
    </row>
    <row r="134" spans="1:15" s="236" customFormat="1" x14ac:dyDescent="0.2">
      <c r="A134" s="237" t="str">
        <f>name!E$10</f>
        <v>Sales and customer service occupations</v>
      </c>
      <c r="B134" s="302">
        <v>9.0378767959482131E-2</v>
      </c>
      <c r="C134" s="302">
        <v>4.4301170753262668E-2</v>
      </c>
      <c r="D134" s="302">
        <v>5.0456569865174267E-3</v>
      </c>
      <c r="E134" s="302">
        <f t="shared" si="63"/>
        <v>0.13972559569926224</v>
      </c>
      <c r="F134" s="303"/>
      <c r="G134" s="302">
        <v>0.10226847571441985</v>
      </c>
      <c r="H134" s="302">
        <v>6.3132607929352852E-2</v>
      </c>
      <c r="I134" s="302">
        <v>1.1868366483817538E-2</v>
      </c>
      <c r="J134" s="302">
        <f t="shared" si="66"/>
        <v>0.17726945012759024</v>
      </c>
      <c r="K134" s="303"/>
      <c r="L134" s="302">
        <v>0.13256401259367684</v>
      </c>
      <c r="M134" s="302">
        <v>7.5953151313654668E-2</v>
      </c>
      <c r="N134" s="302">
        <v>1.0584771493889911E-2</v>
      </c>
      <c r="O134" s="302">
        <f t="shared" si="65"/>
        <v>0.21910193540122141</v>
      </c>
    </row>
    <row r="135" spans="1:15" s="236" customFormat="1" x14ac:dyDescent="0.2">
      <c r="A135" s="237" t="str">
        <f>name!E$11</f>
        <v>Process, plant and machine operatives</v>
      </c>
      <c r="B135" s="302">
        <v>0.7675634222963682</v>
      </c>
      <c r="C135" s="302">
        <v>3.3896158947653132E-2</v>
      </c>
      <c r="D135" s="302">
        <v>5.8269629685548871E-3</v>
      </c>
      <c r="E135" s="302">
        <f t="shared" si="63"/>
        <v>0.80728654421257617</v>
      </c>
      <c r="F135" s="303"/>
      <c r="G135" s="302">
        <v>0.7739789369684329</v>
      </c>
      <c r="H135" s="302">
        <v>0.12562456838136082</v>
      </c>
      <c r="I135" s="302">
        <v>2.1226785726040101E-2</v>
      </c>
      <c r="J135" s="302">
        <f t="shared" si="66"/>
        <v>0.92083029107583381</v>
      </c>
      <c r="K135" s="303"/>
      <c r="L135" s="302">
        <v>1.0112143965225293</v>
      </c>
      <c r="M135" s="302">
        <v>0.16513475441041242</v>
      </c>
      <c r="N135" s="302">
        <v>2.3438275486506979E-2</v>
      </c>
      <c r="O135" s="302">
        <f t="shared" si="65"/>
        <v>1.1997874264194488</v>
      </c>
    </row>
    <row r="136" spans="1:15" s="236" customFormat="1" x14ac:dyDescent="0.2">
      <c r="A136" s="237" t="str">
        <f>name!E$12</f>
        <v>Elementary occupations</v>
      </c>
      <c r="B136" s="302">
        <v>0.74885173514969794</v>
      </c>
      <c r="C136" s="302">
        <v>3.6218613963346143E-2</v>
      </c>
      <c r="D136" s="302">
        <v>2.0118059465180225E-2</v>
      </c>
      <c r="E136" s="302">
        <f t="shared" si="63"/>
        <v>0.80518840857822427</v>
      </c>
      <c r="F136" s="303"/>
      <c r="G136" s="302">
        <v>0.72015397621724897</v>
      </c>
      <c r="H136" s="302">
        <v>5.121499754203903E-2</v>
      </c>
      <c r="I136" s="302">
        <v>1.1214423612270539E-2</v>
      </c>
      <c r="J136" s="302">
        <f t="shared" si="66"/>
        <v>0.78258339737155858</v>
      </c>
      <c r="K136" s="303"/>
      <c r="L136" s="302">
        <v>0.64450515566632482</v>
      </c>
      <c r="M136" s="302">
        <v>2.8273141136972244E-2</v>
      </c>
      <c r="N136" s="302">
        <v>1.4263952120733173E-2</v>
      </c>
      <c r="O136" s="302">
        <f t="shared" si="65"/>
        <v>0.68704224892403021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3.7851554897695427</v>
      </c>
      <c r="C138" s="311">
        <f t="shared" ref="C138:E138" si="67">SUM(C128:C136)</f>
        <v>0.35828039014883761</v>
      </c>
      <c r="D138" s="311">
        <f t="shared" si="67"/>
        <v>0.11856412008162312</v>
      </c>
      <c r="E138" s="311">
        <f t="shared" si="67"/>
        <v>4.2620000000000031</v>
      </c>
      <c r="F138" s="311"/>
      <c r="G138" s="311">
        <f t="shared" ref="G138:J138" si="68">SUM(G128:G136)</f>
        <v>4.3499923746926905</v>
      </c>
      <c r="H138" s="311">
        <f t="shared" si="68"/>
        <v>0.68066662533933453</v>
      </c>
      <c r="I138" s="311">
        <f t="shared" si="68"/>
        <v>0.24034099996797037</v>
      </c>
      <c r="J138" s="311">
        <f t="shared" si="68"/>
        <v>5.2709999999999946</v>
      </c>
      <c r="K138" s="311"/>
      <c r="L138" s="311">
        <f t="shared" ref="L138:O138" si="69">SUM(L128:L136)</f>
        <v>5.1277841158371835</v>
      </c>
      <c r="M138" s="311">
        <f t="shared" si="69"/>
        <v>0.80945677929438753</v>
      </c>
      <c r="N138" s="311">
        <f t="shared" si="69"/>
        <v>0.25075910486842334</v>
      </c>
      <c r="O138" s="311">
        <f t="shared" si="69"/>
        <v>6.1879999999999953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4.5299126756073926</v>
      </c>
      <c r="C145" s="302">
        <v>0.32072548282237029</v>
      </c>
      <c r="D145" s="302">
        <v>1.3795378980819275</v>
      </c>
      <c r="E145" s="302">
        <f>SUM(B145:D145)</f>
        <v>6.2301760565116897</v>
      </c>
      <c r="F145" s="303"/>
      <c r="G145" s="302">
        <v>5.9184337593353868</v>
      </c>
      <c r="H145" s="302">
        <v>0.81214352454441319</v>
      </c>
      <c r="I145" s="302">
        <v>2.3855408281246713</v>
      </c>
      <c r="J145" s="302">
        <f>SUM(G145:I145)</f>
        <v>9.1161181120044716</v>
      </c>
      <c r="K145" s="303"/>
      <c r="L145" s="302">
        <v>6.7669961560887026</v>
      </c>
      <c r="M145" s="302">
        <v>0.92950657301170958</v>
      </c>
      <c r="N145" s="302">
        <v>2.5557477084450761</v>
      </c>
      <c r="O145" s="302">
        <f>SUM(L145:N145)</f>
        <v>10.252250437545488</v>
      </c>
    </row>
    <row r="146" spans="1:15" s="236" customFormat="1" x14ac:dyDescent="0.2">
      <c r="A146" s="237" t="str">
        <f>name!E$5</f>
        <v>Professional occupations</v>
      </c>
      <c r="B146" s="302">
        <v>4.7896174152917483</v>
      </c>
      <c r="C146" s="302">
        <v>0.19801184108700964</v>
      </c>
      <c r="D146" s="302">
        <v>0.6769942879983829</v>
      </c>
      <c r="E146" s="302">
        <f t="shared" ref="E146:E153" si="70">SUM(B146:D146)</f>
        <v>5.6646235443771413</v>
      </c>
      <c r="F146" s="303"/>
      <c r="G146" s="302">
        <v>7.0383087898917074</v>
      </c>
      <c r="H146" s="302">
        <v>0.44489800539143903</v>
      </c>
      <c r="I146" s="302">
        <v>1.0105245444268858</v>
      </c>
      <c r="J146" s="302">
        <f t="shared" ref="J146:J148" si="71">SUM(G146:I146)</f>
        <v>8.4937313397100311</v>
      </c>
      <c r="K146" s="303"/>
      <c r="L146" s="302">
        <v>9.565688581821977</v>
      </c>
      <c r="M146" s="302">
        <v>0.51655639878771475</v>
      </c>
      <c r="N146" s="302">
        <v>0.79675485414098557</v>
      </c>
      <c r="O146" s="302">
        <f t="shared" ref="O146:O153" si="72">SUM(L146:N146)</f>
        <v>10.878999834750678</v>
      </c>
    </row>
    <row r="147" spans="1:15" s="236" customFormat="1" x14ac:dyDescent="0.2">
      <c r="A147" s="237" t="str">
        <f>name!E$6</f>
        <v>Associate professional occupations</v>
      </c>
      <c r="B147" s="302">
        <v>2.7491758202078844</v>
      </c>
      <c r="C147" s="302">
        <v>0.24726999888276072</v>
      </c>
      <c r="D147" s="302">
        <v>0.31238207970217019</v>
      </c>
      <c r="E147" s="302">
        <f t="shared" si="70"/>
        <v>3.3088278987928152</v>
      </c>
      <c r="F147" s="303"/>
      <c r="G147" s="302">
        <v>3.8089196136578529</v>
      </c>
      <c r="H147" s="302">
        <v>0.47554085333525337</v>
      </c>
      <c r="I147" s="302">
        <v>0.40610032238014554</v>
      </c>
      <c r="J147" s="302">
        <f t="shared" si="71"/>
        <v>4.6905607893732517</v>
      </c>
      <c r="K147" s="303"/>
      <c r="L147" s="302">
        <v>4.1956552948537498</v>
      </c>
      <c r="M147" s="302">
        <v>0.47594127199373132</v>
      </c>
      <c r="N147" s="302">
        <v>0.38423144200541781</v>
      </c>
      <c r="O147" s="302">
        <f t="shared" si="72"/>
        <v>5.0558280088528988</v>
      </c>
    </row>
    <row r="148" spans="1:15" s="236" customFormat="1" x14ac:dyDescent="0.2">
      <c r="A148" s="237" t="str">
        <f>name!E$7</f>
        <v>Administrative and secretarial occupations</v>
      </c>
      <c r="B148" s="302">
        <v>2.0437122198441191</v>
      </c>
      <c r="C148" s="302">
        <v>1.7650672200981725</v>
      </c>
      <c r="D148" s="302">
        <v>0.61251082887173514</v>
      </c>
      <c r="E148" s="302">
        <f t="shared" si="70"/>
        <v>4.421290268814027</v>
      </c>
      <c r="F148" s="303"/>
      <c r="G148" s="302">
        <v>2.3656667800381497</v>
      </c>
      <c r="H148" s="302">
        <v>2.4157686391640216</v>
      </c>
      <c r="I148" s="302">
        <v>0.61989911619131044</v>
      </c>
      <c r="J148" s="302">
        <f t="shared" si="71"/>
        <v>5.4013345353934819</v>
      </c>
      <c r="K148" s="303"/>
      <c r="L148" s="302">
        <v>1.8115132998339474</v>
      </c>
      <c r="M148" s="302">
        <v>2.706754813872299</v>
      </c>
      <c r="N148" s="302">
        <v>0.50627156063216827</v>
      </c>
      <c r="O148" s="302">
        <f t="shared" si="72"/>
        <v>5.0245396743384143</v>
      </c>
    </row>
    <row r="149" spans="1:15" s="236" customFormat="1" x14ac:dyDescent="0.2">
      <c r="A149" s="237" t="str">
        <f>name!E$8</f>
        <v>Skilled trades occupations</v>
      </c>
      <c r="B149" s="302">
        <v>7.7331412975875686</v>
      </c>
      <c r="C149" s="302">
        <v>0.50061784651270191</v>
      </c>
      <c r="D149" s="302">
        <v>15.68352160057964</v>
      </c>
      <c r="E149" s="302">
        <f t="shared" si="70"/>
        <v>23.91728074467991</v>
      </c>
      <c r="F149" s="303"/>
      <c r="G149" s="302">
        <v>7.0741201525586028</v>
      </c>
      <c r="H149" s="302">
        <v>0.51477886859959321</v>
      </c>
      <c r="I149" s="302">
        <v>15.716440585575466</v>
      </c>
      <c r="J149" s="302">
        <f>SUM(G149:I149)</f>
        <v>23.305339606733661</v>
      </c>
      <c r="K149" s="303"/>
      <c r="L149" s="302">
        <v>5.4676618189339026</v>
      </c>
      <c r="M149" s="302">
        <v>0.9069491795711726</v>
      </c>
      <c r="N149" s="302">
        <v>17.832782917157079</v>
      </c>
      <c r="O149" s="302">
        <f t="shared" si="72"/>
        <v>24.207393915662152</v>
      </c>
    </row>
    <row r="150" spans="1:15" s="236" customFormat="1" x14ac:dyDescent="0.2">
      <c r="A150" s="237" t="str">
        <f>name!E$9</f>
        <v>Caring, leisure and other service occupations</v>
      </c>
      <c r="B150" s="302">
        <v>0.12161313243174041</v>
      </c>
      <c r="C150" s="302">
        <v>2.711648951676273E-2</v>
      </c>
      <c r="D150" s="302">
        <v>1.8618646210143638E-2</v>
      </c>
      <c r="E150" s="302">
        <f t="shared" si="70"/>
        <v>0.16734826815864678</v>
      </c>
      <c r="F150" s="303"/>
      <c r="G150" s="302">
        <v>0.15277479370413058</v>
      </c>
      <c r="H150" s="302">
        <v>4.8411316506469612E-2</v>
      </c>
      <c r="I150" s="302">
        <v>2.5198659124620264E-2</v>
      </c>
      <c r="J150" s="302">
        <f t="shared" ref="J150:J153" si="73">SUM(G150:I150)</f>
        <v>0.22638476933522045</v>
      </c>
      <c r="K150" s="303"/>
      <c r="L150" s="302">
        <v>0.17229887454390627</v>
      </c>
      <c r="M150" s="302">
        <v>3.9121178867237094E-2</v>
      </c>
      <c r="N150" s="302">
        <v>4.3608511085700817E-2</v>
      </c>
      <c r="O150" s="302">
        <f t="shared" si="72"/>
        <v>0.25502856449684419</v>
      </c>
    </row>
    <row r="151" spans="1:15" s="236" customFormat="1" x14ac:dyDescent="0.2">
      <c r="A151" s="237" t="str">
        <f>name!E$10</f>
        <v>Sales and customer service occupations</v>
      </c>
      <c r="B151" s="302">
        <v>0.4792051522312063</v>
      </c>
      <c r="C151" s="302">
        <v>0.20349869401044934</v>
      </c>
      <c r="D151" s="302">
        <v>0.10780234290115101</v>
      </c>
      <c r="E151" s="302">
        <f t="shared" si="70"/>
        <v>0.79050618914280668</v>
      </c>
      <c r="F151" s="303"/>
      <c r="G151" s="302">
        <v>0.55974577544491577</v>
      </c>
      <c r="H151" s="302">
        <v>0.33477688151593005</v>
      </c>
      <c r="I151" s="302">
        <v>0.12164728229694885</v>
      </c>
      <c r="J151" s="302">
        <f t="shared" si="73"/>
        <v>1.0161699392577945</v>
      </c>
      <c r="K151" s="303"/>
      <c r="L151" s="302">
        <v>0.6924861008824188</v>
      </c>
      <c r="M151" s="302">
        <v>0.40454777213947951</v>
      </c>
      <c r="N151" s="302">
        <v>0.13485990620570645</v>
      </c>
      <c r="O151" s="302">
        <f t="shared" si="72"/>
        <v>1.2318937792276048</v>
      </c>
    </row>
    <row r="152" spans="1:15" s="236" customFormat="1" x14ac:dyDescent="0.2">
      <c r="A152" s="237" t="str">
        <f>name!E$11</f>
        <v>Process, plant and machine operatives</v>
      </c>
      <c r="B152" s="302">
        <v>3.1403926206533308</v>
      </c>
      <c r="C152" s="302">
        <v>0.11086291579031775</v>
      </c>
      <c r="D152" s="302">
        <v>1.0322571241781324</v>
      </c>
      <c r="E152" s="302">
        <f t="shared" si="70"/>
        <v>4.2835126606217813</v>
      </c>
      <c r="F152" s="303"/>
      <c r="G152" s="302">
        <v>2.8892373494603634</v>
      </c>
      <c r="H152" s="302">
        <v>0.22076952685058587</v>
      </c>
      <c r="I152" s="302">
        <v>1.4219900496725548</v>
      </c>
      <c r="J152" s="302">
        <f t="shared" si="73"/>
        <v>4.5319969259835045</v>
      </c>
      <c r="K152" s="303"/>
      <c r="L152" s="302">
        <v>3.343358673122935</v>
      </c>
      <c r="M152" s="302">
        <v>0.27340725035709618</v>
      </c>
      <c r="N152" s="302">
        <v>2.0614181041161821</v>
      </c>
      <c r="O152" s="302">
        <f t="shared" si="72"/>
        <v>5.6781840275962132</v>
      </c>
    </row>
    <row r="153" spans="1:15" s="236" customFormat="1" x14ac:dyDescent="0.2">
      <c r="A153" s="237" t="str">
        <f>name!E$12</f>
        <v>Elementary occupations</v>
      </c>
      <c r="B153" s="302">
        <v>1.4743734265676367</v>
      </c>
      <c r="C153" s="302">
        <v>0.38443592401906768</v>
      </c>
      <c r="D153" s="302">
        <v>1.2236250183145909</v>
      </c>
      <c r="E153" s="302">
        <f t="shared" si="70"/>
        <v>3.0824343689012954</v>
      </c>
      <c r="F153" s="303"/>
      <c r="G153" s="302">
        <v>1.3169488937739129</v>
      </c>
      <c r="H153" s="302">
        <v>0.52264821807034378</v>
      </c>
      <c r="I153" s="302">
        <v>1.3727668703642217</v>
      </c>
      <c r="J153" s="302">
        <f t="shared" si="73"/>
        <v>3.2123639822084784</v>
      </c>
      <c r="K153" s="303"/>
      <c r="L153" s="302">
        <v>1.0353524127677334</v>
      </c>
      <c r="M153" s="302">
        <v>0.38401560478461</v>
      </c>
      <c r="N153" s="302">
        <v>1.9125137399773431</v>
      </c>
      <c r="O153" s="302">
        <f t="shared" si="72"/>
        <v>3.3318817575296862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27.061143760422627</v>
      </c>
      <c r="C155" s="311">
        <f t="shared" ref="C155:E155" si="74">SUM(C145:C153)</f>
        <v>3.7576064127396127</v>
      </c>
      <c r="D155" s="311">
        <f t="shared" si="74"/>
        <v>21.047249826837877</v>
      </c>
      <c r="E155" s="311">
        <f t="shared" si="74"/>
        <v>51.866000000000113</v>
      </c>
      <c r="F155" s="311"/>
      <c r="G155" s="311">
        <f t="shared" ref="G155:J155" si="75">SUM(G145:G153)</f>
        <v>31.124155907865021</v>
      </c>
      <c r="H155" s="311">
        <f t="shared" si="75"/>
        <v>5.7897358339780496</v>
      </c>
      <c r="I155" s="311">
        <f t="shared" si="75"/>
        <v>23.08010825815682</v>
      </c>
      <c r="J155" s="311">
        <f t="shared" si="75"/>
        <v>59.993999999999893</v>
      </c>
      <c r="K155" s="311"/>
      <c r="L155" s="311">
        <f t="shared" ref="L155:O155" si="76">SUM(L145:L153)</f>
        <v>33.051011212849275</v>
      </c>
      <c r="M155" s="311">
        <f t="shared" si="76"/>
        <v>6.6368000433850511</v>
      </c>
      <c r="N155" s="311">
        <f t="shared" si="76"/>
        <v>26.228188743765656</v>
      </c>
      <c r="O155" s="311">
        <f t="shared" si="76"/>
        <v>65.915999999999983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12.734551079708883</v>
      </c>
      <c r="C162" s="302">
        <v>1.0501422370391378</v>
      </c>
      <c r="D162" s="302">
        <v>2.7751663104751496</v>
      </c>
      <c r="E162" s="302">
        <f>SUM(B162:D162)</f>
        <v>16.559859627223169</v>
      </c>
      <c r="F162" s="303"/>
      <c r="G162" s="302">
        <v>14.819279377847471</v>
      </c>
      <c r="H162" s="302">
        <v>1.7802778543675031</v>
      </c>
      <c r="I162" s="302">
        <v>2.6725596633841735</v>
      </c>
      <c r="J162" s="302">
        <f>SUM(G162:I162)</f>
        <v>19.272116895599147</v>
      </c>
      <c r="K162" s="303"/>
      <c r="L162" s="302">
        <v>17.581811146518429</v>
      </c>
      <c r="M162" s="302">
        <v>1.9897480428314467</v>
      </c>
      <c r="N162" s="302">
        <v>3.2173224387943038</v>
      </c>
      <c r="O162" s="302">
        <f>SUM(L162:N162)</f>
        <v>22.788881628144182</v>
      </c>
    </row>
    <row r="163" spans="1:15" s="236" customFormat="1" x14ac:dyDescent="0.2">
      <c r="A163" s="237" t="str">
        <f>name!E$5</f>
        <v>Professional occupations</v>
      </c>
      <c r="B163" s="302">
        <v>7.9804034579641145</v>
      </c>
      <c r="C163" s="302">
        <v>1.1337171629662055</v>
      </c>
      <c r="D163" s="302">
        <v>0.59004444021319513</v>
      </c>
      <c r="E163" s="302">
        <f t="shared" ref="E163:E170" si="77">SUM(B163:D163)</f>
        <v>9.7041650611435148</v>
      </c>
      <c r="F163" s="303"/>
      <c r="G163" s="302">
        <v>10.595643441842535</v>
      </c>
      <c r="H163" s="302">
        <v>1.690196574168096</v>
      </c>
      <c r="I163" s="302">
        <v>0.55394297904528556</v>
      </c>
      <c r="J163" s="302">
        <f t="shared" ref="J163:J165" si="78">SUM(G163:I163)</f>
        <v>12.839782995055916</v>
      </c>
      <c r="K163" s="303"/>
      <c r="L163" s="302">
        <v>13.821837341051253</v>
      </c>
      <c r="M163" s="302">
        <v>1.8906007861551468</v>
      </c>
      <c r="N163" s="302">
        <v>0.42232921187084843</v>
      </c>
      <c r="O163" s="302">
        <f t="shared" ref="O163:O170" si="79">SUM(L163:N163)</f>
        <v>16.13476733907725</v>
      </c>
    </row>
    <row r="164" spans="1:15" s="236" customFormat="1" x14ac:dyDescent="0.2">
      <c r="A164" s="237" t="str">
        <f>name!E$6</f>
        <v>Associate professional occupations</v>
      </c>
      <c r="B164" s="302">
        <v>8.1873896805990309</v>
      </c>
      <c r="C164" s="302">
        <v>1.9144843734271535</v>
      </c>
      <c r="D164" s="302">
        <v>0.56320933147839214</v>
      </c>
      <c r="E164" s="302">
        <f t="shared" si="77"/>
        <v>10.665083385504577</v>
      </c>
      <c r="F164" s="303"/>
      <c r="G164" s="302">
        <v>9.7045017650446255</v>
      </c>
      <c r="H164" s="302">
        <v>2.3792394668690742</v>
      </c>
      <c r="I164" s="302">
        <v>0.43432078093305315</v>
      </c>
      <c r="J164" s="302">
        <f t="shared" si="78"/>
        <v>12.518062012846752</v>
      </c>
      <c r="K164" s="303"/>
      <c r="L164" s="302">
        <v>10.684934872655271</v>
      </c>
      <c r="M164" s="302">
        <v>2.3191188606046698</v>
      </c>
      <c r="N164" s="302">
        <v>0.37540096420013336</v>
      </c>
      <c r="O164" s="302">
        <f t="shared" si="79"/>
        <v>13.379454697460075</v>
      </c>
    </row>
    <row r="165" spans="1:15" s="236" customFormat="1" x14ac:dyDescent="0.2">
      <c r="A165" s="237" t="str">
        <f>name!E$7</f>
        <v>Administrative and secretarial occupations</v>
      </c>
      <c r="B165" s="302">
        <v>8.0948358811931787</v>
      </c>
      <c r="C165" s="302">
        <v>3.4443114221554372</v>
      </c>
      <c r="D165" s="302">
        <v>0.22720933714828956</v>
      </c>
      <c r="E165" s="302">
        <f t="shared" si="77"/>
        <v>11.766356640496905</v>
      </c>
      <c r="F165" s="303"/>
      <c r="G165" s="302">
        <v>8.4098671968983236</v>
      </c>
      <c r="H165" s="302">
        <v>3.7042055934315283</v>
      </c>
      <c r="I165" s="302">
        <v>0.19473191125077316</v>
      </c>
      <c r="J165" s="302">
        <f t="shared" si="78"/>
        <v>12.308804701580625</v>
      </c>
      <c r="K165" s="303"/>
      <c r="L165" s="302">
        <v>7.8239743193482543</v>
      </c>
      <c r="M165" s="302">
        <v>3.3370031041048205</v>
      </c>
      <c r="N165" s="302">
        <v>0.17231536632484165</v>
      </c>
      <c r="O165" s="302">
        <f t="shared" si="79"/>
        <v>11.333292789777916</v>
      </c>
    </row>
    <row r="166" spans="1:15" s="236" customFormat="1" x14ac:dyDescent="0.2">
      <c r="A166" s="237" t="str">
        <f>name!E$8</f>
        <v>Skilled trades occupations</v>
      </c>
      <c r="B166" s="302">
        <v>6.9858371147290743</v>
      </c>
      <c r="C166" s="302">
        <v>1.268975449137389</v>
      </c>
      <c r="D166" s="302">
        <v>1.3816339726455706</v>
      </c>
      <c r="E166" s="302">
        <f t="shared" si="77"/>
        <v>9.6364465365120342</v>
      </c>
      <c r="F166" s="303"/>
      <c r="G166" s="302">
        <v>6.2215499609414282</v>
      </c>
      <c r="H166" s="302">
        <v>1.0878259211360626</v>
      </c>
      <c r="I166" s="302">
        <v>1.140749161262703</v>
      </c>
      <c r="J166" s="302">
        <f>SUM(G166:I166)</f>
        <v>8.4501250433401935</v>
      </c>
      <c r="K166" s="303"/>
      <c r="L166" s="302">
        <v>6.0467868079964058</v>
      </c>
      <c r="M166" s="302">
        <v>1.133044083605971</v>
      </c>
      <c r="N166" s="302">
        <v>1.240722748747723</v>
      </c>
      <c r="O166" s="302">
        <f t="shared" si="79"/>
        <v>8.4205536403501</v>
      </c>
    </row>
    <row r="167" spans="1:15" s="236" customFormat="1" x14ac:dyDescent="0.2">
      <c r="A167" s="237" t="str">
        <f>name!E$9</f>
        <v>Caring, leisure and other service occupations</v>
      </c>
      <c r="B167" s="302">
        <v>0.84865231077131764</v>
      </c>
      <c r="C167" s="302">
        <v>0.33492232824735485</v>
      </c>
      <c r="D167" s="302">
        <v>0.11656639307251147</v>
      </c>
      <c r="E167" s="302">
        <f t="shared" si="77"/>
        <v>1.3001410320911839</v>
      </c>
      <c r="F167" s="303"/>
      <c r="G167" s="302">
        <v>0.90555242639224265</v>
      </c>
      <c r="H167" s="302">
        <v>0.31558635021982268</v>
      </c>
      <c r="I167" s="302">
        <v>0.13093718307884586</v>
      </c>
      <c r="J167" s="302">
        <f t="shared" ref="J167:J170" si="80">SUM(G167:I167)</f>
        <v>1.3520759596909113</v>
      </c>
      <c r="K167" s="303"/>
      <c r="L167" s="302">
        <v>1.2549451634258328</v>
      </c>
      <c r="M167" s="302">
        <v>0.25197629949656952</v>
      </c>
      <c r="N167" s="302">
        <v>0.21777462244794205</v>
      </c>
      <c r="O167" s="302">
        <f t="shared" si="79"/>
        <v>1.7246960853703444</v>
      </c>
    </row>
    <row r="168" spans="1:15" s="236" customFormat="1" x14ac:dyDescent="0.2">
      <c r="A168" s="237" t="str">
        <f>name!E$10</f>
        <v>Sales and customer service occupations</v>
      </c>
      <c r="B168" s="302">
        <v>9.222077313752834</v>
      </c>
      <c r="C168" s="302">
        <v>26.377172968179419</v>
      </c>
      <c r="D168" s="302">
        <v>1.349630518164961</v>
      </c>
      <c r="E168" s="302">
        <f t="shared" si="77"/>
        <v>36.948880800097214</v>
      </c>
      <c r="F168" s="303"/>
      <c r="G168" s="302">
        <v>8.6126868237609475</v>
      </c>
      <c r="H168" s="302">
        <v>27.074212213261287</v>
      </c>
      <c r="I168" s="302">
        <v>0.87480426667003264</v>
      </c>
      <c r="J168" s="302">
        <f t="shared" si="80"/>
        <v>36.561703303692269</v>
      </c>
      <c r="K168" s="303"/>
      <c r="L168" s="302">
        <v>7.2545094096221625</v>
      </c>
      <c r="M168" s="302">
        <v>24.925810767013608</v>
      </c>
      <c r="N168" s="302">
        <v>0.69085155895524986</v>
      </c>
      <c r="O168" s="302">
        <f t="shared" si="79"/>
        <v>32.871171735591027</v>
      </c>
    </row>
    <row r="169" spans="1:15" s="236" customFormat="1" x14ac:dyDescent="0.2">
      <c r="A169" s="237" t="str">
        <f>name!E$11</f>
        <v>Process, plant and machine operatives</v>
      </c>
      <c r="B169" s="302">
        <v>5.7459305064591097</v>
      </c>
      <c r="C169" s="302">
        <v>1.00685562692021</v>
      </c>
      <c r="D169" s="302">
        <v>0.13561577582968704</v>
      </c>
      <c r="E169" s="302">
        <f t="shared" si="77"/>
        <v>6.8884019092090067</v>
      </c>
      <c r="F169" s="303"/>
      <c r="G169" s="302">
        <v>4.709985063720004</v>
      </c>
      <c r="H169" s="302">
        <v>1.0427218654249863</v>
      </c>
      <c r="I169" s="302">
        <v>0.1267510979886097</v>
      </c>
      <c r="J169" s="302">
        <f t="shared" si="80"/>
        <v>5.8794580271335999</v>
      </c>
      <c r="K169" s="303"/>
      <c r="L169" s="302">
        <v>4.9815173542522793</v>
      </c>
      <c r="M169" s="302">
        <v>1.4181523031040293</v>
      </c>
      <c r="N169" s="302">
        <v>0.16279161112347243</v>
      </c>
      <c r="O169" s="302">
        <f t="shared" si="79"/>
        <v>6.5624612684797805</v>
      </c>
    </row>
    <row r="170" spans="1:15" s="236" customFormat="1" x14ac:dyDescent="0.2">
      <c r="A170" s="237" t="str">
        <f>name!E$12</f>
        <v>Elementary occupations</v>
      </c>
      <c r="B170" s="302">
        <v>5.7523173194099666</v>
      </c>
      <c r="C170" s="302">
        <v>7.0052712061777136</v>
      </c>
      <c r="D170" s="302">
        <v>0.11307648213457969</v>
      </c>
      <c r="E170" s="302">
        <f t="shared" si="77"/>
        <v>12.870665007722259</v>
      </c>
      <c r="F170" s="303"/>
      <c r="G170" s="302">
        <v>4.6579883805044542</v>
      </c>
      <c r="H170" s="302">
        <v>6.0073261101685222</v>
      </c>
      <c r="I170" s="302">
        <v>7.9556570387558881E-2</v>
      </c>
      <c r="J170" s="302">
        <f t="shared" si="80"/>
        <v>10.744871061060536</v>
      </c>
      <c r="K170" s="303"/>
      <c r="L170" s="302">
        <v>3.9766702543151702</v>
      </c>
      <c r="M170" s="302">
        <v>4.7806761906862745</v>
      </c>
      <c r="N170" s="302">
        <v>9.3374370747822469E-2</v>
      </c>
      <c r="O170" s="302">
        <f t="shared" si="79"/>
        <v>8.8507208157492681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65.551994664587511</v>
      </c>
      <c r="C172" s="311">
        <f t="shared" ref="C172:E172" si="81">SUM(C162:C170)</f>
        <v>43.535852774250017</v>
      </c>
      <c r="D172" s="311">
        <f t="shared" si="81"/>
        <v>7.2521525611623359</v>
      </c>
      <c r="E172" s="311">
        <f t="shared" si="81"/>
        <v>116.33999999999986</v>
      </c>
      <c r="F172" s="311"/>
      <c r="G172" s="311">
        <f t="shared" ref="G172:J172" si="82">SUM(G162:G170)</f>
        <v>68.637054436952027</v>
      </c>
      <c r="H172" s="311">
        <f t="shared" si="82"/>
        <v>45.081591949046881</v>
      </c>
      <c r="I172" s="311">
        <f t="shared" si="82"/>
        <v>6.2083536140010347</v>
      </c>
      <c r="J172" s="311">
        <f t="shared" si="82"/>
        <v>119.92699999999995</v>
      </c>
      <c r="K172" s="311"/>
      <c r="L172" s="311">
        <f t="shared" ref="L172:O172" si="83">SUM(L162:L170)</f>
        <v>73.426986669185041</v>
      </c>
      <c r="M172" s="311">
        <f t="shared" si="83"/>
        <v>42.046130437602535</v>
      </c>
      <c r="N172" s="311">
        <f t="shared" si="83"/>
        <v>6.5928828932123373</v>
      </c>
      <c r="O172" s="311">
        <f t="shared" si="83"/>
        <v>122.06599999999995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2.7350673262612006</v>
      </c>
      <c r="C179" s="302">
        <v>0.16423945199866255</v>
      </c>
      <c r="D179" s="302">
        <v>0.84331652587000716</v>
      </c>
      <c r="E179" s="302">
        <f>SUM(B179:D179)</f>
        <v>3.7426233041298707</v>
      </c>
      <c r="F179" s="303"/>
      <c r="G179" s="302">
        <v>3.4218300085408289</v>
      </c>
      <c r="H179" s="302">
        <v>0.38009280172977439</v>
      </c>
      <c r="I179" s="302">
        <v>0.69545759888983405</v>
      </c>
      <c r="J179" s="302">
        <f>SUM(G179:I179)</f>
        <v>4.4973804091604377</v>
      </c>
      <c r="K179" s="303"/>
      <c r="L179" s="302">
        <v>3.3155493005837609</v>
      </c>
      <c r="M179" s="302">
        <v>0.45334274977258382</v>
      </c>
      <c r="N179" s="302">
        <v>0.61207269040859391</v>
      </c>
      <c r="O179" s="302">
        <f>SUM(L179:N179)</f>
        <v>4.3809647407649388</v>
      </c>
    </row>
    <row r="180" spans="1:15" s="236" customFormat="1" x14ac:dyDescent="0.2">
      <c r="A180" s="237" t="str">
        <f>name!E$5</f>
        <v>Professional occupations</v>
      </c>
      <c r="B180" s="302">
        <v>2.3675027467922574</v>
      </c>
      <c r="C180" s="302">
        <v>0.12693397894172823</v>
      </c>
      <c r="D180" s="302">
        <v>0.255076960399302</v>
      </c>
      <c r="E180" s="302">
        <f t="shared" ref="E180:E187" si="84">SUM(B180:D180)</f>
        <v>2.7495136861332878</v>
      </c>
      <c r="F180" s="303"/>
      <c r="G180" s="302">
        <v>3.7746815347385954</v>
      </c>
      <c r="H180" s="302">
        <v>0.29032456679815577</v>
      </c>
      <c r="I180" s="302">
        <v>0.20528334241761023</v>
      </c>
      <c r="J180" s="302">
        <f t="shared" ref="J180:J182" si="85">SUM(G180:I180)</f>
        <v>4.2702894439543613</v>
      </c>
      <c r="K180" s="303"/>
      <c r="L180" s="302">
        <v>4.8672274453294282</v>
      </c>
      <c r="M180" s="302">
        <v>0.37573089618070221</v>
      </c>
      <c r="N180" s="302">
        <v>0.14501936491323397</v>
      </c>
      <c r="O180" s="302">
        <f t="shared" ref="O180:O187" si="86">SUM(L180:N180)</f>
        <v>5.3879777064233645</v>
      </c>
    </row>
    <row r="181" spans="1:15" s="236" customFormat="1" x14ac:dyDescent="0.2">
      <c r="A181" s="237" t="str">
        <f>name!E$6</f>
        <v>Associate professional occupations</v>
      </c>
      <c r="B181" s="302">
        <v>2.7449117560979164</v>
      </c>
      <c r="C181" s="302">
        <v>0.20799222110593771</v>
      </c>
      <c r="D181" s="302">
        <v>0.20542175117528455</v>
      </c>
      <c r="E181" s="302">
        <f t="shared" si="84"/>
        <v>3.1583257283791384</v>
      </c>
      <c r="F181" s="303"/>
      <c r="G181" s="302">
        <v>4.1587183370949576</v>
      </c>
      <c r="H181" s="302">
        <v>0.37674895926174323</v>
      </c>
      <c r="I181" s="302">
        <v>0.16982173997465294</v>
      </c>
      <c r="J181" s="302">
        <f t="shared" si="85"/>
        <v>4.7052890363313535</v>
      </c>
      <c r="K181" s="303"/>
      <c r="L181" s="302">
        <v>4.6800539808229393</v>
      </c>
      <c r="M181" s="302">
        <v>0.3940662760067295</v>
      </c>
      <c r="N181" s="302">
        <v>0.11845363765843152</v>
      </c>
      <c r="O181" s="302">
        <f t="shared" si="86"/>
        <v>5.1925738944881008</v>
      </c>
    </row>
    <row r="182" spans="1:15" s="236" customFormat="1" x14ac:dyDescent="0.2">
      <c r="A182" s="237" t="str">
        <f>name!E$7</f>
        <v>Administrative and secretarial occupations</v>
      </c>
      <c r="B182" s="302">
        <v>3.1021392115321835</v>
      </c>
      <c r="C182" s="302">
        <v>0.95544129688957047</v>
      </c>
      <c r="D182" s="302">
        <v>0.1490551897799744</v>
      </c>
      <c r="E182" s="302">
        <f t="shared" si="84"/>
        <v>4.2066356982017288</v>
      </c>
      <c r="F182" s="303"/>
      <c r="G182" s="302">
        <v>3.6327750842700324</v>
      </c>
      <c r="H182" s="302">
        <v>1.4910630978560555</v>
      </c>
      <c r="I182" s="302">
        <v>9.7806979206689001E-2</v>
      </c>
      <c r="J182" s="302">
        <f t="shared" si="85"/>
        <v>5.221645161332777</v>
      </c>
      <c r="K182" s="303"/>
      <c r="L182" s="302">
        <v>2.8609569768729242</v>
      </c>
      <c r="M182" s="302">
        <v>1.3009204648449548</v>
      </c>
      <c r="N182" s="302">
        <v>7.8510804895056976E-2</v>
      </c>
      <c r="O182" s="302">
        <f t="shared" si="86"/>
        <v>4.2403882466129357</v>
      </c>
    </row>
    <row r="183" spans="1:15" s="236" customFormat="1" x14ac:dyDescent="0.2">
      <c r="A183" s="237" t="str">
        <f>name!E$8</f>
        <v>Skilled trades occupations</v>
      </c>
      <c r="B183" s="302">
        <v>1.6219137028955743</v>
      </c>
      <c r="C183" s="302">
        <v>0.21892258487600463</v>
      </c>
      <c r="D183" s="302">
        <v>0.7100892151374959</v>
      </c>
      <c r="E183" s="302">
        <f t="shared" si="84"/>
        <v>2.5509255029090747</v>
      </c>
      <c r="F183" s="303"/>
      <c r="G183" s="302">
        <v>1.5700512618114868</v>
      </c>
      <c r="H183" s="302">
        <v>0.29489435752229293</v>
      </c>
      <c r="I183" s="302">
        <v>0.38226977442408733</v>
      </c>
      <c r="J183" s="302">
        <f>SUM(G183:I183)</f>
        <v>2.2472153937578669</v>
      </c>
      <c r="K183" s="303"/>
      <c r="L183" s="302">
        <v>1.5509104679881054</v>
      </c>
      <c r="M183" s="302">
        <v>0.37136730323181816</v>
      </c>
      <c r="N183" s="302">
        <v>0.3309237123755206</v>
      </c>
      <c r="O183" s="302">
        <f t="shared" si="86"/>
        <v>2.2532014835954439</v>
      </c>
    </row>
    <row r="184" spans="1:15" s="236" customFormat="1" x14ac:dyDescent="0.2">
      <c r="A184" s="237" t="str">
        <f>name!E$9</f>
        <v>Caring, leisure and other service occupations</v>
      </c>
      <c r="B184" s="302">
        <v>2.245482075434817</v>
      </c>
      <c r="C184" s="302">
        <v>1.1852323405841472</v>
      </c>
      <c r="D184" s="302">
        <v>0.41607128240550745</v>
      </c>
      <c r="E184" s="302">
        <f t="shared" si="84"/>
        <v>3.8467856984244717</v>
      </c>
      <c r="F184" s="303"/>
      <c r="G184" s="302">
        <v>2.7129145594684339</v>
      </c>
      <c r="H184" s="302">
        <v>1.3228731087752663</v>
      </c>
      <c r="I184" s="302">
        <v>0.23551896193600697</v>
      </c>
      <c r="J184" s="302">
        <f t="shared" ref="J184:J187" si="87">SUM(G184:I184)</f>
        <v>4.2713066301797076</v>
      </c>
      <c r="K184" s="303"/>
      <c r="L184" s="302">
        <v>3.1431310901505567</v>
      </c>
      <c r="M184" s="302">
        <v>1.2859284714507206</v>
      </c>
      <c r="N184" s="302">
        <v>0.25438122369194632</v>
      </c>
      <c r="O184" s="302">
        <f t="shared" si="86"/>
        <v>4.6834407852932234</v>
      </c>
    </row>
    <row r="185" spans="1:15" s="236" customFormat="1" x14ac:dyDescent="0.2">
      <c r="A185" s="237" t="str">
        <f>name!E$10</f>
        <v>Sales and customer service occupations</v>
      </c>
      <c r="B185" s="302">
        <v>1.1919399360570373</v>
      </c>
      <c r="C185" s="302">
        <v>0.28889697729270281</v>
      </c>
      <c r="D185" s="302">
        <v>0.15600859285562815</v>
      </c>
      <c r="E185" s="302">
        <f t="shared" si="84"/>
        <v>1.6368455062053682</v>
      </c>
      <c r="F185" s="303"/>
      <c r="G185" s="302">
        <v>1.4132989716452593</v>
      </c>
      <c r="H185" s="302">
        <v>0.45700661959571764</v>
      </c>
      <c r="I185" s="302">
        <v>8.994701053781963E-2</v>
      </c>
      <c r="J185" s="302">
        <f t="shared" si="87"/>
        <v>1.9602526017787967</v>
      </c>
      <c r="K185" s="303"/>
      <c r="L185" s="302">
        <v>1.6831895219898383</v>
      </c>
      <c r="M185" s="302">
        <v>0.57019803614115649</v>
      </c>
      <c r="N185" s="302">
        <v>7.0480567826752619E-2</v>
      </c>
      <c r="O185" s="302">
        <f t="shared" si="86"/>
        <v>2.3238681259577474</v>
      </c>
    </row>
    <row r="186" spans="1:15" s="236" customFormat="1" x14ac:dyDescent="0.2">
      <c r="A186" s="237" t="str">
        <f>name!E$11</f>
        <v>Process, plant and machine operatives</v>
      </c>
      <c r="B186" s="302">
        <v>7.9337518569439744</v>
      </c>
      <c r="C186" s="302">
        <v>1.2160059614174334</v>
      </c>
      <c r="D186" s="302">
        <v>4.0931113986976593</v>
      </c>
      <c r="E186" s="302">
        <f t="shared" si="84"/>
        <v>13.242869217059067</v>
      </c>
      <c r="F186" s="303"/>
      <c r="G186" s="302">
        <v>6.6883324465493317</v>
      </c>
      <c r="H186" s="302">
        <v>1.8302724012681997</v>
      </c>
      <c r="I186" s="302">
        <v>2.6617875508256224</v>
      </c>
      <c r="J186" s="302">
        <f t="shared" si="87"/>
        <v>11.180392398643153</v>
      </c>
      <c r="K186" s="303"/>
      <c r="L186" s="302">
        <v>5.1201308768923743</v>
      </c>
      <c r="M186" s="302">
        <v>2.2356954221377681</v>
      </c>
      <c r="N186" s="302">
        <v>2.8474323686451992</v>
      </c>
      <c r="O186" s="302">
        <f t="shared" si="86"/>
        <v>10.203258667675343</v>
      </c>
    </row>
    <row r="187" spans="1:15" s="236" customFormat="1" x14ac:dyDescent="0.2">
      <c r="A187" s="237" t="str">
        <f>name!E$12</f>
        <v>Elementary occupations</v>
      </c>
      <c r="B187" s="302">
        <v>5.8736306893546182</v>
      </c>
      <c r="C187" s="302">
        <v>1.2707914056670271</v>
      </c>
      <c r="D187" s="302">
        <v>0.2780535635363468</v>
      </c>
      <c r="E187" s="302">
        <f t="shared" si="84"/>
        <v>7.4224756585579925</v>
      </c>
      <c r="F187" s="303"/>
      <c r="G187" s="302">
        <v>4.9440937545254986</v>
      </c>
      <c r="H187" s="302">
        <v>1.8042566439960637</v>
      </c>
      <c r="I187" s="302">
        <v>0.16987852633994419</v>
      </c>
      <c r="J187" s="302">
        <f t="shared" si="87"/>
        <v>6.9182289248615065</v>
      </c>
      <c r="K187" s="303"/>
      <c r="L187" s="302">
        <v>3.4598704125007047</v>
      </c>
      <c r="M187" s="302">
        <v>1.5187273947501623</v>
      </c>
      <c r="N187" s="302">
        <v>0.16872854193799589</v>
      </c>
      <c r="O187" s="302">
        <f t="shared" si="86"/>
        <v>5.1473263491888623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29.816339301369581</v>
      </c>
      <c r="C189" s="311">
        <f t="shared" ref="C189:E189" si="88">SUM(C179:C187)</f>
        <v>5.6344562187732139</v>
      </c>
      <c r="D189" s="311">
        <f t="shared" si="88"/>
        <v>7.1062044798572046</v>
      </c>
      <c r="E189" s="311">
        <f t="shared" si="88"/>
        <v>42.556999999999995</v>
      </c>
      <c r="F189" s="311"/>
      <c r="G189" s="311">
        <f t="shared" ref="G189:J189" si="89">SUM(G179:G187)</f>
        <v>32.316695958644424</v>
      </c>
      <c r="H189" s="311">
        <f t="shared" si="89"/>
        <v>8.2475325568032698</v>
      </c>
      <c r="I189" s="311">
        <f t="shared" si="89"/>
        <v>4.707771484552266</v>
      </c>
      <c r="J189" s="311">
        <f t="shared" si="89"/>
        <v>45.271999999999963</v>
      </c>
      <c r="K189" s="311"/>
      <c r="L189" s="311">
        <f t="shared" ref="L189:O189" si="90">SUM(L179:L187)</f>
        <v>30.681020073130636</v>
      </c>
      <c r="M189" s="311">
        <f t="shared" si="90"/>
        <v>8.5059770145165956</v>
      </c>
      <c r="N189" s="311">
        <f t="shared" si="90"/>
        <v>4.6260029123527309</v>
      </c>
      <c r="O189" s="311">
        <f t="shared" si="90"/>
        <v>43.81299999999996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3.2040573308341664</v>
      </c>
      <c r="C196" s="302">
        <v>0.34984231386847181</v>
      </c>
      <c r="D196" s="302">
        <v>1.2767287075128124</v>
      </c>
      <c r="E196" s="302">
        <f>SUM(B196:D196)</f>
        <v>4.8306283522154505</v>
      </c>
      <c r="F196" s="303"/>
      <c r="G196" s="302">
        <v>3.8460606480186605</v>
      </c>
      <c r="H196" s="302">
        <v>0.6933837983883393</v>
      </c>
      <c r="I196" s="302">
        <v>0.95285748942035975</v>
      </c>
      <c r="J196" s="302">
        <f>SUM(G196:I196)</f>
        <v>5.4923019358273599</v>
      </c>
      <c r="K196" s="303"/>
      <c r="L196" s="302">
        <v>5.3799747220210863</v>
      </c>
      <c r="M196" s="302">
        <v>1.0562186677377776</v>
      </c>
      <c r="N196" s="302">
        <v>1.284992965864179</v>
      </c>
      <c r="O196" s="302">
        <f>SUM(L196:N196)</f>
        <v>7.7211863556230425</v>
      </c>
    </row>
    <row r="197" spans="1:15" s="236" customFormat="1" x14ac:dyDescent="0.2">
      <c r="A197" s="237" t="str">
        <f>name!E$5</f>
        <v>Professional occupations</v>
      </c>
      <c r="B197" s="302">
        <v>1.1232545331634574</v>
      </c>
      <c r="C197" s="302">
        <v>0.19544954144819698</v>
      </c>
      <c r="D197" s="302">
        <v>8.9216775727811587E-2</v>
      </c>
      <c r="E197" s="302">
        <f t="shared" ref="E197:E204" si="91">SUM(B197:D197)</f>
        <v>1.4079208503394658</v>
      </c>
      <c r="F197" s="303"/>
      <c r="G197" s="302">
        <v>1.612612140829117</v>
      </c>
      <c r="H197" s="302">
        <v>0.38206442253121398</v>
      </c>
      <c r="I197" s="302">
        <v>6.6101849842192709E-2</v>
      </c>
      <c r="J197" s="302">
        <f t="shared" ref="J197:J199" si="92">SUM(G197:I197)</f>
        <v>2.0607784132025238</v>
      </c>
      <c r="K197" s="303"/>
      <c r="L197" s="302">
        <v>2.144735089066371</v>
      </c>
      <c r="M197" s="302">
        <v>0.52611499806742168</v>
      </c>
      <c r="N197" s="302">
        <v>4.417982444290524E-2</v>
      </c>
      <c r="O197" s="302">
        <f t="shared" ref="O197:O204" si="93">SUM(L197:N197)</f>
        <v>2.715029911576698</v>
      </c>
    </row>
    <row r="198" spans="1:15" s="236" customFormat="1" x14ac:dyDescent="0.2">
      <c r="A198" s="237" t="str">
        <f>name!E$6</f>
        <v>Associate professional occupations</v>
      </c>
      <c r="B198" s="302">
        <v>1.0917872353314984</v>
      </c>
      <c r="C198" s="302">
        <v>0.5438681178078415</v>
      </c>
      <c r="D198" s="302">
        <v>5.6763733166260183E-2</v>
      </c>
      <c r="E198" s="302">
        <f t="shared" si="91"/>
        <v>1.6924190863056001</v>
      </c>
      <c r="F198" s="303"/>
      <c r="G198" s="302">
        <v>1.4180356436259804</v>
      </c>
      <c r="H198" s="302">
        <v>0.82102305370736273</v>
      </c>
      <c r="I198" s="302">
        <v>3.6129328853990068E-2</v>
      </c>
      <c r="J198" s="302">
        <f t="shared" si="92"/>
        <v>2.2751880261873332</v>
      </c>
      <c r="K198" s="303"/>
      <c r="L198" s="302">
        <v>1.7394364939628291</v>
      </c>
      <c r="M198" s="302">
        <v>1.1428120205068244</v>
      </c>
      <c r="N198" s="302">
        <v>2.8980586444238354E-2</v>
      </c>
      <c r="O198" s="302">
        <f t="shared" si="93"/>
        <v>2.9112291009138915</v>
      </c>
    </row>
    <row r="199" spans="1:15" s="236" customFormat="1" x14ac:dyDescent="0.2">
      <c r="A199" s="237" t="str">
        <f>name!E$7</f>
        <v>Administrative and secretarial occupations</v>
      </c>
      <c r="B199" s="302">
        <v>1.7754200016366091</v>
      </c>
      <c r="C199" s="302">
        <v>0.65743408768293443</v>
      </c>
      <c r="D199" s="302">
        <v>1.7557745597250551E-2</v>
      </c>
      <c r="E199" s="302">
        <f t="shared" si="91"/>
        <v>2.4504118349167943</v>
      </c>
      <c r="F199" s="303"/>
      <c r="G199" s="302">
        <v>1.8513958049061656</v>
      </c>
      <c r="H199" s="302">
        <v>0.96238304587444246</v>
      </c>
      <c r="I199" s="302">
        <v>1.3191781538115944E-2</v>
      </c>
      <c r="J199" s="302">
        <f t="shared" si="92"/>
        <v>2.8269706323187238</v>
      </c>
      <c r="K199" s="303"/>
      <c r="L199" s="302">
        <v>2.3702968887080602</v>
      </c>
      <c r="M199" s="302">
        <v>1.2419518856894916</v>
      </c>
      <c r="N199" s="302">
        <v>9.8504067236986279E-3</v>
      </c>
      <c r="O199" s="302">
        <f t="shared" si="93"/>
        <v>3.62209918112125</v>
      </c>
    </row>
    <row r="200" spans="1:15" s="236" customFormat="1" x14ac:dyDescent="0.2">
      <c r="A200" s="237" t="str">
        <f>name!E$8</f>
        <v>Skilled trades occupations</v>
      </c>
      <c r="B200" s="302">
        <v>7.7001229307996129</v>
      </c>
      <c r="C200" s="302">
        <v>2.1852028134296706</v>
      </c>
      <c r="D200" s="302">
        <v>0.46070491437822209</v>
      </c>
      <c r="E200" s="302">
        <f t="shared" si="91"/>
        <v>10.346030658607507</v>
      </c>
      <c r="F200" s="303"/>
      <c r="G200" s="302">
        <v>6.0044768196128162</v>
      </c>
      <c r="H200" s="302">
        <v>2.2513428340562305</v>
      </c>
      <c r="I200" s="302">
        <v>0.3489615358607539</v>
      </c>
      <c r="J200" s="302">
        <f>SUM(G200:I200)</f>
        <v>8.6047811895298008</v>
      </c>
      <c r="K200" s="303"/>
      <c r="L200" s="302">
        <v>6.1364201368015436</v>
      </c>
      <c r="M200" s="302">
        <v>2.3442076433334491</v>
      </c>
      <c r="N200" s="302">
        <v>0.3889686734804938</v>
      </c>
      <c r="O200" s="302">
        <f t="shared" si="93"/>
        <v>8.8695964536154861</v>
      </c>
    </row>
    <row r="201" spans="1:15" s="236" customFormat="1" x14ac:dyDescent="0.2">
      <c r="A201" s="237" t="str">
        <f>name!E$9</f>
        <v>Caring, leisure and other service occupations</v>
      </c>
      <c r="B201" s="302">
        <v>1.2289970047624121</v>
      </c>
      <c r="C201" s="302">
        <v>1.1997470791398355</v>
      </c>
      <c r="D201" s="302">
        <v>8.9685077381339726E-2</v>
      </c>
      <c r="E201" s="302">
        <f t="shared" si="91"/>
        <v>2.5184291612835876</v>
      </c>
      <c r="F201" s="303"/>
      <c r="G201" s="302">
        <v>1.2058224708699614</v>
      </c>
      <c r="H201" s="302">
        <v>1.3822397356206741</v>
      </c>
      <c r="I201" s="302">
        <v>8.8295549807217599E-2</v>
      </c>
      <c r="J201" s="302">
        <f t="shared" ref="J201:J204" si="94">SUM(G201:I201)</f>
        <v>2.6763577562978531</v>
      </c>
      <c r="K201" s="303"/>
      <c r="L201" s="302">
        <v>1.4787333956550528</v>
      </c>
      <c r="M201" s="302">
        <v>1.7975818015354028</v>
      </c>
      <c r="N201" s="302">
        <v>0.14445614721157207</v>
      </c>
      <c r="O201" s="302">
        <f t="shared" si="93"/>
        <v>3.4207713444020276</v>
      </c>
    </row>
    <row r="202" spans="1:15" s="236" customFormat="1" x14ac:dyDescent="0.2">
      <c r="A202" s="237" t="str">
        <f>name!E$10</f>
        <v>Sales and customer service occupations</v>
      </c>
      <c r="B202" s="302">
        <v>0.9236821510637867</v>
      </c>
      <c r="C202" s="302">
        <v>1.9321714359744488</v>
      </c>
      <c r="D202" s="302">
        <v>0.44505137584665555</v>
      </c>
      <c r="E202" s="302">
        <f t="shared" si="91"/>
        <v>3.300904962884891</v>
      </c>
      <c r="F202" s="303"/>
      <c r="G202" s="302">
        <v>0.93879101290333578</v>
      </c>
      <c r="H202" s="302">
        <v>2.5727586274703009</v>
      </c>
      <c r="I202" s="302">
        <v>0.2416436826729933</v>
      </c>
      <c r="J202" s="302">
        <f t="shared" si="94"/>
        <v>3.7531933230466299</v>
      </c>
      <c r="K202" s="303"/>
      <c r="L202" s="302">
        <v>1.2101647732405079</v>
      </c>
      <c r="M202" s="302">
        <v>3.238755511664539</v>
      </c>
      <c r="N202" s="302">
        <v>0.2011830800173755</v>
      </c>
      <c r="O202" s="302">
        <f t="shared" si="93"/>
        <v>4.6501033649224217</v>
      </c>
    </row>
    <row r="203" spans="1:15" s="236" customFormat="1" x14ac:dyDescent="0.2">
      <c r="A203" s="237" t="str">
        <f>name!E$11</f>
        <v>Process, plant and machine operatives</v>
      </c>
      <c r="B203" s="302">
        <v>0.59840071374798454</v>
      </c>
      <c r="C203" s="302">
        <v>0.65546156397191491</v>
      </c>
      <c r="D203" s="302">
        <v>6.0550859311002903E-2</v>
      </c>
      <c r="E203" s="302">
        <f t="shared" si="91"/>
        <v>1.3144131370309022</v>
      </c>
      <c r="F203" s="303"/>
      <c r="G203" s="302">
        <v>0.50022829353117315</v>
      </c>
      <c r="H203" s="302">
        <v>0.97276431558534648</v>
      </c>
      <c r="I203" s="302">
        <v>4.3404242618748E-2</v>
      </c>
      <c r="J203" s="302">
        <f t="shared" si="94"/>
        <v>1.5163968517352675</v>
      </c>
      <c r="K203" s="303"/>
      <c r="L203" s="302">
        <v>0.58677891871203336</v>
      </c>
      <c r="M203" s="302">
        <v>1.7080813505131076</v>
      </c>
      <c r="N203" s="302">
        <v>6.1227964447888736E-2</v>
      </c>
      <c r="O203" s="302">
        <f t="shared" si="93"/>
        <v>2.3560882336730296</v>
      </c>
    </row>
    <row r="204" spans="1:15" s="236" customFormat="1" x14ac:dyDescent="0.2">
      <c r="A204" s="237" t="str">
        <f>name!E$12</f>
        <v>Elementary occupations</v>
      </c>
      <c r="B204" s="302">
        <v>7.7895096557837302</v>
      </c>
      <c r="C204" s="302">
        <v>21.408316442121031</v>
      </c>
      <c r="D204" s="302">
        <v>0.10001585851103274</v>
      </c>
      <c r="E204" s="302">
        <f t="shared" si="91"/>
        <v>29.297841956415791</v>
      </c>
      <c r="F204" s="303"/>
      <c r="G204" s="302">
        <v>7.4233535811555704</v>
      </c>
      <c r="H204" s="302">
        <v>23.426504346955788</v>
      </c>
      <c r="I204" s="302">
        <v>5.6173943743036525E-2</v>
      </c>
      <c r="J204" s="302">
        <f t="shared" si="94"/>
        <v>30.906031871854395</v>
      </c>
      <c r="K204" s="303"/>
      <c r="L204" s="302">
        <v>8.6637165876234512</v>
      </c>
      <c r="M204" s="302">
        <v>26.258594146710358</v>
      </c>
      <c r="N204" s="302">
        <v>6.4585319818315917E-2</v>
      </c>
      <c r="O204" s="302">
        <f t="shared" si="93"/>
        <v>34.986896054152119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25.435231557123259</v>
      </c>
      <c r="C206" s="311">
        <f t="shared" ref="C206:E206" si="95">SUM(C196:C204)</f>
        <v>29.127493395444347</v>
      </c>
      <c r="D206" s="311">
        <f t="shared" si="95"/>
        <v>2.5962750474323881</v>
      </c>
      <c r="E206" s="311">
        <f t="shared" si="95"/>
        <v>57.158999999999992</v>
      </c>
      <c r="F206" s="311"/>
      <c r="G206" s="311">
        <f t="shared" ref="G206:J206" si="96">SUM(G196:G204)</f>
        <v>24.800776415452781</v>
      </c>
      <c r="H206" s="311">
        <f t="shared" si="96"/>
        <v>33.464464180189701</v>
      </c>
      <c r="I206" s="311">
        <f t="shared" si="96"/>
        <v>1.8467594043574076</v>
      </c>
      <c r="J206" s="311">
        <f t="shared" si="96"/>
        <v>60.111999999999888</v>
      </c>
      <c r="K206" s="311"/>
      <c r="L206" s="311">
        <f t="shared" ref="L206:O206" si="97">SUM(L196:L204)</f>
        <v>29.710257005790933</v>
      </c>
      <c r="M206" s="311">
        <f t="shared" si="97"/>
        <v>39.314318025758375</v>
      </c>
      <c r="N206" s="311">
        <f t="shared" si="97"/>
        <v>2.2284249684506672</v>
      </c>
      <c r="O206" s="311">
        <f t="shared" si="97"/>
        <v>71.252999999999957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1.105543253817276</v>
      </c>
      <c r="C213" s="302">
        <v>0.17494810523434842</v>
      </c>
      <c r="D213" s="302">
        <v>0.34651436468576391</v>
      </c>
      <c r="E213" s="302">
        <f>SUM(B213:D213)</f>
        <v>1.6270057237373883</v>
      </c>
      <c r="F213" s="303"/>
      <c r="G213" s="302">
        <v>0.75404113555028063</v>
      </c>
      <c r="H213" s="302">
        <v>0.19320683985562606</v>
      </c>
      <c r="I213" s="302">
        <v>0.25747732507726245</v>
      </c>
      <c r="J213" s="302">
        <f>SUM(G213:I213)</f>
        <v>1.2047253004831691</v>
      </c>
      <c r="K213" s="303"/>
      <c r="L213" s="302">
        <v>0.78813594599878523</v>
      </c>
      <c r="M213" s="302">
        <v>0.245302545631158</v>
      </c>
      <c r="N213" s="302">
        <v>0.26102003818423425</v>
      </c>
      <c r="O213" s="302">
        <f>SUM(L213:N213)</f>
        <v>1.2944585298141775</v>
      </c>
    </row>
    <row r="214" spans="1:15" s="236" customFormat="1" x14ac:dyDescent="0.2">
      <c r="A214" s="237" t="str">
        <f>name!E$5</f>
        <v>Professional occupations</v>
      </c>
      <c r="B214" s="302">
        <v>1.4364636568609077</v>
      </c>
      <c r="C214" s="302">
        <v>0.19790003850337676</v>
      </c>
      <c r="D214" s="302">
        <v>0.51099435670817939</v>
      </c>
      <c r="E214" s="302">
        <f t="shared" ref="E214:E221" si="98">SUM(B214:D214)</f>
        <v>2.1453580520724636</v>
      </c>
      <c r="F214" s="303"/>
      <c r="G214" s="302">
        <v>1.1121102297342031</v>
      </c>
      <c r="H214" s="302">
        <v>0.19101039427803704</v>
      </c>
      <c r="I214" s="302">
        <v>0.34056161184392519</v>
      </c>
      <c r="J214" s="302">
        <f t="shared" ref="J214:J216" si="99">SUM(G214:I214)</f>
        <v>1.6436822358561654</v>
      </c>
      <c r="K214" s="303"/>
      <c r="L214" s="302">
        <v>1.1548801074871775</v>
      </c>
      <c r="M214" s="302">
        <v>0.25032238110313648</v>
      </c>
      <c r="N214" s="302">
        <v>0.2572418759643032</v>
      </c>
      <c r="O214" s="302">
        <f t="shared" ref="O214:O221" si="100">SUM(L214:N214)</f>
        <v>1.6624443645546172</v>
      </c>
    </row>
    <row r="215" spans="1:15" s="236" customFormat="1" x14ac:dyDescent="0.2">
      <c r="A215" s="237" t="str">
        <f>name!E$6</f>
        <v>Associate professional occupations</v>
      </c>
      <c r="B215" s="302">
        <v>1.0521788990710361</v>
      </c>
      <c r="C215" s="302">
        <v>0.2801077449222496</v>
      </c>
      <c r="D215" s="302">
        <v>1.0307946270918458</v>
      </c>
      <c r="E215" s="302">
        <f t="shared" si="98"/>
        <v>2.3630812710851314</v>
      </c>
      <c r="F215" s="303"/>
      <c r="G215" s="302">
        <v>0.75755950820979112</v>
      </c>
      <c r="H215" s="302">
        <v>0.22267371017373808</v>
      </c>
      <c r="I215" s="302">
        <v>0.990196905905527</v>
      </c>
      <c r="J215" s="302">
        <f t="shared" si="99"/>
        <v>1.9704301242890563</v>
      </c>
      <c r="K215" s="303"/>
      <c r="L215" s="302">
        <v>0.6820086848579765</v>
      </c>
      <c r="M215" s="302">
        <v>0.20795572474396573</v>
      </c>
      <c r="N215" s="302">
        <v>0.94581492283748669</v>
      </c>
      <c r="O215" s="302">
        <f t="shared" si="100"/>
        <v>1.8357793324394289</v>
      </c>
    </row>
    <row r="216" spans="1:15" s="236" customFormat="1" x14ac:dyDescent="0.2">
      <c r="A216" s="237" t="str">
        <f>name!E$7</f>
        <v>Administrative and secretarial occupations</v>
      </c>
      <c r="B216" s="302">
        <v>0.45744255448372084</v>
      </c>
      <c r="C216" s="302">
        <v>0.26732516845846238</v>
      </c>
      <c r="D216" s="302">
        <v>6.3082791131957222E-2</v>
      </c>
      <c r="E216" s="302">
        <f t="shared" si="98"/>
        <v>0.78785051407414042</v>
      </c>
      <c r="F216" s="303"/>
      <c r="G216" s="302">
        <v>0.28066336041693896</v>
      </c>
      <c r="H216" s="302">
        <v>0.2127241212482722</v>
      </c>
      <c r="I216" s="302">
        <v>5.7213831241676817E-2</v>
      </c>
      <c r="J216" s="302">
        <f t="shared" si="99"/>
        <v>0.55060131290688796</v>
      </c>
      <c r="K216" s="303"/>
      <c r="L216" s="302">
        <v>0.15842120191110595</v>
      </c>
      <c r="M216" s="302">
        <v>0.1395752317956386</v>
      </c>
      <c r="N216" s="302">
        <v>4.0056706053226081E-2</v>
      </c>
      <c r="O216" s="302">
        <f t="shared" si="100"/>
        <v>0.33805313975997064</v>
      </c>
    </row>
    <row r="217" spans="1:15" s="236" customFormat="1" x14ac:dyDescent="0.2">
      <c r="A217" s="237" t="str">
        <f>name!E$8</f>
        <v>Skilled trades occupations</v>
      </c>
      <c r="B217" s="302">
        <v>0.41660573951482605</v>
      </c>
      <c r="C217" s="302">
        <v>9.9032329150171891E-2</v>
      </c>
      <c r="D217" s="302">
        <v>0.17960318080227355</v>
      </c>
      <c r="E217" s="302">
        <f t="shared" si="98"/>
        <v>0.6952412494672715</v>
      </c>
      <c r="F217" s="303"/>
      <c r="G217" s="302">
        <v>0.21673978478685763</v>
      </c>
      <c r="H217" s="302">
        <v>6.0368163434225082E-2</v>
      </c>
      <c r="I217" s="302">
        <v>0.11206877060888951</v>
      </c>
      <c r="J217" s="302">
        <f>SUM(G217:I217)</f>
        <v>0.38917671882997218</v>
      </c>
      <c r="K217" s="303"/>
      <c r="L217" s="302">
        <v>0.16423245956190483</v>
      </c>
      <c r="M217" s="302">
        <v>8.4856861094282893E-2</v>
      </c>
      <c r="N217" s="302">
        <v>0.10564972548680661</v>
      </c>
      <c r="O217" s="302">
        <f t="shared" si="100"/>
        <v>0.35473904614299434</v>
      </c>
    </row>
    <row r="218" spans="1:15" s="236" customFormat="1" x14ac:dyDescent="0.2">
      <c r="A218" s="237" t="str">
        <f>name!E$9</f>
        <v>Caring, leisure and other service occupations</v>
      </c>
      <c r="B218" s="302">
        <v>0.17207050647458547</v>
      </c>
      <c r="C218" s="302">
        <v>7.9465963859231062E-2</v>
      </c>
      <c r="D218" s="302">
        <v>2.8720332361262847E-2</v>
      </c>
      <c r="E218" s="302">
        <f t="shared" si="98"/>
        <v>0.28025680269507941</v>
      </c>
      <c r="F218" s="303"/>
      <c r="G218" s="302">
        <v>9.7835404956086142E-2</v>
      </c>
      <c r="H218" s="302">
        <v>9.7607504217307489E-2</v>
      </c>
      <c r="I218" s="302">
        <v>3.1621497310167133E-2</v>
      </c>
      <c r="J218" s="302">
        <f t="shared" ref="J218:J221" si="101">SUM(G218:I218)</f>
        <v>0.22706440648356077</v>
      </c>
      <c r="K218" s="303"/>
      <c r="L218" s="302">
        <v>9.547708738093838E-2</v>
      </c>
      <c r="M218" s="302">
        <v>9.096489228363179E-2</v>
      </c>
      <c r="N218" s="302">
        <v>3.0034251323103289E-2</v>
      </c>
      <c r="O218" s="302">
        <f t="shared" si="100"/>
        <v>0.21647623098767343</v>
      </c>
    </row>
    <row r="219" spans="1:15" s="236" customFormat="1" x14ac:dyDescent="0.2">
      <c r="A219" s="237" t="str">
        <f>name!E$10</f>
        <v>Sales and customer service occupations</v>
      </c>
      <c r="B219" s="302">
        <v>0.27297449986338695</v>
      </c>
      <c r="C219" s="302">
        <v>0.10185871461545797</v>
      </c>
      <c r="D219" s="302">
        <v>6.6102776821112527E-2</v>
      </c>
      <c r="E219" s="302">
        <f t="shared" si="98"/>
        <v>0.44093599129995747</v>
      </c>
      <c r="F219" s="303"/>
      <c r="G219" s="302">
        <v>0.16276818390197711</v>
      </c>
      <c r="H219" s="302">
        <v>9.1112690075772523E-2</v>
      </c>
      <c r="I219" s="302">
        <v>3.9047768964762454E-2</v>
      </c>
      <c r="J219" s="302">
        <f t="shared" si="101"/>
        <v>0.29292864294251209</v>
      </c>
      <c r="K219" s="303"/>
      <c r="L219" s="302">
        <v>0.15799915710977974</v>
      </c>
      <c r="M219" s="302">
        <v>9.6861203291199377E-2</v>
      </c>
      <c r="N219" s="302">
        <v>3.0175699196849246E-2</v>
      </c>
      <c r="O219" s="302">
        <f t="shared" si="100"/>
        <v>0.28503605959782841</v>
      </c>
    </row>
    <row r="220" spans="1:15" s="236" customFormat="1" x14ac:dyDescent="0.2">
      <c r="A220" s="237" t="str">
        <f>name!E$11</f>
        <v>Process, plant and machine operatives</v>
      </c>
      <c r="B220" s="302">
        <v>8.2779875677294196E-2</v>
      </c>
      <c r="C220" s="302">
        <v>6.3884793141977453E-2</v>
      </c>
      <c r="D220" s="302">
        <v>3.0636523016171317E-2</v>
      </c>
      <c r="E220" s="302">
        <f t="shared" si="98"/>
        <v>0.17730119183544296</v>
      </c>
      <c r="F220" s="303"/>
      <c r="G220" s="302">
        <v>3.9176956434462853E-2</v>
      </c>
      <c r="H220" s="302">
        <v>4.1931323194492685E-2</v>
      </c>
      <c r="I220" s="302">
        <v>2.0717800481455616E-2</v>
      </c>
      <c r="J220" s="302">
        <f t="shared" si="101"/>
        <v>0.10182608011041115</v>
      </c>
      <c r="K220" s="303"/>
      <c r="L220" s="302">
        <v>2.5836629330200183E-2</v>
      </c>
      <c r="M220" s="302">
        <v>5.2123569484952982E-2</v>
      </c>
      <c r="N220" s="302">
        <v>1.7029209933632102E-2</v>
      </c>
      <c r="O220" s="302">
        <f t="shared" si="100"/>
        <v>9.4989408748785267E-2</v>
      </c>
    </row>
    <row r="221" spans="1:15" s="236" customFormat="1" x14ac:dyDescent="0.2">
      <c r="A221" s="237" t="str">
        <f>name!E$12</f>
        <v>Elementary occupations</v>
      </c>
      <c r="B221" s="302">
        <v>0.29098619342206855</v>
      </c>
      <c r="C221" s="302">
        <v>0.33415755525176688</v>
      </c>
      <c r="D221" s="302">
        <v>4.4825455059285514E-2</v>
      </c>
      <c r="E221" s="302">
        <f t="shared" si="98"/>
        <v>0.66996920373312085</v>
      </c>
      <c r="F221" s="303"/>
      <c r="G221" s="302">
        <v>0.14045734252174008</v>
      </c>
      <c r="H221" s="302">
        <v>0.29391199698755477</v>
      </c>
      <c r="I221" s="302">
        <v>2.6195838588970996E-2</v>
      </c>
      <c r="J221" s="302">
        <f t="shared" si="101"/>
        <v>0.46056517809826586</v>
      </c>
      <c r="K221" s="303"/>
      <c r="L221" s="302">
        <v>0.10406870586421145</v>
      </c>
      <c r="M221" s="302">
        <v>0.23295683315795204</v>
      </c>
      <c r="N221" s="302">
        <v>2.7998348932364522E-2</v>
      </c>
      <c r="O221" s="302">
        <f t="shared" si="100"/>
        <v>0.365023887954528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5.2870451791851023</v>
      </c>
      <c r="C223" s="311">
        <f t="shared" ref="C223:E223" si="102">SUM(C213:C221)</f>
        <v>1.5986804131370422</v>
      </c>
      <c r="D223" s="311">
        <f t="shared" si="102"/>
        <v>2.3012744076778522</v>
      </c>
      <c r="E223" s="311">
        <f t="shared" si="102"/>
        <v>9.1869999999999958</v>
      </c>
      <c r="F223" s="311"/>
      <c r="G223" s="311">
        <f t="shared" ref="G223:J223" si="103">SUM(G213:G221)</f>
        <v>3.5613519065123382</v>
      </c>
      <c r="H223" s="311">
        <f t="shared" si="103"/>
        <v>1.4045467434650261</v>
      </c>
      <c r="I223" s="311">
        <f t="shared" si="103"/>
        <v>1.875101350022637</v>
      </c>
      <c r="J223" s="311">
        <f t="shared" si="103"/>
        <v>6.841000000000002</v>
      </c>
      <c r="K223" s="311"/>
      <c r="L223" s="311">
        <f t="shared" ref="L223:O223" si="104">SUM(L213:L221)</f>
        <v>3.3310599795020797</v>
      </c>
      <c r="M223" s="311">
        <f t="shared" si="104"/>
        <v>1.4009192425859178</v>
      </c>
      <c r="N223" s="311">
        <f t="shared" si="104"/>
        <v>1.7150207779120055</v>
      </c>
      <c r="O223" s="311">
        <f t="shared" si="104"/>
        <v>6.4470000000000045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4.3930950901066046</v>
      </c>
      <c r="C230" s="302">
        <v>0.371395484695763</v>
      </c>
      <c r="D230" s="302">
        <v>0.63921305823074381</v>
      </c>
      <c r="E230" s="302">
        <f>SUM(B230:D230)</f>
        <v>5.4037036330331114</v>
      </c>
      <c r="F230" s="303"/>
      <c r="G230" s="302">
        <v>4.0131353545203874</v>
      </c>
      <c r="H230" s="302">
        <v>0.58847080144369845</v>
      </c>
      <c r="I230" s="302">
        <v>0.58861868961754094</v>
      </c>
      <c r="J230" s="302">
        <f>SUM(G230:I230)</f>
        <v>5.1902248455816267</v>
      </c>
      <c r="K230" s="303"/>
      <c r="L230" s="302">
        <v>4.4950364686971493</v>
      </c>
      <c r="M230" s="302">
        <v>0.71509206421744498</v>
      </c>
      <c r="N230" s="302">
        <v>0.70934377554459693</v>
      </c>
      <c r="O230" s="302">
        <f>SUM(L230:N230)</f>
        <v>5.9194723084591914</v>
      </c>
    </row>
    <row r="231" spans="1:15" s="236" customFormat="1" x14ac:dyDescent="0.2">
      <c r="A231" s="237" t="str">
        <f>name!E$5</f>
        <v>Professional occupations</v>
      </c>
      <c r="B231" s="302">
        <v>11.448941612922457</v>
      </c>
      <c r="C231" s="302">
        <v>0.55847774915339687</v>
      </c>
      <c r="D231" s="302">
        <v>1.4670578578873936</v>
      </c>
      <c r="E231" s="302">
        <f t="shared" ref="E231:E238" si="105">SUM(B231:D231)</f>
        <v>13.474477219963248</v>
      </c>
      <c r="F231" s="303"/>
      <c r="G231" s="302">
        <v>11.71480684024743</v>
      </c>
      <c r="H231" s="302">
        <v>0.83415721546495303</v>
      </c>
      <c r="I231" s="302">
        <v>1.1991445201365853</v>
      </c>
      <c r="J231" s="302">
        <f t="shared" ref="J231:J233" si="106">SUM(G231:I231)</f>
        <v>13.748108575848969</v>
      </c>
      <c r="K231" s="303"/>
      <c r="L231" s="302">
        <v>14.581867545431669</v>
      </c>
      <c r="M231" s="302">
        <v>1.1012462218368697</v>
      </c>
      <c r="N231" s="302">
        <v>1.1711039585718501</v>
      </c>
      <c r="O231" s="302">
        <f t="shared" ref="O231:O238" si="107">SUM(L231:N231)</f>
        <v>16.854217725840389</v>
      </c>
    </row>
    <row r="232" spans="1:15" s="236" customFormat="1" x14ac:dyDescent="0.2">
      <c r="A232" s="237" t="str">
        <f>name!E$6</f>
        <v>Associate professional occupations</v>
      </c>
      <c r="B232" s="302">
        <v>4.1723182414315421</v>
      </c>
      <c r="C232" s="302">
        <v>0.37673665597747658</v>
      </c>
      <c r="D232" s="302">
        <v>0.69038214307365664</v>
      </c>
      <c r="E232" s="302">
        <f t="shared" si="105"/>
        <v>5.2394370404826756</v>
      </c>
      <c r="F232" s="303"/>
      <c r="G232" s="302">
        <v>4.0091208527064852</v>
      </c>
      <c r="H232" s="302">
        <v>0.47356899707583222</v>
      </c>
      <c r="I232" s="302">
        <v>0.65963729374931013</v>
      </c>
      <c r="J232" s="302">
        <f t="shared" si="106"/>
        <v>5.1423271435316273</v>
      </c>
      <c r="K232" s="303"/>
      <c r="L232" s="302">
        <v>4.3666954221297916</v>
      </c>
      <c r="M232" s="302">
        <v>0.47473893141138035</v>
      </c>
      <c r="N232" s="302">
        <v>0.82292684958146567</v>
      </c>
      <c r="O232" s="302">
        <f t="shared" si="107"/>
        <v>5.6643612031226374</v>
      </c>
    </row>
    <row r="233" spans="1:15" s="236" customFormat="1" x14ac:dyDescent="0.2">
      <c r="A233" s="237" t="str">
        <f>name!E$7</f>
        <v>Administrative and secretarial occupations</v>
      </c>
      <c r="B233" s="302">
        <v>1.3549073491519183</v>
      </c>
      <c r="C233" s="302">
        <v>0.52040377213124489</v>
      </c>
      <c r="D233" s="302">
        <v>0.11254784179653471</v>
      </c>
      <c r="E233" s="302">
        <f t="shared" si="105"/>
        <v>1.9878589630796979</v>
      </c>
      <c r="F233" s="303"/>
      <c r="G233" s="302">
        <v>1.1458074836815415</v>
      </c>
      <c r="H233" s="302">
        <v>0.4910509743440265</v>
      </c>
      <c r="I233" s="302">
        <v>9.2397267580793821E-2</v>
      </c>
      <c r="J233" s="302">
        <f t="shared" si="106"/>
        <v>1.7292557256063619</v>
      </c>
      <c r="K233" s="303"/>
      <c r="L233" s="302">
        <v>0.99399517751489519</v>
      </c>
      <c r="M233" s="302">
        <v>0.39709105625733926</v>
      </c>
      <c r="N233" s="302">
        <v>7.9903339280800817E-2</v>
      </c>
      <c r="O233" s="302">
        <f t="shared" si="107"/>
        <v>1.4709895730530353</v>
      </c>
    </row>
    <row r="234" spans="1:15" s="236" customFormat="1" x14ac:dyDescent="0.2">
      <c r="A234" s="237" t="str">
        <f>name!E$8</f>
        <v>Skilled trades occupations</v>
      </c>
      <c r="B234" s="302">
        <v>1.6812126805263277</v>
      </c>
      <c r="C234" s="302">
        <v>0.11708529700031087</v>
      </c>
      <c r="D234" s="302">
        <v>0.43058081921325403</v>
      </c>
      <c r="E234" s="302">
        <f t="shared" si="105"/>
        <v>2.2288787967398926</v>
      </c>
      <c r="F234" s="303"/>
      <c r="G234" s="302">
        <v>1.1063786116727861</v>
      </c>
      <c r="H234" s="302">
        <v>8.6204069573602174E-2</v>
      </c>
      <c r="I234" s="302">
        <v>0.27057562147321351</v>
      </c>
      <c r="J234" s="302">
        <f>SUM(G234:I234)</f>
        <v>1.4631583027196018</v>
      </c>
      <c r="K234" s="303"/>
      <c r="L234" s="302">
        <v>0.9126502226616654</v>
      </c>
      <c r="M234" s="302">
        <v>0.1029871785276832</v>
      </c>
      <c r="N234" s="302">
        <v>0.48854017094824637</v>
      </c>
      <c r="O234" s="302">
        <f t="shared" si="107"/>
        <v>1.504177572137595</v>
      </c>
    </row>
    <row r="235" spans="1:15" s="236" customFormat="1" x14ac:dyDescent="0.2">
      <c r="A235" s="237" t="str">
        <f>name!E$9</f>
        <v>Caring, leisure and other service occupations</v>
      </c>
      <c r="B235" s="302">
        <v>0.47614841086847848</v>
      </c>
      <c r="C235" s="302">
        <v>8.2011183061899903E-2</v>
      </c>
      <c r="D235" s="302">
        <v>7.2633438946748452E-2</v>
      </c>
      <c r="E235" s="302">
        <f t="shared" si="105"/>
        <v>0.63079303287712685</v>
      </c>
      <c r="F235" s="303"/>
      <c r="G235" s="302">
        <v>0.38133541260767767</v>
      </c>
      <c r="H235" s="302">
        <v>7.4130540810952897E-2</v>
      </c>
      <c r="I235" s="302">
        <v>6.9742340442974782E-2</v>
      </c>
      <c r="J235" s="302">
        <f t="shared" ref="J235:J238" si="108">SUM(G235:I235)</f>
        <v>0.52520829386160539</v>
      </c>
      <c r="K235" s="303"/>
      <c r="L235" s="302">
        <v>0.53951683809547546</v>
      </c>
      <c r="M235" s="302">
        <v>8.1139527981578488E-2</v>
      </c>
      <c r="N235" s="302">
        <v>0.11361447225130715</v>
      </c>
      <c r="O235" s="302">
        <f t="shared" si="107"/>
        <v>0.73427083832836115</v>
      </c>
    </row>
    <row r="236" spans="1:15" s="236" customFormat="1" x14ac:dyDescent="0.2">
      <c r="A236" s="237" t="str">
        <f>name!E$10</f>
        <v>Sales and customer service occupations</v>
      </c>
      <c r="B236" s="302">
        <v>0.86371721451358174</v>
      </c>
      <c r="C236" s="302">
        <v>0.32593731681738225</v>
      </c>
      <c r="D236" s="302">
        <v>9.0125795656875396E-2</v>
      </c>
      <c r="E236" s="302">
        <f t="shared" si="105"/>
        <v>1.2797803269878396</v>
      </c>
      <c r="F236" s="303"/>
      <c r="G236" s="302">
        <v>0.65682052450202599</v>
      </c>
      <c r="H236" s="302">
        <v>0.20643298587687553</v>
      </c>
      <c r="I236" s="302">
        <v>5.1575929076367384E-2</v>
      </c>
      <c r="J236" s="302">
        <f t="shared" si="108"/>
        <v>0.91482943945526896</v>
      </c>
      <c r="K236" s="303"/>
      <c r="L236" s="302">
        <v>0.84996333632522392</v>
      </c>
      <c r="M236" s="302">
        <v>0.2630458717154166</v>
      </c>
      <c r="N236" s="302">
        <v>6.7526960323473814E-2</v>
      </c>
      <c r="O236" s="302">
        <f t="shared" si="107"/>
        <v>1.1805361683641145</v>
      </c>
    </row>
    <row r="237" spans="1:15" s="236" customFormat="1" x14ac:dyDescent="0.2">
      <c r="A237" s="237" t="str">
        <f>name!E$11</f>
        <v>Process, plant and machine operatives</v>
      </c>
      <c r="B237" s="302">
        <v>0.12911710854341077</v>
      </c>
      <c r="C237" s="302">
        <v>7.06108223198188E-2</v>
      </c>
      <c r="D237" s="302">
        <v>0.11729915128285484</v>
      </c>
      <c r="E237" s="302">
        <f t="shared" si="105"/>
        <v>0.31702708214608444</v>
      </c>
      <c r="F237" s="303"/>
      <c r="G237" s="302">
        <v>8.0296624407496658E-2</v>
      </c>
      <c r="H237" s="302">
        <v>7.8563398204353041E-2</v>
      </c>
      <c r="I237" s="302">
        <v>9.7866593089794465E-2</v>
      </c>
      <c r="J237" s="302">
        <f t="shared" si="108"/>
        <v>0.25672661570164418</v>
      </c>
      <c r="K237" s="303"/>
      <c r="L237" s="302">
        <v>9.2301646399375242E-2</v>
      </c>
      <c r="M237" s="302">
        <v>9.390551486044052E-2</v>
      </c>
      <c r="N237" s="302">
        <v>0.1614646820596978</v>
      </c>
      <c r="O237" s="302">
        <f t="shared" si="107"/>
        <v>0.34767184331951356</v>
      </c>
    </row>
    <row r="238" spans="1:15" s="236" customFormat="1" x14ac:dyDescent="0.2">
      <c r="A238" s="237" t="str">
        <f>name!E$12</f>
        <v>Elementary occupations</v>
      </c>
      <c r="B238" s="302">
        <v>0.20699266753062895</v>
      </c>
      <c r="C238" s="302">
        <v>0.10654446500197017</v>
      </c>
      <c r="D238" s="302">
        <v>0.12850677215771561</v>
      </c>
      <c r="E238" s="302">
        <f t="shared" si="105"/>
        <v>0.44204390469031474</v>
      </c>
      <c r="F238" s="303"/>
      <c r="G238" s="302">
        <v>0.12631123645258008</v>
      </c>
      <c r="H238" s="302">
        <v>6.6676244283916636E-2</v>
      </c>
      <c r="I238" s="302">
        <v>7.6173576956802935E-2</v>
      </c>
      <c r="J238" s="302">
        <f t="shared" si="108"/>
        <v>0.26916105769329968</v>
      </c>
      <c r="K238" s="303"/>
      <c r="L238" s="302">
        <v>0.10974675194499603</v>
      </c>
      <c r="M238" s="302">
        <v>5.5739040459383118E-2</v>
      </c>
      <c r="N238" s="302">
        <v>0.11081697497085159</v>
      </c>
      <c r="O238" s="302">
        <f t="shared" si="107"/>
        <v>0.27630276737523074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24.726450375594954</v>
      </c>
      <c r="C240" s="311">
        <f t="shared" ref="C240:E240" si="109">SUM(C230:C238)</f>
        <v>2.5292027461592634</v>
      </c>
      <c r="D240" s="311">
        <f t="shared" si="109"/>
        <v>3.7483468782457772</v>
      </c>
      <c r="E240" s="311">
        <f t="shared" si="109"/>
        <v>31.003999999999991</v>
      </c>
      <c r="F240" s="311"/>
      <c r="G240" s="311">
        <f t="shared" ref="G240:J240" si="110">SUM(G230:G238)</f>
        <v>23.234012940798404</v>
      </c>
      <c r="H240" s="311">
        <f t="shared" si="110"/>
        <v>2.8992552270782106</v>
      </c>
      <c r="I240" s="311">
        <f t="shared" si="110"/>
        <v>3.1057318321233836</v>
      </c>
      <c r="J240" s="311">
        <f t="shared" si="110"/>
        <v>29.239000000000004</v>
      </c>
      <c r="K240" s="311"/>
      <c r="L240" s="311">
        <f t="shared" ref="L240:O240" si="111">SUM(L230:L238)</f>
        <v>26.941773409200241</v>
      </c>
      <c r="M240" s="311">
        <f t="shared" si="111"/>
        <v>3.2849854072675355</v>
      </c>
      <c r="N240" s="311">
        <f t="shared" si="111"/>
        <v>3.7252411835322889</v>
      </c>
      <c r="O240" s="311">
        <f t="shared" si="111"/>
        <v>33.952000000000062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5.2954976177222157</v>
      </c>
      <c r="C247" s="302">
        <v>0.43362729213176177</v>
      </c>
      <c r="D247" s="302">
        <v>0.65477028046464147</v>
      </c>
      <c r="E247" s="302">
        <f>SUM(B247:D247)</f>
        <v>6.3838951903186194</v>
      </c>
      <c r="F247" s="303"/>
      <c r="G247" s="302">
        <v>5.1973797332356151</v>
      </c>
      <c r="H247" s="302">
        <v>0.49665457145041858</v>
      </c>
      <c r="I247" s="302">
        <v>0.82103079622615927</v>
      </c>
      <c r="J247" s="302">
        <f>SUM(G247:I247)</f>
        <v>6.5150651009121932</v>
      </c>
      <c r="K247" s="303"/>
      <c r="L247" s="302">
        <v>4.653305233390399</v>
      </c>
      <c r="M247" s="302">
        <v>0.53994416335782425</v>
      </c>
      <c r="N247" s="302">
        <v>0.88712341015214025</v>
      </c>
      <c r="O247" s="302">
        <f>SUM(L247:N247)</f>
        <v>6.080372806900364</v>
      </c>
    </row>
    <row r="248" spans="1:15" s="236" customFormat="1" x14ac:dyDescent="0.2">
      <c r="A248" s="237" t="str">
        <f>name!E$5</f>
        <v>Professional occupations</v>
      </c>
      <c r="B248" s="302">
        <v>6.2094504045492229</v>
      </c>
      <c r="C248" s="302">
        <v>0.36684668701886397</v>
      </c>
      <c r="D248" s="302">
        <v>0.81063752505889097</v>
      </c>
      <c r="E248" s="302">
        <f t="shared" ref="E248:E255" si="112">SUM(B248:D248)</f>
        <v>7.386934616626978</v>
      </c>
      <c r="F248" s="303"/>
      <c r="G248" s="302">
        <v>7.0158512596780751</v>
      </c>
      <c r="H248" s="302">
        <v>0.38062168181227068</v>
      </c>
      <c r="I248" s="302">
        <v>0.90922752170150956</v>
      </c>
      <c r="J248" s="302">
        <f t="shared" ref="J248:J250" si="113">SUM(G248:I248)</f>
        <v>8.3057004631918545</v>
      </c>
      <c r="K248" s="303"/>
      <c r="L248" s="302">
        <v>7.6979261067610532</v>
      </c>
      <c r="M248" s="302">
        <v>0.40941764776957884</v>
      </c>
      <c r="N248" s="302">
        <v>0.89855236406585903</v>
      </c>
      <c r="O248" s="302">
        <f t="shared" ref="O248:O255" si="114">SUM(L248:N248)</f>
        <v>9.0058961185964908</v>
      </c>
    </row>
    <row r="249" spans="1:15" s="236" customFormat="1" x14ac:dyDescent="0.2">
      <c r="A249" s="237" t="str">
        <f>name!E$6</f>
        <v>Associate professional occupations</v>
      </c>
      <c r="B249" s="302">
        <v>6.719846583146504</v>
      </c>
      <c r="C249" s="302">
        <v>0.78371116670795549</v>
      </c>
      <c r="D249" s="302">
        <v>1.1581247707049198</v>
      </c>
      <c r="E249" s="302">
        <f t="shared" si="112"/>
        <v>8.6616825205593795</v>
      </c>
      <c r="F249" s="303"/>
      <c r="G249" s="302">
        <v>6.6668947791995636</v>
      </c>
      <c r="H249" s="302">
        <v>0.64333631539031133</v>
      </c>
      <c r="I249" s="302">
        <v>1.2163418521989033</v>
      </c>
      <c r="J249" s="302">
        <f t="shared" si="113"/>
        <v>8.5265729467887788</v>
      </c>
      <c r="K249" s="303"/>
      <c r="L249" s="302">
        <v>5.7054570682000252</v>
      </c>
      <c r="M249" s="302">
        <v>0.6447446102968728</v>
      </c>
      <c r="N249" s="302">
        <v>1.0269492799184203</v>
      </c>
      <c r="O249" s="302">
        <f t="shared" si="114"/>
        <v>7.3771509584153181</v>
      </c>
    </row>
    <row r="250" spans="1:15" s="236" customFormat="1" x14ac:dyDescent="0.2">
      <c r="A250" s="237" t="str">
        <f>name!E$7</f>
        <v>Administrative and secretarial occupations</v>
      </c>
      <c r="B250" s="302">
        <v>6.5992772826698349</v>
      </c>
      <c r="C250" s="302">
        <v>2.5419196658510854</v>
      </c>
      <c r="D250" s="302">
        <v>0.27693760219285779</v>
      </c>
      <c r="E250" s="302">
        <f t="shared" si="112"/>
        <v>9.4181345507137788</v>
      </c>
      <c r="F250" s="303"/>
      <c r="G250" s="302">
        <v>5.543384190941735</v>
      </c>
      <c r="H250" s="302">
        <v>1.8374066767787194</v>
      </c>
      <c r="I250" s="302">
        <v>0.20500823677656699</v>
      </c>
      <c r="J250" s="302">
        <f t="shared" si="113"/>
        <v>7.5857991044970214</v>
      </c>
      <c r="K250" s="303"/>
      <c r="L250" s="302">
        <v>3.6497603959497096</v>
      </c>
      <c r="M250" s="302">
        <v>1.3055402580404589</v>
      </c>
      <c r="N250" s="302">
        <v>0.18847703119902431</v>
      </c>
      <c r="O250" s="302">
        <f t="shared" si="114"/>
        <v>5.1437776851891925</v>
      </c>
    </row>
    <row r="251" spans="1:15" s="236" customFormat="1" x14ac:dyDescent="0.2">
      <c r="A251" s="237" t="str">
        <f>name!E$8</f>
        <v>Skilled trades occupations</v>
      </c>
      <c r="B251" s="302">
        <v>0.37242712138288042</v>
      </c>
      <c r="C251" s="302">
        <v>7.7026922471693474E-2</v>
      </c>
      <c r="D251" s="302">
        <v>0.29998618254067194</v>
      </c>
      <c r="E251" s="302">
        <f t="shared" si="112"/>
        <v>0.74944022639524577</v>
      </c>
      <c r="F251" s="303"/>
      <c r="G251" s="302">
        <v>0.25628336407844315</v>
      </c>
      <c r="H251" s="302">
        <v>4.305561051122285E-2</v>
      </c>
      <c r="I251" s="302">
        <v>0.23619772076013421</v>
      </c>
      <c r="J251" s="302">
        <f>SUM(G251:I251)</f>
        <v>0.5355366953498002</v>
      </c>
      <c r="K251" s="303"/>
      <c r="L251" s="302">
        <v>0.24730757770573006</v>
      </c>
      <c r="M251" s="302">
        <v>4.666230277779445E-2</v>
      </c>
      <c r="N251" s="302">
        <v>0.23534551094959411</v>
      </c>
      <c r="O251" s="302">
        <f t="shared" si="114"/>
        <v>0.52931539143311856</v>
      </c>
    </row>
    <row r="252" spans="1:15" s="236" customFormat="1" x14ac:dyDescent="0.2">
      <c r="A252" s="237" t="str">
        <f>name!E$9</f>
        <v>Caring, leisure and other service occupations</v>
      </c>
      <c r="B252" s="302">
        <v>0.31000634219766099</v>
      </c>
      <c r="C252" s="302">
        <v>2.5395991888701744E-2</v>
      </c>
      <c r="D252" s="302">
        <v>0.10851415361484779</v>
      </c>
      <c r="E252" s="302">
        <f t="shared" si="112"/>
        <v>0.4439164877012105</v>
      </c>
      <c r="F252" s="303"/>
      <c r="G252" s="302">
        <v>0.22398378229351404</v>
      </c>
      <c r="H252" s="302">
        <v>1.7561914486398263E-2</v>
      </c>
      <c r="I252" s="302">
        <v>8.3750541452228239E-2</v>
      </c>
      <c r="J252" s="302">
        <f t="shared" ref="J252:J255" si="115">SUM(G252:I252)</f>
        <v>0.32529623823214054</v>
      </c>
      <c r="K252" s="303"/>
      <c r="L252" s="302">
        <v>0.23858660804602849</v>
      </c>
      <c r="M252" s="302">
        <v>1.3721765076429457E-2</v>
      </c>
      <c r="N252" s="302">
        <v>0.10896392750478405</v>
      </c>
      <c r="O252" s="302">
        <f t="shared" si="114"/>
        <v>0.36127230062724203</v>
      </c>
    </row>
    <row r="253" spans="1:15" s="236" customFormat="1" x14ac:dyDescent="0.2">
      <c r="A253" s="237" t="str">
        <f>name!E$10</f>
        <v>Sales and customer service occupations</v>
      </c>
      <c r="B253" s="302">
        <v>1.7816136657759531</v>
      </c>
      <c r="C253" s="302">
        <v>0.66924399854322658</v>
      </c>
      <c r="D253" s="302">
        <v>0.41233281032903885</v>
      </c>
      <c r="E253" s="302">
        <f t="shared" si="112"/>
        <v>2.8631904746482184</v>
      </c>
      <c r="F253" s="303"/>
      <c r="G253" s="302">
        <v>1.4043358029451476</v>
      </c>
      <c r="H253" s="302">
        <v>0.52592085042633263</v>
      </c>
      <c r="I253" s="302">
        <v>0.17915300777489881</v>
      </c>
      <c r="J253" s="302">
        <f t="shared" si="115"/>
        <v>2.1094096611463788</v>
      </c>
      <c r="K253" s="303"/>
      <c r="L253" s="302">
        <v>1.3847438283847253</v>
      </c>
      <c r="M253" s="302">
        <v>0.56781037281284363</v>
      </c>
      <c r="N253" s="302">
        <v>0.14269773661326152</v>
      </c>
      <c r="O253" s="302">
        <f t="shared" si="114"/>
        <v>2.0952519378108305</v>
      </c>
    </row>
    <row r="254" spans="1:15" s="236" customFormat="1" x14ac:dyDescent="0.2">
      <c r="A254" s="237" t="str">
        <f>name!E$11</f>
        <v>Process, plant and machine operatives</v>
      </c>
      <c r="B254" s="302">
        <v>0.14460281320214471</v>
      </c>
      <c r="C254" s="302">
        <v>2.9120230059957307E-2</v>
      </c>
      <c r="D254" s="302">
        <v>8.016915787117386E-2</v>
      </c>
      <c r="E254" s="302">
        <f t="shared" si="112"/>
        <v>0.25389220113327587</v>
      </c>
      <c r="F254" s="303"/>
      <c r="G254" s="302">
        <v>9.6577330578815956E-2</v>
      </c>
      <c r="H254" s="302">
        <v>1.7321669292283595E-2</v>
      </c>
      <c r="I254" s="302">
        <v>0.14176530176168595</v>
      </c>
      <c r="J254" s="302">
        <f t="shared" si="115"/>
        <v>0.25566430163278553</v>
      </c>
      <c r="K254" s="303"/>
      <c r="L254" s="302">
        <v>0.10207339274975812</v>
      </c>
      <c r="M254" s="302">
        <v>3.170284551784968E-2</v>
      </c>
      <c r="N254" s="302">
        <v>0.20218993374722344</v>
      </c>
      <c r="O254" s="302">
        <f t="shared" si="114"/>
        <v>0.33596617201483125</v>
      </c>
    </row>
    <row r="255" spans="1:15" s="236" customFormat="1" x14ac:dyDescent="0.2">
      <c r="A255" s="237" t="str">
        <f>name!E$12</f>
        <v>Elementary occupations</v>
      </c>
      <c r="B255" s="302">
        <v>0.33317342234231384</v>
      </c>
      <c r="C255" s="302">
        <v>9.6239842529352443E-2</v>
      </c>
      <c r="D255" s="302">
        <v>0.10050046703166232</v>
      </c>
      <c r="E255" s="302">
        <f t="shared" si="112"/>
        <v>0.52991373190332869</v>
      </c>
      <c r="F255" s="303"/>
      <c r="G255" s="302">
        <v>0.22610288187709909</v>
      </c>
      <c r="H255" s="302">
        <v>5.7873094085825923E-2</v>
      </c>
      <c r="I255" s="302">
        <v>7.3979512286191831E-2</v>
      </c>
      <c r="J255" s="302">
        <f t="shared" si="115"/>
        <v>0.35795548824911683</v>
      </c>
      <c r="K255" s="303"/>
      <c r="L255" s="302">
        <v>0.20164887670265114</v>
      </c>
      <c r="M255" s="302">
        <v>3.8739838414085882E-2</v>
      </c>
      <c r="N255" s="302">
        <v>8.8607913895884571E-2</v>
      </c>
      <c r="O255" s="302">
        <f t="shared" si="114"/>
        <v>0.32899662901262161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27.765895252988727</v>
      </c>
      <c r="C257" s="311">
        <f t="shared" ref="C257:E257" si="116">SUM(C247:C255)</f>
        <v>5.0231317972025984</v>
      </c>
      <c r="D257" s="311">
        <f t="shared" si="116"/>
        <v>3.9019729498087052</v>
      </c>
      <c r="E257" s="311">
        <f t="shared" si="116"/>
        <v>36.691000000000031</v>
      </c>
      <c r="F257" s="311"/>
      <c r="G257" s="311">
        <f t="shared" ref="G257:J257" si="117">SUM(G247:G255)</f>
        <v>26.630793124828013</v>
      </c>
      <c r="H257" s="311">
        <f t="shared" si="117"/>
        <v>4.019752384233783</v>
      </c>
      <c r="I257" s="311">
        <f t="shared" si="117"/>
        <v>3.8664544909382776</v>
      </c>
      <c r="J257" s="311">
        <f t="shared" si="117"/>
        <v>34.517000000000067</v>
      </c>
      <c r="K257" s="311"/>
      <c r="L257" s="311">
        <f t="shared" ref="L257:O257" si="118">SUM(L247:L255)</f>
        <v>23.880809087890079</v>
      </c>
      <c r="M257" s="311">
        <f t="shared" si="118"/>
        <v>3.5982838040637382</v>
      </c>
      <c r="N257" s="311">
        <f t="shared" si="118"/>
        <v>3.7789071080461918</v>
      </c>
      <c r="O257" s="311">
        <f t="shared" si="118"/>
        <v>31.25800000000001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2.1391122697614153</v>
      </c>
      <c r="C264" s="302">
        <v>0.48378161709325834</v>
      </c>
      <c r="D264" s="302">
        <v>0.7929857063457838</v>
      </c>
      <c r="E264" s="302">
        <f>SUM(B264:D264)</f>
        <v>3.4158795932004575</v>
      </c>
      <c r="F264" s="303"/>
      <c r="G264" s="302">
        <v>2.1699566587126622</v>
      </c>
      <c r="H264" s="302">
        <v>0.65560372540748701</v>
      </c>
      <c r="I264" s="302">
        <v>0.69706024796509924</v>
      </c>
      <c r="J264" s="302">
        <f>SUM(G264:I264)</f>
        <v>3.5226206320852484</v>
      </c>
      <c r="K264" s="303"/>
      <c r="L264" s="302">
        <v>2.6279793185846603</v>
      </c>
      <c r="M264" s="302">
        <v>0.73057626426569666</v>
      </c>
      <c r="N264" s="302">
        <v>0.82087430579522791</v>
      </c>
      <c r="O264" s="302">
        <f>SUM(L264:N264)</f>
        <v>4.1794298886455845</v>
      </c>
    </row>
    <row r="265" spans="1:15" s="236" customFormat="1" x14ac:dyDescent="0.2">
      <c r="A265" s="237" t="str">
        <f>name!E$5</f>
        <v>Professional occupations</v>
      </c>
      <c r="B265" s="302">
        <v>1.8402717139460039</v>
      </c>
      <c r="C265" s="302">
        <v>0.33575859817406983</v>
      </c>
      <c r="D265" s="302">
        <v>0.2964987901358449</v>
      </c>
      <c r="E265" s="302">
        <f t="shared" ref="E265:E272" si="119">SUM(B265:D265)</f>
        <v>2.4725291022559186</v>
      </c>
      <c r="F265" s="303"/>
      <c r="G265" s="302">
        <v>2.1502591999743128</v>
      </c>
      <c r="H265" s="302">
        <v>0.5177020344057699</v>
      </c>
      <c r="I265" s="302">
        <v>0.20516197084945045</v>
      </c>
      <c r="J265" s="302">
        <f t="shared" ref="J265:J267" si="120">SUM(G265:I265)</f>
        <v>2.873123205229533</v>
      </c>
      <c r="K265" s="303"/>
      <c r="L265" s="302">
        <v>2.6655537850241533</v>
      </c>
      <c r="M265" s="302">
        <v>0.60549594020317044</v>
      </c>
      <c r="N265" s="302">
        <v>0.16188624916852615</v>
      </c>
      <c r="O265" s="302">
        <f t="shared" ref="O265:O272" si="121">SUM(L265:N265)</f>
        <v>3.4329359743958499</v>
      </c>
    </row>
    <row r="266" spans="1:15" s="236" customFormat="1" x14ac:dyDescent="0.2">
      <c r="A266" s="237" t="str">
        <f>name!E$6</f>
        <v>Associate professional occupations</v>
      </c>
      <c r="B266" s="302">
        <v>1.7511966619076471</v>
      </c>
      <c r="C266" s="302">
        <v>0.47123265108451701</v>
      </c>
      <c r="D266" s="302">
        <v>0.19594610626962303</v>
      </c>
      <c r="E266" s="302">
        <f t="shared" si="119"/>
        <v>2.4183754192617872</v>
      </c>
      <c r="F266" s="303"/>
      <c r="G266" s="302">
        <v>1.8582565038784069</v>
      </c>
      <c r="H266" s="302">
        <v>0.58241754868209228</v>
      </c>
      <c r="I266" s="302">
        <v>0.13957065016174514</v>
      </c>
      <c r="J266" s="302">
        <f t="shared" si="120"/>
        <v>2.5802447027222444</v>
      </c>
      <c r="K266" s="303"/>
      <c r="L266" s="302">
        <v>2.0490677287748453</v>
      </c>
      <c r="M266" s="302">
        <v>0.56354356694849439</v>
      </c>
      <c r="N266" s="302">
        <v>0.12131556844017813</v>
      </c>
      <c r="O266" s="302">
        <f t="shared" si="121"/>
        <v>2.7339268641635179</v>
      </c>
    </row>
    <row r="267" spans="1:15" s="236" customFormat="1" x14ac:dyDescent="0.2">
      <c r="A267" s="237" t="str">
        <f>name!E$7</f>
        <v>Administrative and secretarial occupations</v>
      </c>
      <c r="B267" s="302">
        <v>1.3311610141578154</v>
      </c>
      <c r="C267" s="302">
        <v>1.3557387750258072</v>
      </c>
      <c r="D267" s="302">
        <v>0.15967086834500846</v>
      </c>
      <c r="E267" s="302">
        <f t="shared" si="119"/>
        <v>2.8465706575286314</v>
      </c>
      <c r="F267" s="303"/>
      <c r="G267" s="302">
        <v>1.2182809529639769</v>
      </c>
      <c r="H267" s="302">
        <v>1.6360808051153464</v>
      </c>
      <c r="I267" s="302">
        <v>0.13660126443425083</v>
      </c>
      <c r="J267" s="302">
        <f t="shared" si="120"/>
        <v>2.9909630225135739</v>
      </c>
      <c r="K267" s="303"/>
      <c r="L267" s="302">
        <v>0.98911251337623607</v>
      </c>
      <c r="M267" s="302">
        <v>1.4480420608018703</v>
      </c>
      <c r="N267" s="302">
        <v>0.15583619939481316</v>
      </c>
      <c r="O267" s="302">
        <f t="shared" si="121"/>
        <v>2.5929907735729194</v>
      </c>
    </row>
    <row r="268" spans="1:15" s="236" customFormat="1" x14ac:dyDescent="0.2">
      <c r="A268" s="237" t="str">
        <f>name!E$8</f>
        <v>Skilled trades occupations</v>
      </c>
      <c r="B268" s="302">
        <v>0.62742021211730914</v>
      </c>
      <c r="C268" s="302">
        <v>0.11394678758212592</v>
      </c>
      <c r="D268" s="302">
        <v>0.41175802004209167</v>
      </c>
      <c r="E268" s="302">
        <f t="shared" si="119"/>
        <v>1.1531250197415268</v>
      </c>
      <c r="F268" s="303"/>
      <c r="G268" s="302">
        <v>0.47291879269024467</v>
      </c>
      <c r="H268" s="302">
        <v>8.7466777139952059E-2</v>
      </c>
      <c r="I268" s="302">
        <v>0.2364533884526912</v>
      </c>
      <c r="J268" s="302">
        <f>SUM(G268:I268)</f>
        <v>0.79683895828288787</v>
      </c>
      <c r="K268" s="303"/>
      <c r="L268" s="302">
        <v>0.60454226523191257</v>
      </c>
      <c r="M268" s="302">
        <v>0.1319926794260578</v>
      </c>
      <c r="N268" s="302">
        <v>0.33491349723916086</v>
      </c>
      <c r="O268" s="302">
        <f t="shared" si="121"/>
        <v>1.0714484418971311</v>
      </c>
    </row>
    <row r="269" spans="1:15" s="236" customFormat="1" x14ac:dyDescent="0.2">
      <c r="A269" s="237" t="str">
        <f>name!E$9</f>
        <v>Caring, leisure and other service occupations</v>
      </c>
      <c r="B269" s="302">
        <v>0.27638849746540989</v>
      </c>
      <c r="C269" s="302">
        <v>0.15314849129813399</v>
      </c>
      <c r="D269" s="302">
        <v>7.5191392322734085E-2</v>
      </c>
      <c r="E269" s="302">
        <f t="shared" si="119"/>
        <v>0.50472838108627793</v>
      </c>
      <c r="F269" s="303"/>
      <c r="G269" s="302">
        <v>0.24856872125784368</v>
      </c>
      <c r="H269" s="302">
        <v>0.15780154642153121</v>
      </c>
      <c r="I269" s="302">
        <v>5.6242239455420118E-2</v>
      </c>
      <c r="J269" s="302">
        <f t="shared" ref="J269:J272" si="122">SUM(G269:I269)</f>
        <v>0.46261250713479501</v>
      </c>
      <c r="K269" s="303"/>
      <c r="L269" s="302">
        <v>0.31391351700410541</v>
      </c>
      <c r="M269" s="302">
        <v>0.14795035595568259</v>
      </c>
      <c r="N269" s="302">
        <v>0.10328083745628866</v>
      </c>
      <c r="O269" s="302">
        <f t="shared" si="121"/>
        <v>0.56514471041607672</v>
      </c>
    </row>
    <row r="270" spans="1:15" s="236" customFormat="1" x14ac:dyDescent="0.2">
      <c r="A270" s="237" t="str">
        <f>name!E$10</f>
        <v>Sales and customer service occupations</v>
      </c>
      <c r="B270" s="302">
        <v>0.92359412192293</v>
      </c>
      <c r="C270" s="302">
        <v>0.51957898821688131</v>
      </c>
      <c r="D270" s="302">
        <v>0.20240984676604934</v>
      </c>
      <c r="E270" s="302">
        <f t="shared" si="119"/>
        <v>1.6455829569058606</v>
      </c>
      <c r="F270" s="303"/>
      <c r="G270" s="302">
        <v>0.75313914505539359</v>
      </c>
      <c r="H270" s="302">
        <v>0.55186375215783778</v>
      </c>
      <c r="I270" s="302">
        <v>0.12704271797730049</v>
      </c>
      <c r="J270" s="302">
        <f t="shared" si="122"/>
        <v>1.4320456151905319</v>
      </c>
      <c r="K270" s="303"/>
      <c r="L270" s="302">
        <v>0.82141674748033777</v>
      </c>
      <c r="M270" s="302">
        <v>0.58092735486655711</v>
      </c>
      <c r="N270" s="302">
        <v>0.11809841998597739</v>
      </c>
      <c r="O270" s="302">
        <f t="shared" si="121"/>
        <v>1.5204425223328721</v>
      </c>
    </row>
    <row r="271" spans="1:15" s="236" customFormat="1" x14ac:dyDescent="0.2">
      <c r="A271" s="237" t="str">
        <f>name!E$11</f>
        <v>Process, plant and machine operatives</v>
      </c>
      <c r="B271" s="302">
        <v>0.12174134652232017</v>
      </c>
      <c r="C271" s="302">
        <v>3.8981002424804317E-2</v>
      </c>
      <c r="D271" s="302">
        <v>1.6872486061618296E-2</v>
      </c>
      <c r="E271" s="302">
        <f t="shared" si="119"/>
        <v>0.17759483500874279</v>
      </c>
      <c r="F271" s="303"/>
      <c r="G271" s="302">
        <v>8.8874152232158096E-2</v>
      </c>
      <c r="H271" s="302">
        <v>2.894012883706034E-2</v>
      </c>
      <c r="I271" s="302">
        <v>1.3739418543101263E-2</v>
      </c>
      <c r="J271" s="302">
        <f t="shared" si="122"/>
        <v>0.13155369961231969</v>
      </c>
      <c r="K271" s="303"/>
      <c r="L271" s="302">
        <v>0.10263053182368265</v>
      </c>
      <c r="M271" s="302">
        <v>3.4531651012669987E-2</v>
      </c>
      <c r="N271" s="302">
        <v>1.9357341677022435E-2</v>
      </c>
      <c r="O271" s="302">
        <f t="shared" si="121"/>
        <v>0.15651952451337506</v>
      </c>
    </row>
    <row r="272" spans="1:15" s="236" customFormat="1" x14ac:dyDescent="0.2">
      <c r="A272" s="237" t="str">
        <f>name!E$12</f>
        <v>Elementary occupations</v>
      </c>
      <c r="B272" s="302">
        <v>0.19995394917652573</v>
      </c>
      <c r="C272" s="302">
        <v>0.3611852793506965</v>
      </c>
      <c r="D272" s="302">
        <v>7.9474806483584043E-2</v>
      </c>
      <c r="E272" s="302">
        <f t="shared" si="119"/>
        <v>0.64061403501080627</v>
      </c>
      <c r="F272" s="303"/>
      <c r="G272" s="302">
        <v>0.15136098494505343</v>
      </c>
      <c r="H272" s="302">
        <v>0.34320864245624305</v>
      </c>
      <c r="I272" s="302">
        <v>3.9428029827565568E-2</v>
      </c>
      <c r="J272" s="302">
        <f t="shared" si="122"/>
        <v>0.53399765722886205</v>
      </c>
      <c r="K272" s="303"/>
      <c r="L272" s="302">
        <v>0.15202187068961279</v>
      </c>
      <c r="M272" s="302">
        <v>0.22909096041995672</v>
      </c>
      <c r="N272" s="302">
        <v>7.3048468953086879E-2</v>
      </c>
      <c r="O272" s="302">
        <f t="shared" si="121"/>
        <v>0.45416130006265637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9.2108397869773775</v>
      </c>
      <c r="C274" s="311">
        <f t="shared" ref="C274:E274" si="123">SUM(C264:C272)</f>
        <v>3.8333521902502952</v>
      </c>
      <c r="D274" s="311">
        <f t="shared" si="123"/>
        <v>2.2308080227723379</v>
      </c>
      <c r="E274" s="311">
        <f t="shared" si="123"/>
        <v>15.275000000000006</v>
      </c>
      <c r="F274" s="311"/>
      <c r="G274" s="311">
        <f t="shared" ref="G274:J274" si="124">SUM(G264:G272)</f>
        <v>9.1116151117100532</v>
      </c>
      <c r="H274" s="311">
        <f t="shared" si="124"/>
        <v>4.5610849606233206</v>
      </c>
      <c r="I274" s="311">
        <f t="shared" si="124"/>
        <v>1.651299927666624</v>
      </c>
      <c r="J274" s="311">
        <f t="shared" si="124"/>
        <v>15.323999999999998</v>
      </c>
      <c r="K274" s="311"/>
      <c r="L274" s="311">
        <f t="shared" ref="L274:O274" si="125">SUM(L264:L272)</f>
        <v>10.326238277989548</v>
      </c>
      <c r="M274" s="311">
        <f t="shared" si="125"/>
        <v>4.4721508339001561</v>
      </c>
      <c r="N274" s="311">
        <f t="shared" si="125"/>
        <v>1.9086108881102815</v>
      </c>
      <c r="O274" s="311">
        <f t="shared" si="125"/>
        <v>16.706999999999979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6.7226686645361697</v>
      </c>
      <c r="C281" s="302">
        <v>1.46260048713563</v>
      </c>
      <c r="D281" s="302">
        <v>1.8455889379818353</v>
      </c>
      <c r="E281" s="302">
        <f>SUM(B281:D281)</f>
        <v>10.030858089653636</v>
      </c>
      <c r="F281" s="303"/>
      <c r="G281" s="302">
        <v>7.3364493927667409</v>
      </c>
      <c r="H281" s="302">
        <v>1.7545846825085396</v>
      </c>
      <c r="I281" s="302">
        <v>1.8657293267604405</v>
      </c>
      <c r="J281" s="302">
        <f>SUM(G281:I281)</f>
        <v>10.956763402035721</v>
      </c>
      <c r="K281" s="303"/>
      <c r="L281" s="302">
        <v>7.7189394630683488</v>
      </c>
      <c r="M281" s="302">
        <v>2.2638382897968539</v>
      </c>
      <c r="N281" s="302">
        <v>2.3789170997557894</v>
      </c>
      <c r="O281" s="302">
        <f>SUM(L281:N281)</f>
        <v>12.361694852620992</v>
      </c>
    </row>
    <row r="282" spans="1:15" s="236" customFormat="1" x14ac:dyDescent="0.2">
      <c r="A282" s="237" t="str">
        <f>name!E$5</f>
        <v>Professional occupations</v>
      </c>
      <c r="B282" s="302">
        <v>17.215412592123634</v>
      </c>
      <c r="C282" s="302">
        <v>2.7305214651026861</v>
      </c>
      <c r="D282" s="302">
        <v>5.9325148222216653</v>
      </c>
      <c r="E282" s="302">
        <f t="shared" ref="E282:E289" si="126">SUM(B282:D282)</f>
        <v>25.878448879447987</v>
      </c>
      <c r="F282" s="303"/>
      <c r="G282" s="302">
        <v>21.926254880519483</v>
      </c>
      <c r="H282" s="302">
        <v>3.2500016470271693</v>
      </c>
      <c r="I282" s="302">
        <v>4.9955332930176652</v>
      </c>
      <c r="J282" s="302">
        <f t="shared" ref="J282:J284" si="127">SUM(G282:I282)</f>
        <v>30.171789820564317</v>
      </c>
      <c r="K282" s="303"/>
      <c r="L282" s="302">
        <v>26.735948438469848</v>
      </c>
      <c r="M282" s="302">
        <v>4.4564945346072982</v>
      </c>
      <c r="N282" s="302">
        <v>5.5614226667333151</v>
      </c>
      <c r="O282" s="302">
        <f t="shared" ref="O282:O289" si="128">SUM(L282:N282)</f>
        <v>36.753865639810464</v>
      </c>
    </row>
    <row r="283" spans="1:15" s="236" customFormat="1" x14ac:dyDescent="0.2">
      <c r="A283" s="237" t="str">
        <f>name!E$6</f>
        <v>Associate professional occupations</v>
      </c>
      <c r="B283" s="302">
        <v>8.3417312090886675</v>
      </c>
      <c r="C283" s="302">
        <v>2.0905740210448496</v>
      </c>
      <c r="D283" s="302">
        <v>2.2071025210564907</v>
      </c>
      <c r="E283" s="302">
        <f t="shared" si="126"/>
        <v>12.639407751190008</v>
      </c>
      <c r="F283" s="303"/>
      <c r="G283" s="302">
        <v>9.6488776142411758</v>
      </c>
      <c r="H283" s="302">
        <v>2.1054715368116956</v>
      </c>
      <c r="I283" s="302">
        <v>1.8610709739048137</v>
      </c>
      <c r="J283" s="302">
        <f t="shared" si="127"/>
        <v>13.615420124957685</v>
      </c>
      <c r="K283" s="303"/>
      <c r="L283" s="302">
        <v>9.9193250646910638</v>
      </c>
      <c r="M283" s="302">
        <v>2.3532312332546153</v>
      </c>
      <c r="N283" s="302">
        <v>2.2013670005272012</v>
      </c>
      <c r="O283" s="302">
        <f t="shared" si="128"/>
        <v>14.473923298472879</v>
      </c>
    </row>
    <row r="284" spans="1:15" s="236" customFormat="1" x14ac:dyDescent="0.2">
      <c r="A284" s="237" t="str">
        <f>name!E$7</f>
        <v>Administrative and secretarial occupations</v>
      </c>
      <c r="B284" s="302">
        <v>5.2122103904218395</v>
      </c>
      <c r="C284" s="302">
        <v>5.1467416729766748</v>
      </c>
      <c r="D284" s="302">
        <v>1.099970625224256</v>
      </c>
      <c r="E284" s="302">
        <f t="shared" si="126"/>
        <v>11.458922688622771</v>
      </c>
      <c r="F284" s="303"/>
      <c r="G284" s="302">
        <v>5.0780126998787658</v>
      </c>
      <c r="H284" s="302">
        <v>3.651868705820176</v>
      </c>
      <c r="I284" s="302">
        <v>0.85082585233401242</v>
      </c>
      <c r="J284" s="302">
        <f t="shared" si="127"/>
        <v>9.5807072580329535</v>
      </c>
      <c r="K284" s="303"/>
      <c r="L284" s="302">
        <v>3.5471940235276671</v>
      </c>
      <c r="M284" s="302">
        <v>3.1366296633037138</v>
      </c>
      <c r="N284" s="302">
        <v>0.85540619594757694</v>
      </c>
      <c r="O284" s="302">
        <f t="shared" si="128"/>
        <v>7.5392298827789581</v>
      </c>
    </row>
    <row r="285" spans="1:15" s="236" customFormat="1" x14ac:dyDescent="0.2">
      <c r="A285" s="237" t="str">
        <f>name!E$8</f>
        <v>Skilled trades occupations</v>
      </c>
      <c r="B285" s="302">
        <v>1.3440506674523656</v>
      </c>
      <c r="C285" s="302">
        <v>0.32923513940093402</v>
      </c>
      <c r="D285" s="302">
        <v>0.33369016840993992</v>
      </c>
      <c r="E285" s="302">
        <f t="shared" si="126"/>
        <v>2.0069759752632397</v>
      </c>
      <c r="F285" s="303"/>
      <c r="G285" s="302">
        <v>1.0621547698559664</v>
      </c>
      <c r="H285" s="302">
        <v>0.19571198884110916</v>
      </c>
      <c r="I285" s="302">
        <v>0.25527680210881509</v>
      </c>
      <c r="J285" s="302">
        <f>SUM(G285:I285)</f>
        <v>1.5131435608058905</v>
      </c>
      <c r="K285" s="303"/>
      <c r="L285" s="302">
        <v>1.0541577862190215</v>
      </c>
      <c r="M285" s="302">
        <v>0.28676269720906405</v>
      </c>
      <c r="N285" s="302">
        <v>0.39845642125065456</v>
      </c>
      <c r="O285" s="302">
        <f t="shared" si="128"/>
        <v>1.73937690467874</v>
      </c>
    </row>
    <row r="286" spans="1:15" s="236" customFormat="1" x14ac:dyDescent="0.2">
      <c r="A286" s="237" t="str">
        <f>name!E$9</f>
        <v>Caring, leisure and other service occupations</v>
      </c>
      <c r="B286" s="302">
        <v>0.62797751583008521</v>
      </c>
      <c r="C286" s="302">
        <v>0.26555997322033487</v>
      </c>
      <c r="D286" s="302">
        <v>0.39763961413229559</v>
      </c>
      <c r="E286" s="302">
        <f t="shared" si="126"/>
        <v>1.2911771031827157</v>
      </c>
      <c r="F286" s="303"/>
      <c r="G286" s="302">
        <v>1.1477695405310815</v>
      </c>
      <c r="H286" s="302">
        <v>0.51312468192559935</v>
      </c>
      <c r="I286" s="302">
        <v>0.58982950932154155</v>
      </c>
      <c r="J286" s="302">
        <f t="shared" ref="J286:J289" si="129">SUM(G286:I286)</f>
        <v>2.2507237317782227</v>
      </c>
      <c r="K286" s="303"/>
      <c r="L286" s="302">
        <v>1.5746762786654331</v>
      </c>
      <c r="M286" s="302">
        <v>0.71740194056496764</v>
      </c>
      <c r="N286" s="302">
        <v>0.92572107071261189</v>
      </c>
      <c r="O286" s="302">
        <f t="shared" si="128"/>
        <v>3.217799289943013</v>
      </c>
    </row>
    <row r="287" spans="1:15" s="236" customFormat="1" x14ac:dyDescent="0.2">
      <c r="A287" s="237" t="str">
        <f>name!E$10</f>
        <v>Sales and customer service occupations</v>
      </c>
      <c r="B287" s="302">
        <v>1.1772198642151352</v>
      </c>
      <c r="C287" s="302">
        <v>0.7712876248802627</v>
      </c>
      <c r="D287" s="302">
        <v>0.37664993329989416</v>
      </c>
      <c r="E287" s="302">
        <f t="shared" si="126"/>
        <v>2.325157422395292</v>
      </c>
      <c r="F287" s="303"/>
      <c r="G287" s="302">
        <v>1.099460835079346</v>
      </c>
      <c r="H287" s="302">
        <v>0.59018667921900236</v>
      </c>
      <c r="I287" s="302">
        <v>0.22928309243102285</v>
      </c>
      <c r="J287" s="302">
        <f t="shared" si="129"/>
        <v>1.9189306067293712</v>
      </c>
      <c r="K287" s="303"/>
      <c r="L287" s="302">
        <v>1.173195238575929</v>
      </c>
      <c r="M287" s="302">
        <v>0.69867124537035741</v>
      </c>
      <c r="N287" s="302">
        <v>0.24897304800185266</v>
      </c>
      <c r="O287" s="302">
        <f t="shared" si="128"/>
        <v>2.120839531948139</v>
      </c>
    </row>
    <row r="288" spans="1:15" s="236" customFormat="1" x14ac:dyDescent="0.2">
      <c r="A288" s="237" t="str">
        <f>name!E$11</f>
        <v>Process, plant and machine operatives</v>
      </c>
      <c r="B288" s="302">
        <v>0.36681228619499401</v>
      </c>
      <c r="C288" s="302">
        <v>0.27290932409312157</v>
      </c>
      <c r="D288" s="302">
        <v>0.10105123541457652</v>
      </c>
      <c r="E288" s="302">
        <f t="shared" si="126"/>
        <v>0.74077284570269208</v>
      </c>
      <c r="F288" s="303"/>
      <c r="G288" s="302">
        <v>0.26894924709592177</v>
      </c>
      <c r="H288" s="302">
        <v>0.22551470550402877</v>
      </c>
      <c r="I288" s="302">
        <v>9.1286697819622065E-2</v>
      </c>
      <c r="J288" s="302">
        <f t="shared" si="129"/>
        <v>0.58575065041957264</v>
      </c>
      <c r="K288" s="303"/>
      <c r="L288" s="302">
        <v>0.25969849864550654</v>
      </c>
      <c r="M288" s="302">
        <v>0.34278202686084003</v>
      </c>
      <c r="N288" s="302">
        <v>0.12958547043664123</v>
      </c>
      <c r="O288" s="302">
        <f t="shared" si="128"/>
        <v>0.73206599594298782</v>
      </c>
    </row>
    <row r="289" spans="1:15" s="236" customFormat="1" x14ac:dyDescent="0.2">
      <c r="A289" s="237" t="str">
        <f>name!E$12</f>
        <v>Elementary occupations</v>
      </c>
      <c r="B289" s="302">
        <v>0.83050564504855062</v>
      </c>
      <c r="C289" s="302">
        <v>0.68758881991621024</v>
      </c>
      <c r="D289" s="302">
        <v>0.16918477957691483</v>
      </c>
      <c r="E289" s="302">
        <f t="shared" si="126"/>
        <v>1.6872792445416758</v>
      </c>
      <c r="F289" s="303"/>
      <c r="G289" s="302">
        <v>0.69938565688733156</v>
      </c>
      <c r="H289" s="302">
        <v>0.53627658721437388</v>
      </c>
      <c r="I289" s="302">
        <v>0.11510860057456092</v>
      </c>
      <c r="J289" s="302">
        <f t="shared" si="129"/>
        <v>1.3507708446762665</v>
      </c>
      <c r="K289" s="303"/>
      <c r="L289" s="302">
        <v>0.63172616330288534</v>
      </c>
      <c r="M289" s="302">
        <v>0.53930103860587253</v>
      </c>
      <c r="N289" s="302">
        <v>0.15217740189521384</v>
      </c>
      <c r="O289" s="302">
        <f t="shared" si="128"/>
        <v>1.3232046038039715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41.838588834911434</v>
      </c>
      <c r="C291" s="311">
        <f t="shared" ref="C291:E291" si="130">SUM(C281:C289)</f>
        <v>13.757018527770702</v>
      </c>
      <c r="D291" s="311">
        <f t="shared" si="130"/>
        <v>12.463392637317867</v>
      </c>
      <c r="E291" s="311">
        <f t="shared" si="130"/>
        <v>68.059000000000012</v>
      </c>
      <c r="F291" s="311"/>
      <c r="G291" s="311">
        <f t="shared" ref="G291:J291" si="131">SUM(G281:G289)</f>
        <v>48.267314636855822</v>
      </c>
      <c r="H291" s="311">
        <f t="shared" si="131"/>
        <v>12.822741214871694</v>
      </c>
      <c r="I291" s="311">
        <f t="shared" si="131"/>
        <v>10.853944148272495</v>
      </c>
      <c r="J291" s="311">
        <f t="shared" si="131"/>
        <v>71.944000000000003</v>
      </c>
      <c r="K291" s="311"/>
      <c r="L291" s="311">
        <f t="shared" ref="L291:O291" si="132">SUM(L281:L289)</f>
        <v>52.61486095516571</v>
      </c>
      <c r="M291" s="311">
        <f t="shared" si="132"/>
        <v>14.795112669573582</v>
      </c>
      <c r="N291" s="311">
        <f t="shared" si="132"/>
        <v>12.852026375260857</v>
      </c>
      <c r="O291" s="311">
        <f t="shared" si="132"/>
        <v>80.262000000000143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5.2827135888155317</v>
      </c>
      <c r="C298" s="302">
        <v>0.77629260979235315</v>
      </c>
      <c r="D298" s="302">
        <v>1.5900542101871507</v>
      </c>
      <c r="E298" s="302">
        <f>SUM(B298:D298)</f>
        <v>7.6490604087950356</v>
      </c>
      <c r="F298" s="303"/>
      <c r="G298" s="302">
        <v>5.269319568947072</v>
      </c>
      <c r="H298" s="302">
        <v>1.2673748976234565</v>
      </c>
      <c r="I298" s="302">
        <v>1.9020189251425863</v>
      </c>
      <c r="J298" s="302">
        <f>SUM(G298:I298)</f>
        <v>8.4387133917131152</v>
      </c>
      <c r="K298" s="303"/>
      <c r="L298" s="302">
        <v>6.2839893711616712</v>
      </c>
      <c r="M298" s="302">
        <v>1.5726346724221134</v>
      </c>
      <c r="N298" s="302">
        <v>2.3571783585290036</v>
      </c>
      <c r="O298" s="302">
        <f>SUM(L298:N298)</f>
        <v>10.213802402112789</v>
      </c>
    </row>
    <row r="299" spans="1:15" s="236" customFormat="1" x14ac:dyDescent="0.2">
      <c r="A299" s="237" t="str">
        <f>name!E$5</f>
        <v>Professional occupations</v>
      </c>
      <c r="B299" s="302">
        <v>5.2093930201357814</v>
      </c>
      <c r="C299" s="302">
        <v>0.83987644125619709</v>
      </c>
      <c r="D299" s="302">
        <v>1.1795251978287664</v>
      </c>
      <c r="E299" s="302">
        <f t="shared" ref="E299:E306" si="133">SUM(B299:D299)</f>
        <v>7.2287946592207453</v>
      </c>
      <c r="F299" s="303"/>
      <c r="G299" s="302">
        <v>5.9240366913614508</v>
      </c>
      <c r="H299" s="302">
        <v>1.456337962062936</v>
      </c>
      <c r="I299" s="302">
        <v>1.2410757405767152</v>
      </c>
      <c r="J299" s="302">
        <f t="shared" ref="J299:J301" si="134">SUM(G299:I299)</f>
        <v>8.6214503940011014</v>
      </c>
      <c r="K299" s="303"/>
      <c r="L299" s="302">
        <v>7.7873240279587943</v>
      </c>
      <c r="M299" s="302">
        <v>2.1569360677446667</v>
      </c>
      <c r="N299" s="302">
        <v>1.0895898520571228</v>
      </c>
      <c r="O299" s="302">
        <f t="shared" ref="O299:O306" si="135">SUM(L299:N299)</f>
        <v>11.033849947760583</v>
      </c>
    </row>
    <row r="300" spans="1:15" s="236" customFormat="1" x14ac:dyDescent="0.2">
      <c r="A300" s="237" t="str">
        <f>name!E$6</f>
        <v>Associate professional occupations</v>
      </c>
      <c r="B300" s="302">
        <v>6.4439837734990606</v>
      </c>
      <c r="C300" s="302">
        <v>1.2298346783811656</v>
      </c>
      <c r="D300" s="302">
        <v>2.6691760176565831</v>
      </c>
      <c r="E300" s="302">
        <f t="shared" si="133"/>
        <v>10.342994469536809</v>
      </c>
      <c r="F300" s="303"/>
      <c r="G300" s="302">
        <v>6.6074182411524625</v>
      </c>
      <c r="H300" s="302">
        <v>1.6864275360967149</v>
      </c>
      <c r="I300" s="302">
        <v>2.8275904968699179</v>
      </c>
      <c r="J300" s="302">
        <f t="shared" si="134"/>
        <v>11.121436274119096</v>
      </c>
      <c r="K300" s="303"/>
      <c r="L300" s="302">
        <v>7.0643756412395575</v>
      </c>
      <c r="M300" s="302">
        <v>1.9226946706377266</v>
      </c>
      <c r="N300" s="302">
        <v>2.9123501853722473</v>
      </c>
      <c r="O300" s="302">
        <f t="shared" si="135"/>
        <v>11.899420497249531</v>
      </c>
    </row>
    <row r="301" spans="1:15" s="236" customFormat="1" x14ac:dyDescent="0.2">
      <c r="A301" s="237" t="str">
        <f>name!E$7</f>
        <v>Administrative and secretarial occupations</v>
      </c>
      <c r="B301" s="302">
        <v>4.2922102900786703</v>
      </c>
      <c r="C301" s="302">
        <v>2.2036920233289368</v>
      </c>
      <c r="D301" s="302">
        <v>0.75280893695498885</v>
      </c>
      <c r="E301" s="302">
        <f t="shared" si="133"/>
        <v>7.2487112503625957</v>
      </c>
      <c r="F301" s="303"/>
      <c r="G301" s="302">
        <v>3.9214563654244561</v>
      </c>
      <c r="H301" s="302">
        <v>2.520427286014943</v>
      </c>
      <c r="I301" s="302">
        <v>0.74626391805919623</v>
      </c>
      <c r="J301" s="302">
        <f t="shared" si="134"/>
        <v>7.1881475694985957</v>
      </c>
      <c r="K301" s="303"/>
      <c r="L301" s="302">
        <v>3.9597809404470099</v>
      </c>
      <c r="M301" s="302">
        <v>2.4727743865118037</v>
      </c>
      <c r="N301" s="302">
        <v>0.96795497319416579</v>
      </c>
      <c r="O301" s="302">
        <f t="shared" si="135"/>
        <v>7.4005103001529795</v>
      </c>
    </row>
    <row r="302" spans="1:15" s="236" customFormat="1" x14ac:dyDescent="0.2">
      <c r="A302" s="237" t="str">
        <f>name!E$8</f>
        <v>Skilled trades occupations</v>
      </c>
      <c r="B302" s="302">
        <v>1.6523171639031156</v>
      </c>
      <c r="C302" s="302">
        <v>0.38506102091209021</v>
      </c>
      <c r="D302" s="302">
        <v>0.8151863809733001</v>
      </c>
      <c r="E302" s="302">
        <f t="shared" si="133"/>
        <v>2.8525645657885059</v>
      </c>
      <c r="F302" s="303"/>
      <c r="G302" s="302">
        <v>1.178647357555576</v>
      </c>
      <c r="H302" s="302">
        <v>0.32006997756590061</v>
      </c>
      <c r="I302" s="302">
        <v>0.7310841273161921</v>
      </c>
      <c r="J302" s="302">
        <f>SUM(G302:I302)</f>
        <v>2.2298014624376687</v>
      </c>
      <c r="K302" s="303"/>
      <c r="L302" s="302">
        <v>1.1554804114592803</v>
      </c>
      <c r="M302" s="302">
        <v>0.47562098029304489</v>
      </c>
      <c r="N302" s="302">
        <v>0.91759302048840341</v>
      </c>
      <c r="O302" s="302">
        <f t="shared" si="135"/>
        <v>2.5486944122407285</v>
      </c>
    </row>
    <row r="303" spans="1:15" s="236" customFormat="1" x14ac:dyDescent="0.2">
      <c r="A303" s="237" t="str">
        <f>name!E$9</f>
        <v>Caring, leisure and other service occupations</v>
      </c>
      <c r="B303" s="302">
        <v>2.1492065703909153</v>
      </c>
      <c r="C303" s="302">
        <v>1.7218490455036228</v>
      </c>
      <c r="D303" s="302">
        <v>0.9205352996199031</v>
      </c>
      <c r="E303" s="302">
        <f t="shared" si="133"/>
        <v>4.7915909155144414</v>
      </c>
      <c r="F303" s="303"/>
      <c r="G303" s="302">
        <v>1.95466456783312</v>
      </c>
      <c r="H303" s="302">
        <v>2.0547504642543521</v>
      </c>
      <c r="I303" s="302">
        <v>1.2616022650287468</v>
      </c>
      <c r="J303" s="302">
        <f t="shared" ref="J303:J306" si="136">SUM(G303:I303)</f>
        <v>5.2710172971162184</v>
      </c>
      <c r="K303" s="303"/>
      <c r="L303" s="302">
        <v>2.5286150319031147</v>
      </c>
      <c r="M303" s="302">
        <v>2.3515992533420662</v>
      </c>
      <c r="N303" s="302">
        <v>1.5146646638288153</v>
      </c>
      <c r="O303" s="302">
        <f t="shared" si="135"/>
        <v>6.3948789490739966</v>
      </c>
    </row>
    <row r="304" spans="1:15" s="236" customFormat="1" x14ac:dyDescent="0.2">
      <c r="A304" s="237" t="str">
        <f>name!E$10</f>
        <v>Sales and customer service occupations</v>
      </c>
      <c r="B304" s="302">
        <v>2.3649172376633278</v>
      </c>
      <c r="C304" s="302">
        <v>1.0363802304753054</v>
      </c>
      <c r="D304" s="302">
        <v>0.48443077218915659</v>
      </c>
      <c r="E304" s="302">
        <f t="shared" si="133"/>
        <v>3.88572824032779</v>
      </c>
      <c r="F304" s="303"/>
      <c r="G304" s="302">
        <v>2.0807499485561176</v>
      </c>
      <c r="H304" s="302">
        <v>1.2502459105886587</v>
      </c>
      <c r="I304" s="302">
        <v>0.41287828478591782</v>
      </c>
      <c r="J304" s="302">
        <f t="shared" si="136"/>
        <v>3.743874143930694</v>
      </c>
      <c r="K304" s="303"/>
      <c r="L304" s="302">
        <v>2.8094989109493702</v>
      </c>
      <c r="M304" s="302">
        <v>1.7638321007902678</v>
      </c>
      <c r="N304" s="302">
        <v>0.41369384225544192</v>
      </c>
      <c r="O304" s="302">
        <f t="shared" si="135"/>
        <v>4.9870248539950799</v>
      </c>
    </row>
    <row r="305" spans="1:15" s="236" customFormat="1" x14ac:dyDescent="0.2">
      <c r="A305" s="237" t="str">
        <f>name!E$11</f>
        <v>Process, plant and machine operatives</v>
      </c>
      <c r="B305" s="302">
        <v>1.578896349711209</v>
      </c>
      <c r="C305" s="302">
        <v>0.93087556862742893</v>
      </c>
      <c r="D305" s="302">
        <v>0.13979289039155401</v>
      </c>
      <c r="E305" s="302">
        <f t="shared" si="133"/>
        <v>2.649564808730192</v>
      </c>
      <c r="F305" s="303"/>
      <c r="G305" s="302">
        <v>1.2784177712761733</v>
      </c>
      <c r="H305" s="302">
        <v>1.2038299421261522</v>
      </c>
      <c r="I305" s="302">
        <v>0.17262585782570405</v>
      </c>
      <c r="J305" s="302">
        <f t="shared" si="136"/>
        <v>2.6548735712280296</v>
      </c>
      <c r="K305" s="303"/>
      <c r="L305" s="302">
        <v>1.2901207039630798</v>
      </c>
      <c r="M305" s="302">
        <v>1.5732231928160345</v>
      </c>
      <c r="N305" s="302">
        <v>0.20486226003393648</v>
      </c>
      <c r="O305" s="302">
        <f t="shared" si="135"/>
        <v>3.068206156813051</v>
      </c>
    </row>
    <row r="306" spans="1:15" s="236" customFormat="1" x14ac:dyDescent="0.2">
      <c r="A306" s="237" t="str">
        <f>name!E$12</f>
        <v>Elementary occupations</v>
      </c>
      <c r="B306" s="302">
        <v>7.6584702051448303</v>
      </c>
      <c r="C306" s="302">
        <v>10.861368205749766</v>
      </c>
      <c r="D306" s="302">
        <v>1.3361522708291891</v>
      </c>
      <c r="E306" s="302">
        <f t="shared" si="133"/>
        <v>19.855990681723785</v>
      </c>
      <c r="F306" s="303"/>
      <c r="G306" s="302">
        <v>6.101956929746164</v>
      </c>
      <c r="H306" s="302">
        <v>10.369531045140793</v>
      </c>
      <c r="I306" s="302">
        <v>1.1991979210684212</v>
      </c>
      <c r="J306" s="302">
        <f t="shared" si="136"/>
        <v>17.670685895955376</v>
      </c>
      <c r="K306" s="303"/>
      <c r="L306" s="302">
        <v>7.0426606978134521</v>
      </c>
      <c r="M306" s="302">
        <v>10.216896840166008</v>
      </c>
      <c r="N306" s="302">
        <v>1.5320549426217653</v>
      </c>
      <c r="O306" s="302">
        <f t="shared" si="135"/>
        <v>18.791612480601227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36.63210819934244</v>
      </c>
      <c r="C308" s="311">
        <f t="shared" ref="C308:E308" si="137">SUM(C298:C306)</f>
        <v>19.985229824026867</v>
      </c>
      <c r="D308" s="311">
        <f t="shared" si="137"/>
        <v>9.8876619766305911</v>
      </c>
      <c r="E308" s="311">
        <f t="shared" si="137"/>
        <v>66.504999999999896</v>
      </c>
      <c r="F308" s="311"/>
      <c r="G308" s="311">
        <f t="shared" ref="G308:J308" si="138">SUM(G298:G306)</f>
        <v>34.316667441852594</v>
      </c>
      <c r="H308" s="311">
        <f t="shared" si="138"/>
        <v>22.128995021473905</v>
      </c>
      <c r="I308" s="311">
        <f t="shared" si="138"/>
        <v>10.494337536673399</v>
      </c>
      <c r="J308" s="311">
        <f t="shared" si="138"/>
        <v>66.939999999999898</v>
      </c>
      <c r="K308" s="311"/>
      <c r="L308" s="311">
        <f t="shared" ref="L308:O308" si="139">SUM(L298:L306)</f>
        <v>39.921845736895328</v>
      </c>
      <c r="M308" s="311">
        <f t="shared" si="139"/>
        <v>24.506212164723728</v>
      </c>
      <c r="N308" s="311">
        <f t="shared" si="139"/>
        <v>11.909942098380904</v>
      </c>
      <c r="O308" s="311">
        <f t="shared" si="139"/>
        <v>76.337999999999965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1.8862865150697414</v>
      </c>
      <c r="C315" s="302">
        <v>0.4202081897873039</v>
      </c>
      <c r="D315" s="302">
        <v>0.22452798171495875</v>
      </c>
      <c r="E315" s="302">
        <f>SUM(B315:D315)</f>
        <v>2.5310226865720042</v>
      </c>
      <c r="F315" s="303"/>
      <c r="G315" s="302">
        <v>1.9867766428444114</v>
      </c>
      <c r="H315" s="302">
        <v>0.58156095565934851</v>
      </c>
      <c r="I315" s="302">
        <v>0.22070105169954388</v>
      </c>
      <c r="J315" s="302">
        <f>SUM(G315:I315)</f>
        <v>2.7890386502033038</v>
      </c>
      <c r="K315" s="303"/>
      <c r="L315" s="302">
        <v>1.8336206865982783</v>
      </c>
      <c r="M315" s="302">
        <v>0.70408965472198781</v>
      </c>
      <c r="N315" s="302">
        <v>0.22046508045777272</v>
      </c>
      <c r="O315" s="302">
        <f>SUM(L315:N315)</f>
        <v>2.7581754217780388</v>
      </c>
    </row>
    <row r="316" spans="1:15" s="236" customFormat="1" x14ac:dyDescent="0.2">
      <c r="A316" s="237" t="str">
        <f>name!E$5</f>
        <v>Professional occupations</v>
      </c>
      <c r="B316" s="302">
        <v>3.4149365363664677</v>
      </c>
      <c r="C316" s="302">
        <v>1.1463535865748835</v>
      </c>
      <c r="D316" s="302">
        <v>0.44853617727164274</v>
      </c>
      <c r="E316" s="302">
        <f t="shared" ref="E316:E323" si="140">SUM(B316:D316)</f>
        <v>5.0098263002129935</v>
      </c>
      <c r="F316" s="303"/>
      <c r="G316" s="302">
        <v>4.1870632552939329</v>
      </c>
      <c r="H316" s="302">
        <v>1.513333872195874</v>
      </c>
      <c r="I316" s="302">
        <v>0.45460928517175275</v>
      </c>
      <c r="J316" s="302">
        <f t="shared" ref="J316:J318" si="141">SUM(G316:I316)</f>
        <v>6.1550064126615593</v>
      </c>
      <c r="K316" s="303"/>
      <c r="L316" s="302">
        <v>4.5409204436183375</v>
      </c>
      <c r="M316" s="302">
        <v>1.8905571341004275</v>
      </c>
      <c r="N316" s="302">
        <v>0.31373948604466273</v>
      </c>
      <c r="O316" s="302">
        <f t="shared" ref="O316:O323" si="142">SUM(L316:N316)</f>
        <v>6.7452170637634268</v>
      </c>
    </row>
    <row r="317" spans="1:15" s="236" customFormat="1" x14ac:dyDescent="0.2">
      <c r="A317" s="237" t="str">
        <f>name!E$6</f>
        <v>Associate professional occupations</v>
      </c>
      <c r="B317" s="302">
        <v>8.2456018031077996</v>
      </c>
      <c r="C317" s="302">
        <v>1.4482133429358746</v>
      </c>
      <c r="D317" s="302">
        <v>0.31440492655314373</v>
      </c>
      <c r="E317" s="302">
        <f t="shared" si="140"/>
        <v>10.008220072596817</v>
      </c>
      <c r="F317" s="303"/>
      <c r="G317" s="302">
        <v>8.7671419217481024</v>
      </c>
      <c r="H317" s="302">
        <v>1.5449672788180049</v>
      </c>
      <c r="I317" s="302">
        <v>0.25675915690147338</v>
      </c>
      <c r="J317" s="302">
        <f t="shared" si="141"/>
        <v>10.568868357467581</v>
      </c>
      <c r="K317" s="303"/>
      <c r="L317" s="302">
        <v>9.9557900523636178</v>
      </c>
      <c r="M317" s="302">
        <v>1.6927931235673643</v>
      </c>
      <c r="N317" s="302">
        <v>0.20213543549467913</v>
      </c>
      <c r="O317" s="302">
        <f t="shared" si="142"/>
        <v>11.850718611425661</v>
      </c>
    </row>
    <row r="318" spans="1:15" s="236" customFormat="1" x14ac:dyDescent="0.2">
      <c r="A318" s="237" t="str">
        <f>name!E$7</f>
        <v>Administrative and secretarial occupations</v>
      </c>
      <c r="B318" s="302">
        <v>3.7454339767040081</v>
      </c>
      <c r="C318" s="302">
        <v>4.0780285044755331</v>
      </c>
      <c r="D318" s="302">
        <v>9.5879656250701564E-2</v>
      </c>
      <c r="E318" s="302">
        <f t="shared" si="140"/>
        <v>7.9193421374302435</v>
      </c>
      <c r="F318" s="303"/>
      <c r="G318" s="302">
        <v>3.3364082494930529</v>
      </c>
      <c r="H318" s="302">
        <v>3.818162707628129</v>
      </c>
      <c r="I318" s="302">
        <v>8.1947218948963438E-2</v>
      </c>
      <c r="J318" s="302">
        <f t="shared" si="141"/>
        <v>7.2365181760701454</v>
      </c>
      <c r="K318" s="303"/>
      <c r="L318" s="302">
        <v>1.9135863076121387</v>
      </c>
      <c r="M318" s="302">
        <v>3.4295461023971048</v>
      </c>
      <c r="N318" s="302">
        <v>4.973496033322139E-2</v>
      </c>
      <c r="O318" s="302">
        <f t="shared" si="142"/>
        <v>5.392867370342465</v>
      </c>
    </row>
    <row r="319" spans="1:15" s="236" customFormat="1" x14ac:dyDescent="0.2">
      <c r="A319" s="237" t="str">
        <f>name!E$8</f>
        <v>Skilled trades occupations</v>
      </c>
      <c r="B319" s="302">
        <v>0.33551650455999371</v>
      </c>
      <c r="C319" s="302">
        <v>4.3746715916549536E-2</v>
      </c>
      <c r="D319" s="302">
        <v>0.15916918692384374</v>
      </c>
      <c r="E319" s="302">
        <f t="shared" si="140"/>
        <v>0.538432407400387</v>
      </c>
      <c r="F319" s="303"/>
      <c r="G319" s="302">
        <v>0.25772125542450319</v>
      </c>
      <c r="H319" s="302">
        <v>3.4585598805637656E-2</v>
      </c>
      <c r="I319" s="302">
        <v>8.1993647885963278E-2</v>
      </c>
      <c r="J319" s="302">
        <f>SUM(G319:I319)</f>
        <v>0.37430050211610411</v>
      </c>
      <c r="K319" s="303"/>
      <c r="L319" s="302">
        <v>0.2668886730746991</v>
      </c>
      <c r="M319" s="302">
        <v>8.7305495593997029E-2</v>
      </c>
      <c r="N319" s="302">
        <v>9.4214281494725549E-2</v>
      </c>
      <c r="O319" s="302">
        <f t="shared" si="142"/>
        <v>0.44840845016342168</v>
      </c>
    </row>
    <row r="320" spans="1:15" s="236" customFormat="1" x14ac:dyDescent="0.2">
      <c r="A320" s="237" t="str">
        <f>name!E$9</f>
        <v>Caring, leisure and other service occupations</v>
      </c>
      <c r="B320" s="302">
        <v>0.6291367988019172</v>
      </c>
      <c r="C320" s="302">
        <v>0.27559874736581869</v>
      </c>
      <c r="D320" s="302">
        <v>7.9067619596508959E-2</v>
      </c>
      <c r="E320" s="302">
        <f t="shared" si="140"/>
        <v>0.98380316576424487</v>
      </c>
      <c r="F320" s="303"/>
      <c r="G320" s="302">
        <v>0.57545895141614389</v>
      </c>
      <c r="H320" s="302">
        <v>0.27272482098912404</v>
      </c>
      <c r="I320" s="302">
        <v>9.4245314036211017E-2</v>
      </c>
      <c r="J320" s="302">
        <f t="shared" ref="J320:J323" si="143">SUM(G320:I320)</f>
        <v>0.94242908644147894</v>
      </c>
      <c r="K320" s="303"/>
      <c r="L320" s="302">
        <v>0.60670856319156385</v>
      </c>
      <c r="M320" s="302">
        <v>0.28142943032820689</v>
      </c>
      <c r="N320" s="302">
        <v>9.7588281551356446E-2</v>
      </c>
      <c r="O320" s="302">
        <f t="shared" si="142"/>
        <v>0.9857262750711272</v>
      </c>
    </row>
    <row r="321" spans="1:15" s="236" customFormat="1" x14ac:dyDescent="0.2">
      <c r="A321" s="237" t="str">
        <f>name!E$10</f>
        <v>Sales and customer service occupations</v>
      </c>
      <c r="B321" s="302">
        <v>0.32108122899447233</v>
      </c>
      <c r="C321" s="302">
        <v>0.37480666381950356</v>
      </c>
      <c r="D321" s="302">
        <v>5.7981605337970463E-2</v>
      </c>
      <c r="E321" s="302">
        <f t="shared" si="140"/>
        <v>0.75386949815194637</v>
      </c>
      <c r="F321" s="303"/>
      <c r="G321" s="302">
        <v>0.29766028586877918</v>
      </c>
      <c r="H321" s="302">
        <v>0.38281537115267</v>
      </c>
      <c r="I321" s="302">
        <v>3.9817260453732531E-2</v>
      </c>
      <c r="J321" s="302">
        <f t="shared" si="143"/>
        <v>0.72029291747518176</v>
      </c>
      <c r="K321" s="303"/>
      <c r="L321" s="302">
        <v>0.28814758734142726</v>
      </c>
      <c r="M321" s="302">
        <v>0.50901459668993654</v>
      </c>
      <c r="N321" s="302">
        <v>4.2113166203063386E-2</v>
      </c>
      <c r="O321" s="302">
        <f t="shared" si="142"/>
        <v>0.83927535023442723</v>
      </c>
    </row>
    <row r="322" spans="1:15" s="236" customFormat="1" x14ac:dyDescent="0.2">
      <c r="A322" s="237" t="str">
        <f>name!E$11</f>
        <v>Process, plant and machine operatives</v>
      </c>
      <c r="B322" s="302">
        <v>0.2103435695418798</v>
      </c>
      <c r="C322" s="302">
        <v>0.12208340966883847</v>
      </c>
      <c r="D322" s="302">
        <v>3.125314838037397E-2</v>
      </c>
      <c r="E322" s="302">
        <f t="shared" si="140"/>
        <v>0.36368012759109225</v>
      </c>
      <c r="F322" s="303"/>
      <c r="G322" s="302">
        <v>0.1524961738519541</v>
      </c>
      <c r="H322" s="302">
        <v>9.2797994934222375E-2</v>
      </c>
      <c r="I322" s="302">
        <v>3.481731627252567E-2</v>
      </c>
      <c r="J322" s="302">
        <f t="shared" si="143"/>
        <v>0.28011148505870215</v>
      </c>
      <c r="K322" s="303"/>
      <c r="L322" s="302">
        <v>0.13582928577785269</v>
      </c>
      <c r="M322" s="302">
        <v>0.14520783941860657</v>
      </c>
      <c r="N322" s="302">
        <v>7.6115497730669751E-2</v>
      </c>
      <c r="O322" s="302">
        <f t="shared" si="142"/>
        <v>0.35715262292712902</v>
      </c>
    </row>
    <row r="323" spans="1:15" s="236" customFormat="1" x14ac:dyDescent="0.2">
      <c r="A323" s="237" t="str">
        <f>name!E$12</f>
        <v>Elementary occupations</v>
      </c>
      <c r="B323" s="302">
        <v>0.49570699507260085</v>
      </c>
      <c r="C323" s="302">
        <v>0.70697912595811319</v>
      </c>
      <c r="D323" s="302">
        <v>0.3271174832495633</v>
      </c>
      <c r="E323" s="302">
        <f t="shared" si="140"/>
        <v>1.5298036042802774</v>
      </c>
      <c r="F323" s="303"/>
      <c r="G323" s="302">
        <v>0.3808216382386041</v>
      </c>
      <c r="H323" s="302">
        <v>0.53610188614046383</v>
      </c>
      <c r="I323" s="302">
        <v>0.29751088812683435</v>
      </c>
      <c r="J323" s="302">
        <f t="shared" si="143"/>
        <v>1.2144344125059021</v>
      </c>
      <c r="K323" s="303"/>
      <c r="L323" s="302">
        <v>0.28704812826928328</v>
      </c>
      <c r="M323" s="302">
        <v>0.5636748865712865</v>
      </c>
      <c r="N323" s="302">
        <v>0.52673581945375914</v>
      </c>
      <c r="O323" s="302">
        <f t="shared" si="142"/>
        <v>1.377458834294329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19.284043928218882</v>
      </c>
      <c r="C325" s="311">
        <f t="shared" ref="C325:E325" si="144">SUM(C315:C323)</f>
        <v>8.6160182865024186</v>
      </c>
      <c r="D325" s="311">
        <f t="shared" si="144"/>
        <v>1.7379377852787075</v>
      </c>
      <c r="E325" s="311">
        <f t="shared" si="144"/>
        <v>29.638000000000002</v>
      </c>
      <c r="F325" s="311"/>
      <c r="G325" s="311">
        <f t="shared" ref="G325:J325" si="145">SUM(G315:G323)</f>
        <v>19.941548374179487</v>
      </c>
      <c r="H325" s="311">
        <f t="shared" si="145"/>
        <v>8.7770504863234766</v>
      </c>
      <c r="I325" s="311">
        <f t="shared" si="145"/>
        <v>1.5624011394970001</v>
      </c>
      <c r="J325" s="311">
        <f t="shared" si="145"/>
        <v>30.280999999999956</v>
      </c>
      <c r="K325" s="311"/>
      <c r="L325" s="311">
        <f t="shared" ref="L325:O325" si="146">SUM(L315:L323)</f>
        <v>19.8285397278472</v>
      </c>
      <c r="M325" s="311">
        <f t="shared" si="146"/>
        <v>9.303618263388918</v>
      </c>
      <c r="N325" s="311">
        <f t="shared" si="146"/>
        <v>1.6228420087639104</v>
      </c>
      <c r="O325" s="311">
        <f t="shared" si="146"/>
        <v>30.75500000000002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1.2721809057419637</v>
      </c>
      <c r="C332" s="302">
        <v>0.5077566819241216</v>
      </c>
      <c r="D332" s="302">
        <v>0.73036443444676491</v>
      </c>
      <c r="E332" s="302">
        <f>SUM(B332:D332)</f>
        <v>2.5103020221128505</v>
      </c>
      <c r="F332" s="303"/>
      <c r="G332" s="302">
        <v>1.2168931215266494</v>
      </c>
      <c r="H332" s="302">
        <v>0.73625346905929479</v>
      </c>
      <c r="I332" s="302">
        <v>0.81999016508122535</v>
      </c>
      <c r="J332" s="302">
        <f>SUM(G332:I332)</f>
        <v>2.7731367556671698</v>
      </c>
      <c r="K332" s="303"/>
      <c r="L332" s="302">
        <v>1.2527144344610106</v>
      </c>
      <c r="M332" s="302">
        <v>0.8508245400231772</v>
      </c>
      <c r="N332" s="302">
        <v>0.88516345439291166</v>
      </c>
      <c r="O332" s="302">
        <f>SUM(L332:N332)</f>
        <v>2.9887024288770996</v>
      </c>
    </row>
    <row r="333" spans="1:15" s="236" customFormat="1" x14ac:dyDescent="0.2">
      <c r="A333" s="237" t="str">
        <f>name!E$5</f>
        <v>Professional occupations</v>
      </c>
      <c r="B333" s="302">
        <v>20.109771536440331</v>
      </c>
      <c r="C333" s="302">
        <v>11.637611597428227</v>
      </c>
      <c r="D333" s="302">
        <v>3.8650622188932742</v>
      </c>
      <c r="E333" s="302">
        <f t="shared" ref="E333:E340" si="147">SUM(B333:D333)</f>
        <v>35.612445352761831</v>
      </c>
      <c r="F333" s="303"/>
      <c r="G333" s="302">
        <v>20.445648295028814</v>
      </c>
      <c r="H333" s="302">
        <v>14.222440910793241</v>
      </c>
      <c r="I333" s="302">
        <v>4.887231605664339</v>
      </c>
      <c r="J333" s="302">
        <f t="shared" ref="J333:J335" si="148">SUM(G333:I333)</f>
        <v>39.555320811486396</v>
      </c>
      <c r="K333" s="303"/>
      <c r="L333" s="302">
        <v>22.037299475340642</v>
      </c>
      <c r="M333" s="302">
        <v>16.690337665661016</v>
      </c>
      <c r="N333" s="302">
        <v>5.0340937755321065</v>
      </c>
      <c r="O333" s="302">
        <f t="shared" ref="O333:O340" si="149">SUM(L333:N333)</f>
        <v>43.761730916533764</v>
      </c>
    </row>
    <row r="334" spans="1:15" s="236" customFormat="1" x14ac:dyDescent="0.2">
      <c r="A334" s="237" t="str">
        <f>name!E$6</f>
        <v>Associate professional occupations</v>
      </c>
      <c r="B334" s="302">
        <v>2.3489474126931298</v>
      </c>
      <c r="C334" s="302">
        <v>2.3004748526320826</v>
      </c>
      <c r="D334" s="302">
        <v>1.909490096796078</v>
      </c>
      <c r="E334" s="302">
        <f t="shared" si="147"/>
        <v>6.5589123621212897</v>
      </c>
      <c r="F334" s="303"/>
      <c r="G334" s="302">
        <v>2.3680598303161022</v>
      </c>
      <c r="H334" s="302">
        <v>2.7507106845839697</v>
      </c>
      <c r="I334" s="302">
        <v>1.706685630592871</v>
      </c>
      <c r="J334" s="302">
        <f t="shared" si="148"/>
        <v>6.825456145492943</v>
      </c>
      <c r="K334" s="303"/>
      <c r="L334" s="302">
        <v>2.2239788213944607</v>
      </c>
      <c r="M334" s="302">
        <v>2.6641558984359728</v>
      </c>
      <c r="N334" s="302">
        <v>1.7489316535993971</v>
      </c>
      <c r="O334" s="302">
        <f t="shared" si="149"/>
        <v>6.6370663734298301</v>
      </c>
    </row>
    <row r="335" spans="1:15" s="236" customFormat="1" x14ac:dyDescent="0.2">
      <c r="A335" s="237" t="str">
        <f>name!E$7</f>
        <v>Administrative and secretarial occupations</v>
      </c>
      <c r="B335" s="302">
        <v>1.8185937779933383</v>
      </c>
      <c r="C335" s="302">
        <v>3.1590782848979377</v>
      </c>
      <c r="D335" s="302">
        <v>0.28494943362881481</v>
      </c>
      <c r="E335" s="302">
        <f t="shared" si="147"/>
        <v>5.262621496520091</v>
      </c>
      <c r="F335" s="303"/>
      <c r="G335" s="302">
        <v>1.4657892373981802</v>
      </c>
      <c r="H335" s="302">
        <v>2.9750299018185697</v>
      </c>
      <c r="I335" s="302">
        <v>0.22871606697175875</v>
      </c>
      <c r="J335" s="302">
        <f t="shared" si="148"/>
        <v>4.6695352061885087</v>
      </c>
      <c r="K335" s="303"/>
      <c r="L335" s="302">
        <v>0.87605228782551559</v>
      </c>
      <c r="M335" s="302">
        <v>1.4825990160004356</v>
      </c>
      <c r="N335" s="302">
        <v>0.18708159259282392</v>
      </c>
      <c r="O335" s="302">
        <f t="shared" si="149"/>
        <v>2.5457328964187749</v>
      </c>
    </row>
    <row r="336" spans="1:15" s="236" customFormat="1" x14ac:dyDescent="0.2">
      <c r="A336" s="237" t="str">
        <f>name!E$8</f>
        <v>Skilled trades occupations</v>
      </c>
      <c r="B336" s="302">
        <v>0.66717303076896406</v>
      </c>
      <c r="C336" s="302">
        <v>0.40934146298667634</v>
      </c>
      <c r="D336" s="302">
        <v>0.18327106115796829</v>
      </c>
      <c r="E336" s="302">
        <f t="shared" si="147"/>
        <v>1.2597855549136086</v>
      </c>
      <c r="F336" s="303"/>
      <c r="G336" s="302">
        <v>0.46054913518438262</v>
      </c>
      <c r="H336" s="302">
        <v>0.30699561738472303</v>
      </c>
      <c r="I336" s="302">
        <v>0.165417055795826</v>
      </c>
      <c r="J336" s="302">
        <f>SUM(G336:I336)</f>
        <v>0.9329618083649317</v>
      </c>
      <c r="K336" s="303"/>
      <c r="L336" s="302">
        <v>0.32652379087158906</v>
      </c>
      <c r="M336" s="302">
        <v>0.18090838522380429</v>
      </c>
      <c r="N336" s="302">
        <v>0.17056121876163474</v>
      </c>
      <c r="O336" s="302">
        <f t="shared" si="149"/>
        <v>0.67799339485702814</v>
      </c>
    </row>
    <row r="337" spans="1:15" s="236" customFormat="1" x14ac:dyDescent="0.2">
      <c r="A337" s="237" t="str">
        <f>name!E$9</f>
        <v>Caring, leisure and other service occupations</v>
      </c>
      <c r="B337" s="302">
        <v>6.925800873995553</v>
      </c>
      <c r="C337" s="302">
        <v>8.3741800196700442</v>
      </c>
      <c r="D337" s="302">
        <v>0.64992379933442135</v>
      </c>
      <c r="E337" s="302">
        <f t="shared" si="147"/>
        <v>15.94990469300002</v>
      </c>
      <c r="F337" s="303"/>
      <c r="G337" s="302">
        <v>5.8271439508886198</v>
      </c>
      <c r="H337" s="302">
        <v>8.4579224549916638</v>
      </c>
      <c r="I337" s="302">
        <v>0.59885813377960306</v>
      </c>
      <c r="J337" s="302">
        <f t="shared" ref="J337:J340" si="150">SUM(G337:I337)</f>
        <v>14.883924539659885</v>
      </c>
      <c r="K337" s="303"/>
      <c r="L337" s="302">
        <v>6.8832218955305224</v>
      </c>
      <c r="M337" s="302">
        <v>8.404758307322906</v>
      </c>
      <c r="N337" s="302">
        <v>0.70764512553891712</v>
      </c>
      <c r="O337" s="302">
        <f t="shared" si="149"/>
        <v>15.995625328392347</v>
      </c>
    </row>
    <row r="338" spans="1:15" s="236" customFormat="1" x14ac:dyDescent="0.2">
      <c r="A338" s="237" t="str">
        <f>name!E$10</f>
        <v>Sales and customer service occupations</v>
      </c>
      <c r="B338" s="302">
        <v>0.16445459539990123</v>
      </c>
      <c r="C338" s="302">
        <v>0.25857110639133746</v>
      </c>
      <c r="D338" s="302">
        <v>0.12771231692566187</v>
      </c>
      <c r="E338" s="302">
        <f t="shared" si="147"/>
        <v>0.55073801871690053</v>
      </c>
      <c r="F338" s="303"/>
      <c r="G338" s="302">
        <v>0.13501854735186491</v>
      </c>
      <c r="H338" s="302">
        <v>0.25019463284982757</v>
      </c>
      <c r="I338" s="302">
        <v>9.0351903700060576E-2</v>
      </c>
      <c r="J338" s="302">
        <f t="shared" si="150"/>
        <v>0.47556508390175306</v>
      </c>
      <c r="K338" s="303"/>
      <c r="L338" s="302">
        <v>0.14162845698648169</v>
      </c>
      <c r="M338" s="302">
        <v>0.2279643892168981</v>
      </c>
      <c r="N338" s="302">
        <v>0.10092863444473826</v>
      </c>
      <c r="O338" s="302">
        <f t="shared" si="149"/>
        <v>0.47052148064811805</v>
      </c>
    </row>
    <row r="339" spans="1:15" s="236" customFormat="1" x14ac:dyDescent="0.2">
      <c r="A339" s="237" t="str">
        <f>name!E$11</f>
        <v>Process, plant and machine operatives</v>
      </c>
      <c r="B339" s="302">
        <v>0.10315209687766569</v>
      </c>
      <c r="C339" s="302">
        <v>0.18973678292685883</v>
      </c>
      <c r="D339" s="302">
        <v>1.238220444861432</v>
      </c>
      <c r="E339" s="302">
        <f t="shared" si="147"/>
        <v>1.5311093246659566</v>
      </c>
      <c r="F339" s="303"/>
      <c r="G339" s="302">
        <v>6.8670612305967951E-2</v>
      </c>
      <c r="H339" s="302">
        <v>0.16872188195336119</v>
      </c>
      <c r="I339" s="302">
        <v>1.63153769866318</v>
      </c>
      <c r="J339" s="302">
        <f t="shared" si="150"/>
        <v>1.8689301929225091</v>
      </c>
      <c r="K339" s="303"/>
      <c r="L339" s="302">
        <v>5.7474164545683576E-2</v>
      </c>
      <c r="M339" s="302">
        <v>0.20663913554653734</v>
      </c>
      <c r="N339" s="302">
        <v>1.7953149110779787</v>
      </c>
      <c r="O339" s="302">
        <f t="shared" si="149"/>
        <v>2.0594282111701996</v>
      </c>
    </row>
    <row r="340" spans="1:15" s="236" customFormat="1" x14ac:dyDescent="0.2">
      <c r="A340" s="237" t="str">
        <f>name!E$12</f>
        <v>Elementary occupations</v>
      </c>
      <c r="B340" s="302">
        <v>0.39134182713864674</v>
      </c>
      <c r="C340" s="302">
        <v>4.5174285450573644</v>
      </c>
      <c r="D340" s="302">
        <v>0.15541080299138399</v>
      </c>
      <c r="E340" s="302">
        <f t="shared" si="147"/>
        <v>5.0641811751873957</v>
      </c>
      <c r="F340" s="303"/>
      <c r="G340" s="302">
        <v>0.27072318943234075</v>
      </c>
      <c r="H340" s="302">
        <v>3.5866394798077676</v>
      </c>
      <c r="I340" s="302">
        <v>8.4806787075811768E-2</v>
      </c>
      <c r="J340" s="302">
        <f t="shared" si="150"/>
        <v>3.94216945631592</v>
      </c>
      <c r="K340" s="303"/>
      <c r="L340" s="302">
        <v>0.19037157483656583</v>
      </c>
      <c r="M340" s="302">
        <v>2.0406006328724948</v>
      </c>
      <c r="N340" s="302">
        <v>0.13322676196373892</v>
      </c>
      <c r="O340" s="302">
        <f t="shared" si="149"/>
        <v>2.3641989696727994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33.801416057049494</v>
      </c>
      <c r="C342" s="311">
        <f t="shared" ref="C342:E342" si="151">SUM(C332:C340)</f>
        <v>31.354179333914651</v>
      </c>
      <c r="D342" s="311">
        <f t="shared" si="151"/>
        <v>9.1444046090357975</v>
      </c>
      <c r="E342" s="311">
        <f t="shared" si="151"/>
        <v>74.299999999999955</v>
      </c>
      <c r="F342" s="311"/>
      <c r="G342" s="311">
        <f t="shared" ref="G342:J342" si="152">SUM(G332:G340)</f>
        <v>32.258495919432924</v>
      </c>
      <c r="H342" s="311">
        <f t="shared" si="152"/>
        <v>33.454909033242409</v>
      </c>
      <c r="I342" s="311">
        <f t="shared" si="152"/>
        <v>10.213595047324675</v>
      </c>
      <c r="J342" s="311">
        <f t="shared" si="152"/>
        <v>75.927000000000007</v>
      </c>
      <c r="K342" s="311"/>
      <c r="L342" s="311">
        <f t="shared" ref="L342:O342" si="153">SUM(L332:L340)</f>
        <v>33.989264901792474</v>
      </c>
      <c r="M342" s="311">
        <f t="shared" si="153"/>
        <v>32.748787970303241</v>
      </c>
      <c r="N342" s="311">
        <f t="shared" si="153"/>
        <v>10.762947127904246</v>
      </c>
      <c r="O342" s="311">
        <f t="shared" si="153"/>
        <v>77.500999999999962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3.3896010286466116</v>
      </c>
      <c r="C349" s="302">
        <v>1.0316032622719804</v>
      </c>
      <c r="D349" s="302">
        <v>0.43760644880688282</v>
      </c>
      <c r="E349" s="302">
        <f>SUM(B349:D349)</f>
        <v>4.8588107397254747</v>
      </c>
      <c r="F349" s="303"/>
      <c r="G349" s="302">
        <v>3.7515957929151371</v>
      </c>
      <c r="H349" s="302">
        <v>1.5363999193165736</v>
      </c>
      <c r="I349" s="302">
        <v>0.62930570623364668</v>
      </c>
      <c r="J349" s="302">
        <f>SUM(G349:I349)</f>
        <v>5.9173014184653567</v>
      </c>
      <c r="K349" s="303"/>
      <c r="L349" s="302">
        <v>4.309347669230732</v>
      </c>
      <c r="M349" s="302">
        <v>1.6790156857928664</v>
      </c>
      <c r="N349" s="302">
        <v>0.67757886088384367</v>
      </c>
      <c r="O349" s="302">
        <f>SUM(L349:N349)</f>
        <v>6.6659422159074424</v>
      </c>
    </row>
    <row r="350" spans="1:15" s="236" customFormat="1" x14ac:dyDescent="0.2">
      <c r="A350" s="237" t="str">
        <f>name!E$5</f>
        <v>Professional occupations</v>
      </c>
      <c r="B350" s="302">
        <v>16.871154948972254</v>
      </c>
      <c r="C350" s="302">
        <v>8.3986606967600004</v>
      </c>
      <c r="D350" s="302">
        <v>2.7798223758622771</v>
      </c>
      <c r="E350" s="302">
        <f t="shared" ref="E350:E357" si="154">SUM(B350:D350)</f>
        <v>28.049638021594532</v>
      </c>
      <c r="F350" s="303"/>
      <c r="G350" s="302">
        <v>19.833657698529766</v>
      </c>
      <c r="H350" s="302">
        <v>10.889674334583257</v>
      </c>
      <c r="I350" s="302">
        <v>3.5094523694130908</v>
      </c>
      <c r="J350" s="302">
        <f t="shared" ref="J350:J352" si="155">SUM(G350:I350)</f>
        <v>34.232784402526114</v>
      </c>
      <c r="K350" s="303"/>
      <c r="L350" s="302">
        <v>23.230593243751102</v>
      </c>
      <c r="M350" s="302">
        <v>11.801653623512328</v>
      </c>
      <c r="N350" s="302">
        <v>3.9842020938968861</v>
      </c>
      <c r="O350" s="302">
        <f t="shared" ref="O350:O357" si="156">SUM(L350:N350)</f>
        <v>39.016448961160314</v>
      </c>
    </row>
    <row r="351" spans="1:15" s="236" customFormat="1" x14ac:dyDescent="0.2">
      <c r="A351" s="237" t="str">
        <f>name!E$6</f>
        <v>Associate professional occupations</v>
      </c>
      <c r="B351" s="302">
        <v>7.1342758657669476</v>
      </c>
      <c r="C351" s="302">
        <v>4.8933648898504272</v>
      </c>
      <c r="D351" s="302">
        <v>1.5912247180176828</v>
      </c>
      <c r="E351" s="302">
        <f t="shared" si="154"/>
        <v>13.618865473635058</v>
      </c>
      <c r="F351" s="303"/>
      <c r="G351" s="302">
        <v>8.1845362275346609</v>
      </c>
      <c r="H351" s="302">
        <v>6.2050831324075117</v>
      </c>
      <c r="I351" s="302">
        <v>1.4154055647622972</v>
      </c>
      <c r="J351" s="302">
        <f t="shared" si="155"/>
        <v>15.805024924704471</v>
      </c>
      <c r="K351" s="303"/>
      <c r="L351" s="302">
        <v>8.6140612013375559</v>
      </c>
      <c r="M351" s="302">
        <v>6.1522255914188966</v>
      </c>
      <c r="N351" s="302">
        <v>1.7899504855320718</v>
      </c>
      <c r="O351" s="302">
        <f t="shared" si="156"/>
        <v>16.556237278288524</v>
      </c>
    </row>
    <row r="352" spans="1:15" s="236" customFormat="1" x14ac:dyDescent="0.2">
      <c r="A352" s="237" t="str">
        <f>name!E$7</f>
        <v>Administrative and secretarial occupations</v>
      </c>
      <c r="B352" s="302">
        <v>5.2119834573475421</v>
      </c>
      <c r="C352" s="302">
        <v>6.6600725316379803</v>
      </c>
      <c r="D352" s="302">
        <v>0.42650578197090944</v>
      </c>
      <c r="E352" s="302">
        <f t="shared" si="154"/>
        <v>12.298561770956432</v>
      </c>
      <c r="F352" s="303"/>
      <c r="G352" s="302">
        <v>4.9954012284656324</v>
      </c>
      <c r="H352" s="302">
        <v>6.5389286743959234</v>
      </c>
      <c r="I352" s="302">
        <v>0.28609709104537262</v>
      </c>
      <c r="J352" s="302">
        <f t="shared" si="155"/>
        <v>11.820426993906928</v>
      </c>
      <c r="K352" s="303"/>
      <c r="L352" s="302">
        <v>3.9778670021070948</v>
      </c>
      <c r="M352" s="302">
        <v>3.4867798648285362</v>
      </c>
      <c r="N352" s="302">
        <v>0.16914421379466035</v>
      </c>
      <c r="O352" s="302">
        <f t="shared" si="156"/>
        <v>7.6337910807302913</v>
      </c>
    </row>
    <row r="353" spans="1:15" s="236" customFormat="1" x14ac:dyDescent="0.2">
      <c r="A353" s="237" t="str">
        <f>name!E$8</f>
        <v>Skilled trades occupations</v>
      </c>
      <c r="B353" s="302">
        <v>0.6515921371965524</v>
      </c>
      <c r="C353" s="302">
        <v>0.58423470965927515</v>
      </c>
      <c r="D353" s="302">
        <v>0.12690685347264355</v>
      </c>
      <c r="E353" s="302">
        <f t="shared" si="154"/>
        <v>1.3627337003284712</v>
      </c>
      <c r="F353" s="303"/>
      <c r="G353" s="302">
        <v>0.47722732546444463</v>
      </c>
      <c r="H353" s="302">
        <v>0.44990279645443648</v>
      </c>
      <c r="I353" s="302">
        <v>0.19149826965135425</v>
      </c>
      <c r="J353" s="302">
        <f>SUM(G353:I353)</f>
        <v>1.1186283915702353</v>
      </c>
      <c r="K353" s="303"/>
      <c r="L353" s="302">
        <v>0.33699470945319421</v>
      </c>
      <c r="M353" s="302">
        <v>0.34028930007277447</v>
      </c>
      <c r="N353" s="302">
        <v>0.17271697127034946</v>
      </c>
      <c r="O353" s="302">
        <f t="shared" si="156"/>
        <v>0.85000098079631814</v>
      </c>
    </row>
    <row r="354" spans="1:15" s="236" customFormat="1" x14ac:dyDescent="0.2">
      <c r="A354" s="237" t="str">
        <f>name!E$9</f>
        <v>Caring, leisure and other service occupations</v>
      </c>
      <c r="B354" s="302">
        <v>18.404428785522132</v>
      </c>
      <c r="C354" s="302">
        <v>15.927106332346144</v>
      </c>
      <c r="D354" s="302">
        <v>3.9925848022001795</v>
      </c>
      <c r="E354" s="302">
        <f t="shared" si="154"/>
        <v>38.324119920068455</v>
      </c>
      <c r="F354" s="303"/>
      <c r="G354" s="302">
        <v>18.47268051304092</v>
      </c>
      <c r="H354" s="302">
        <v>16.960321527272733</v>
      </c>
      <c r="I354" s="302">
        <v>3.9864722732096856</v>
      </c>
      <c r="J354" s="302">
        <f t="shared" ref="J354:J357" si="157">SUM(G354:I354)</f>
        <v>39.419474313523338</v>
      </c>
      <c r="K354" s="303"/>
      <c r="L354" s="302">
        <v>21.971742504088372</v>
      </c>
      <c r="M354" s="302">
        <v>18.123538620894283</v>
      </c>
      <c r="N354" s="302">
        <v>4.597169791557473</v>
      </c>
      <c r="O354" s="302">
        <f t="shared" si="156"/>
        <v>44.692450916540125</v>
      </c>
    </row>
    <row r="355" spans="1:15" s="236" customFormat="1" x14ac:dyDescent="0.2">
      <c r="A355" s="237" t="str">
        <f>name!E$10</f>
        <v>Sales and customer service occupations</v>
      </c>
      <c r="B355" s="302">
        <v>0.67951063657418154</v>
      </c>
      <c r="C355" s="302">
        <v>0.76722071175297468</v>
      </c>
      <c r="D355" s="302">
        <v>0.10732985275754542</v>
      </c>
      <c r="E355" s="302">
        <f t="shared" si="154"/>
        <v>1.5540612010847017</v>
      </c>
      <c r="F355" s="303"/>
      <c r="G355" s="302">
        <v>0.65393640773428696</v>
      </c>
      <c r="H355" s="302">
        <v>0.75125932779202986</v>
      </c>
      <c r="I355" s="302">
        <v>7.3439630718197577E-2</v>
      </c>
      <c r="J355" s="302">
        <f t="shared" si="157"/>
        <v>1.4786353662445142</v>
      </c>
      <c r="K355" s="303"/>
      <c r="L355" s="302">
        <v>0.70725067230729977</v>
      </c>
      <c r="M355" s="302">
        <v>0.7620158159339061</v>
      </c>
      <c r="N355" s="302">
        <v>0.10503598705826024</v>
      </c>
      <c r="O355" s="302">
        <f t="shared" si="156"/>
        <v>1.5743024752994661</v>
      </c>
    </row>
    <row r="356" spans="1:15" s="236" customFormat="1" x14ac:dyDescent="0.2">
      <c r="A356" s="237" t="str">
        <f>name!E$11</f>
        <v>Process, plant and machine operatives</v>
      </c>
      <c r="B356" s="302">
        <v>0.17667017595113735</v>
      </c>
      <c r="C356" s="302">
        <v>0.50180956929531118</v>
      </c>
      <c r="D356" s="302">
        <v>2.6705480938612563E-2</v>
      </c>
      <c r="E356" s="302">
        <f t="shared" si="154"/>
        <v>0.70518522618506108</v>
      </c>
      <c r="F356" s="303"/>
      <c r="G356" s="302">
        <v>0.13086126663910636</v>
      </c>
      <c r="H356" s="302">
        <v>0.4224638813763828</v>
      </c>
      <c r="I356" s="302">
        <v>4.4189781818261137E-2</v>
      </c>
      <c r="J356" s="302">
        <f t="shared" si="157"/>
        <v>0.59751492983375032</v>
      </c>
      <c r="K356" s="303"/>
      <c r="L356" s="302">
        <v>9.1793692030368412E-2</v>
      </c>
      <c r="M356" s="302">
        <v>0.37559489329697732</v>
      </c>
      <c r="N356" s="302">
        <v>3.4756252485810428E-2</v>
      </c>
      <c r="O356" s="302">
        <f t="shared" si="156"/>
        <v>0.50214483781315611</v>
      </c>
    </row>
    <row r="357" spans="1:15" s="236" customFormat="1" x14ac:dyDescent="0.2">
      <c r="A357" s="237" t="str">
        <f>name!E$12</f>
        <v>Elementary occupations</v>
      </c>
      <c r="B357" s="302">
        <v>0.81556389892942782</v>
      </c>
      <c r="C357" s="302">
        <v>2.6230024153529738</v>
      </c>
      <c r="D357" s="302">
        <v>5.3457632139451511E-2</v>
      </c>
      <c r="E357" s="302">
        <f t="shared" si="154"/>
        <v>3.492023946421853</v>
      </c>
      <c r="F357" s="303"/>
      <c r="G357" s="302">
        <v>0.67807151023095591</v>
      </c>
      <c r="H357" s="302">
        <v>2.033176352689015</v>
      </c>
      <c r="I357" s="302">
        <v>3.6961396305446356E-2</v>
      </c>
      <c r="J357" s="302">
        <f t="shared" si="157"/>
        <v>2.7482092592254173</v>
      </c>
      <c r="K357" s="303"/>
      <c r="L357" s="302">
        <v>0.2706480237693264</v>
      </c>
      <c r="M357" s="302">
        <v>1.3138018639973017</v>
      </c>
      <c r="N357" s="302">
        <v>1.7231365697769205E-2</v>
      </c>
      <c r="O357" s="302">
        <f t="shared" si="156"/>
        <v>1.6016812534643972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53.334780934906782</v>
      </c>
      <c r="C359" s="311">
        <f t="shared" ref="C359:E359" si="158">SUM(C349:C357)</f>
        <v>41.387075118927065</v>
      </c>
      <c r="D359" s="311">
        <f t="shared" si="158"/>
        <v>9.5421439461661848</v>
      </c>
      <c r="E359" s="311">
        <f t="shared" si="158"/>
        <v>104.26400000000005</v>
      </c>
      <c r="F359" s="311"/>
      <c r="G359" s="311">
        <f t="shared" ref="G359:J359" si="159">SUM(G349:G357)</f>
        <v>57.177967970554917</v>
      </c>
      <c r="H359" s="311">
        <f t="shared" si="159"/>
        <v>45.787209946287859</v>
      </c>
      <c r="I359" s="311">
        <f t="shared" si="159"/>
        <v>10.172822083157353</v>
      </c>
      <c r="J359" s="311">
        <f t="shared" si="159"/>
        <v>113.13800000000013</v>
      </c>
      <c r="K359" s="311"/>
      <c r="L359" s="311">
        <f t="shared" ref="L359:O359" si="160">SUM(L349:L357)</f>
        <v>63.510298718075042</v>
      </c>
      <c r="M359" s="311">
        <f t="shared" si="160"/>
        <v>44.034915259747862</v>
      </c>
      <c r="N359" s="311">
        <f t="shared" si="160"/>
        <v>11.547786022177124</v>
      </c>
      <c r="O359" s="311">
        <f t="shared" si="160"/>
        <v>119.09300000000003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2.1587028021046106</v>
      </c>
      <c r="C366" s="302">
        <v>1.0630791521080225</v>
      </c>
      <c r="D366" s="302">
        <v>0.46271001900805392</v>
      </c>
      <c r="E366" s="302">
        <f>SUM(B366:D366)</f>
        <v>3.6844919732206871</v>
      </c>
      <c r="F366" s="303"/>
      <c r="G366" s="302">
        <v>1.9968332354493645</v>
      </c>
      <c r="H366" s="302">
        <v>1.4383435205965174</v>
      </c>
      <c r="I366" s="302">
        <v>0.32842305980929654</v>
      </c>
      <c r="J366" s="302">
        <f>SUM(G366:I366)</f>
        <v>3.7635998158551787</v>
      </c>
      <c r="K366" s="303"/>
      <c r="L366" s="302">
        <v>2.6151924029483826</v>
      </c>
      <c r="M366" s="302">
        <v>2.4819384723378897</v>
      </c>
      <c r="N366" s="302">
        <v>0.32086418511636478</v>
      </c>
      <c r="O366" s="302">
        <f>SUM(L366:N366)</f>
        <v>5.417995060402637</v>
      </c>
    </row>
    <row r="367" spans="1:15" s="236" customFormat="1" x14ac:dyDescent="0.2">
      <c r="A367" s="237" t="str">
        <f>name!E$5</f>
        <v>Professional occupations</v>
      </c>
      <c r="B367" s="302">
        <v>1.4708480112478695</v>
      </c>
      <c r="C367" s="302">
        <v>0.70831285081156692</v>
      </c>
      <c r="D367" s="302">
        <v>1.7598957514623266</v>
      </c>
      <c r="E367" s="302">
        <f t="shared" ref="E367:E374" si="161">SUM(B367:D367)</f>
        <v>3.9390566135217631</v>
      </c>
      <c r="F367" s="303"/>
      <c r="G367" s="302">
        <v>1.5740585170246812</v>
      </c>
      <c r="H367" s="302">
        <v>1.0061717117150535</v>
      </c>
      <c r="I367" s="302">
        <v>1.3584404902018199</v>
      </c>
      <c r="J367" s="302">
        <f t="shared" ref="J367:J369" si="162">SUM(G367:I367)</f>
        <v>3.9386707189415548</v>
      </c>
      <c r="K367" s="303"/>
      <c r="L367" s="302">
        <v>1.8078179769606408</v>
      </c>
      <c r="M367" s="302">
        <v>1.4785894485054503</v>
      </c>
      <c r="N367" s="302">
        <v>1.4167991006631637</v>
      </c>
      <c r="O367" s="302">
        <f t="shared" ref="O367:O374" si="163">SUM(L367:N367)</f>
        <v>4.7032065261292555</v>
      </c>
    </row>
    <row r="368" spans="1:15" s="236" customFormat="1" x14ac:dyDescent="0.2">
      <c r="A368" s="237" t="str">
        <f>name!E$6</f>
        <v>Associate professional occupations</v>
      </c>
      <c r="B368" s="302">
        <v>1.7557681774759619</v>
      </c>
      <c r="C368" s="302">
        <v>1.1712398565189031</v>
      </c>
      <c r="D368" s="302">
        <v>5.473655099546729</v>
      </c>
      <c r="E368" s="302">
        <f t="shared" si="161"/>
        <v>8.4006631335415936</v>
      </c>
      <c r="F368" s="303"/>
      <c r="G368" s="302">
        <v>1.6151488771533191</v>
      </c>
      <c r="H368" s="302">
        <v>1.286561641285823</v>
      </c>
      <c r="I368" s="302">
        <v>4.7037256819999405</v>
      </c>
      <c r="J368" s="302">
        <f t="shared" si="162"/>
        <v>7.6054362004390823</v>
      </c>
      <c r="K368" s="303"/>
      <c r="L368" s="302">
        <v>1.7215168946129753</v>
      </c>
      <c r="M368" s="302">
        <v>1.2693662865170312</v>
      </c>
      <c r="N368" s="302">
        <v>5.4867578060374056</v>
      </c>
      <c r="O368" s="302">
        <f t="shared" si="163"/>
        <v>8.4776409871674119</v>
      </c>
    </row>
    <row r="369" spans="1:15" s="236" customFormat="1" x14ac:dyDescent="0.2">
      <c r="A369" s="237" t="str">
        <f>name!E$7</f>
        <v>Administrative and secretarial occupations</v>
      </c>
      <c r="B369" s="302">
        <v>0.57917769279941322</v>
      </c>
      <c r="C369" s="302">
        <v>1.5273652663254862</v>
      </c>
      <c r="D369" s="302">
        <v>0.14636259744382721</v>
      </c>
      <c r="E369" s="302">
        <f t="shared" si="161"/>
        <v>2.2529055565687268</v>
      </c>
      <c r="F369" s="303"/>
      <c r="G369" s="302">
        <v>0.51066291199492775</v>
      </c>
      <c r="H369" s="302">
        <v>1.4782104568716026</v>
      </c>
      <c r="I369" s="302">
        <v>0.12030811620205543</v>
      </c>
      <c r="J369" s="302">
        <f t="shared" si="162"/>
        <v>2.1091814850685857</v>
      </c>
      <c r="K369" s="303"/>
      <c r="L369" s="302">
        <v>0.35364013228242436</v>
      </c>
      <c r="M369" s="302">
        <v>1.1272706385739752</v>
      </c>
      <c r="N369" s="302">
        <v>8.1314943672130269E-2</v>
      </c>
      <c r="O369" s="302">
        <f t="shared" si="163"/>
        <v>1.5622257145285299</v>
      </c>
    </row>
    <row r="370" spans="1:15" s="236" customFormat="1" x14ac:dyDescent="0.2">
      <c r="A370" s="237" t="str">
        <f>name!E$8</f>
        <v>Skilled trades occupations</v>
      </c>
      <c r="B370" s="302">
        <v>1.1583336498962515</v>
      </c>
      <c r="C370" s="302">
        <v>0.53749275054318379</v>
      </c>
      <c r="D370" s="302">
        <v>0.71162913882055201</v>
      </c>
      <c r="E370" s="302">
        <f t="shared" si="161"/>
        <v>2.4074555392599875</v>
      </c>
      <c r="F370" s="303"/>
      <c r="G370" s="302">
        <v>0.86369657680815659</v>
      </c>
      <c r="H370" s="302">
        <v>0.46033195474920902</v>
      </c>
      <c r="I370" s="302">
        <v>0.58239653729107799</v>
      </c>
      <c r="J370" s="302">
        <f>SUM(G370:I370)</f>
        <v>1.9064250688484436</v>
      </c>
      <c r="K370" s="303"/>
      <c r="L370" s="302">
        <v>0.89433835452149235</v>
      </c>
      <c r="M370" s="302">
        <v>0.96953231462525857</v>
      </c>
      <c r="N370" s="302">
        <v>0.8041006356517707</v>
      </c>
      <c r="O370" s="302">
        <f t="shared" si="163"/>
        <v>2.6679713047985216</v>
      </c>
    </row>
    <row r="371" spans="1:15" s="236" customFormat="1" x14ac:dyDescent="0.2">
      <c r="A371" s="237" t="str">
        <f>name!E$9</f>
        <v>Caring, leisure and other service occupations</v>
      </c>
      <c r="B371" s="302">
        <v>0.76854820809943958</v>
      </c>
      <c r="C371" s="302">
        <v>1.3669436070771064</v>
      </c>
      <c r="D371" s="302">
        <v>0.2919808171870556</v>
      </c>
      <c r="E371" s="302">
        <f t="shared" si="161"/>
        <v>2.4274726323636013</v>
      </c>
      <c r="F371" s="303"/>
      <c r="G371" s="302">
        <v>0.6152199877126221</v>
      </c>
      <c r="H371" s="302">
        <v>1.1319182275689059</v>
      </c>
      <c r="I371" s="302">
        <v>0.281990483838642</v>
      </c>
      <c r="J371" s="302">
        <f t="shared" ref="J371:J374" si="164">SUM(G371:I371)</f>
        <v>2.0291286991201698</v>
      </c>
      <c r="K371" s="303"/>
      <c r="L371" s="302">
        <v>0.65572208676889199</v>
      </c>
      <c r="M371" s="302">
        <v>1.3138277844001223</v>
      </c>
      <c r="N371" s="302">
        <v>0.28490243200405213</v>
      </c>
      <c r="O371" s="302">
        <f t="shared" si="163"/>
        <v>2.2544523031730663</v>
      </c>
    </row>
    <row r="372" spans="1:15" s="236" customFormat="1" x14ac:dyDescent="0.2">
      <c r="A372" s="237" t="str">
        <f>name!E$10</f>
        <v>Sales and customer service occupations</v>
      </c>
      <c r="B372" s="302">
        <v>0.44775580454301528</v>
      </c>
      <c r="C372" s="302">
        <v>0.78868564270516528</v>
      </c>
      <c r="D372" s="302">
        <v>9.747857402492445E-2</v>
      </c>
      <c r="E372" s="302">
        <f t="shared" si="161"/>
        <v>1.333920021273105</v>
      </c>
      <c r="F372" s="303"/>
      <c r="G372" s="302">
        <v>0.37387003879716568</v>
      </c>
      <c r="H372" s="302">
        <v>0.72302594209005178</v>
      </c>
      <c r="I372" s="302">
        <v>5.443263996834926E-2</v>
      </c>
      <c r="J372" s="302">
        <f t="shared" si="164"/>
        <v>1.1513286208555666</v>
      </c>
      <c r="K372" s="303"/>
      <c r="L372" s="302">
        <v>0.41173682684469387</v>
      </c>
      <c r="M372" s="302">
        <v>0.89939717971735</v>
      </c>
      <c r="N372" s="302">
        <v>4.4233870071572638E-2</v>
      </c>
      <c r="O372" s="302">
        <f t="shared" si="163"/>
        <v>1.3553678766336164</v>
      </c>
    </row>
    <row r="373" spans="1:15" s="236" customFormat="1" x14ac:dyDescent="0.2">
      <c r="A373" s="237" t="str">
        <f>name!E$11</f>
        <v>Process, plant and machine operatives</v>
      </c>
      <c r="B373" s="302">
        <v>0.10338255074019381</v>
      </c>
      <c r="C373" s="302">
        <v>0.1051126498587025</v>
      </c>
      <c r="D373" s="302">
        <v>4.4023580018556246E-2</v>
      </c>
      <c r="E373" s="302">
        <f t="shared" si="161"/>
        <v>0.25251878061745259</v>
      </c>
      <c r="F373" s="303"/>
      <c r="G373" s="302">
        <v>6.8711875585645329E-2</v>
      </c>
      <c r="H373" s="302">
        <v>8.9744680020890116E-2</v>
      </c>
      <c r="I373" s="302">
        <v>4.2177715029336239E-2</v>
      </c>
      <c r="J373" s="302">
        <f t="shared" si="164"/>
        <v>0.20063427063587166</v>
      </c>
      <c r="K373" s="303"/>
      <c r="L373" s="302">
        <v>6.2720436771845758E-2</v>
      </c>
      <c r="M373" s="302">
        <v>0.11963504428737423</v>
      </c>
      <c r="N373" s="302">
        <v>5.9521871632433741E-2</v>
      </c>
      <c r="O373" s="302">
        <f t="shared" si="163"/>
        <v>0.24187735269165375</v>
      </c>
    </row>
    <row r="374" spans="1:15" s="236" customFormat="1" x14ac:dyDescent="0.2">
      <c r="A374" s="237" t="str">
        <f>name!E$12</f>
        <v>Elementary occupations</v>
      </c>
      <c r="B374" s="302">
        <v>0.33697094144053619</v>
      </c>
      <c r="C374" s="302">
        <v>2.1575438091841548</v>
      </c>
      <c r="D374" s="302">
        <v>0.11400099900845044</v>
      </c>
      <c r="E374" s="302">
        <f t="shared" si="161"/>
        <v>2.6085157496331415</v>
      </c>
      <c r="F374" s="303"/>
      <c r="G374" s="302">
        <v>0.23030909365472313</v>
      </c>
      <c r="H374" s="302">
        <v>1.6211720698367147</v>
      </c>
      <c r="I374" s="302">
        <v>6.7113956744129677E-2</v>
      </c>
      <c r="J374" s="302">
        <f t="shared" si="164"/>
        <v>1.9185951202355676</v>
      </c>
      <c r="K374" s="303"/>
      <c r="L374" s="302">
        <v>0.22272211396277095</v>
      </c>
      <c r="M374" s="302">
        <v>1.2785403996315687</v>
      </c>
      <c r="N374" s="302">
        <v>9.0000360880943431E-2</v>
      </c>
      <c r="O374" s="302">
        <f t="shared" si="163"/>
        <v>1.591262874475283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8.7794878383472934</v>
      </c>
      <c r="C376" s="311">
        <f t="shared" ref="C376:E376" si="165">SUM(C366:C374)</f>
        <v>9.4257755851322909</v>
      </c>
      <c r="D376" s="311">
        <f t="shared" si="165"/>
        <v>9.1017365765204765</v>
      </c>
      <c r="E376" s="311">
        <f t="shared" si="165"/>
        <v>27.307000000000059</v>
      </c>
      <c r="F376" s="311"/>
      <c r="G376" s="311">
        <f t="shared" ref="G376:J376" si="166">SUM(G366:G374)</f>
        <v>7.8485111141806057</v>
      </c>
      <c r="H376" s="311">
        <f t="shared" si="166"/>
        <v>9.2354802047347668</v>
      </c>
      <c r="I376" s="311">
        <f t="shared" si="166"/>
        <v>7.5390086810846473</v>
      </c>
      <c r="J376" s="311">
        <f t="shared" si="166"/>
        <v>24.623000000000019</v>
      </c>
      <c r="K376" s="311"/>
      <c r="L376" s="311">
        <f t="shared" ref="L376:O376" si="167">SUM(L366:L374)</f>
        <v>8.7454072256741178</v>
      </c>
      <c r="M376" s="311">
        <f t="shared" si="167"/>
        <v>10.938097568596021</v>
      </c>
      <c r="N376" s="311">
        <f t="shared" si="167"/>
        <v>8.5884952057298367</v>
      </c>
      <c r="O376" s="311">
        <f t="shared" si="167"/>
        <v>28.271999999999974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1.9012500276509792</v>
      </c>
      <c r="C383" s="302">
        <v>0.57893695966631797</v>
      </c>
      <c r="D383" s="302">
        <v>0.89014774420039555</v>
      </c>
      <c r="E383" s="302">
        <f>SUM(B383:D383)</f>
        <v>3.3703347315176924</v>
      </c>
      <c r="F383" s="303"/>
      <c r="G383" s="302">
        <v>1.8603092291461027</v>
      </c>
      <c r="H383" s="302">
        <v>1.0141960389679592</v>
      </c>
      <c r="I383" s="302">
        <v>0.70511646234811198</v>
      </c>
      <c r="J383" s="302">
        <f>SUM(G383:I383)</f>
        <v>3.5796217304621738</v>
      </c>
      <c r="K383" s="303"/>
      <c r="L383" s="302">
        <v>2.1632981686752051</v>
      </c>
      <c r="M383" s="302">
        <v>1.4441050102365272</v>
      </c>
      <c r="N383" s="302">
        <v>0.70145380093883936</v>
      </c>
      <c r="O383" s="302">
        <f>SUM(L383:N383)</f>
        <v>4.3088569798505718</v>
      </c>
    </row>
    <row r="384" spans="1:15" s="236" customFormat="1" x14ac:dyDescent="0.2">
      <c r="A384" s="237" t="str">
        <f>name!E$5</f>
        <v>Professional occupations</v>
      </c>
      <c r="B384" s="302">
        <v>2.5368800543568986</v>
      </c>
      <c r="C384" s="302">
        <v>0.63300932797378651</v>
      </c>
      <c r="D384" s="302">
        <v>2.1471929651382333</v>
      </c>
      <c r="E384" s="302">
        <f t="shared" ref="E384:E391" si="168">SUM(B384:D384)</f>
        <v>5.3170823474689186</v>
      </c>
      <c r="F384" s="303"/>
      <c r="G384" s="302">
        <v>2.4558712461811201</v>
      </c>
      <c r="H384" s="302">
        <v>1.0120679279532259</v>
      </c>
      <c r="I384" s="302">
        <v>1.8444591825382624</v>
      </c>
      <c r="J384" s="302">
        <f t="shared" ref="J384:J386" si="169">SUM(G384:I384)</f>
        <v>5.3123983566726078</v>
      </c>
      <c r="K384" s="303"/>
      <c r="L384" s="302">
        <v>2.5441517171717418</v>
      </c>
      <c r="M384" s="302">
        <v>1.069107993148787</v>
      </c>
      <c r="N384" s="302">
        <v>1.5322263715277609</v>
      </c>
      <c r="O384" s="302">
        <f t="shared" ref="O384:O391" si="170">SUM(L384:N384)</f>
        <v>5.1454860818482899</v>
      </c>
    </row>
    <row r="385" spans="1:15" s="236" customFormat="1" x14ac:dyDescent="0.2">
      <c r="A385" s="237" t="str">
        <f>name!E$6</f>
        <v>Associate professional occupations</v>
      </c>
      <c r="B385" s="302">
        <v>1.1393951139276568</v>
      </c>
      <c r="C385" s="302">
        <v>0.55671358504560564</v>
      </c>
      <c r="D385" s="302">
        <v>1.6491398140490243</v>
      </c>
      <c r="E385" s="302">
        <f t="shared" si="168"/>
        <v>3.3452485130222867</v>
      </c>
      <c r="F385" s="303"/>
      <c r="G385" s="302">
        <v>1.0519978979292388</v>
      </c>
      <c r="H385" s="302">
        <v>0.74437010743928111</v>
      </c>
      <c r="I385" s="302">
        <v>1.6198046152368974</v>
      </c>
      <c r="J385" s="302">
        <f t="shared" si="169"/>
        <v>3.4161726206054173</v>
      </c>
      <c r="K385" s="303"/>
      <c r="L385" s="302">
        <v>0.90609078479344818</v>
      </c>
      <c r="M385" s="302">
        <v>0.67364468495129748</v>
      </c>
      <c r="N385" s="302">
        <v>1.2779776674880452</v>
      </c>
      <c r="O385" s="302">
        <f t="shared" si="170"/>
        <v>2.8577131372327909</v>
      </c>
    </row>
    <row r="386" spans="1:15" s="236" customFormat="1" x14ac:dyDescent="0.2">
      <c r="A386" s="237" t="str">
        <f>name!E$7</f>
        <v>Administrative and secretarial occupations</v>
      </c>
      <c r="B386" s="302">
        <v>0.72219075850399461</v>
      </c>
      <c r="C386" s="302">
        <v>0.89609822055058908</v>
      </c>
      <c r="D386" s="302">
        <v>0.43068630090778903</v>
      </c>
      <c r="E386" s="302">
        <f t="shared" si="168"/>
        <v>2.0489752799623728</v>
      </c>
      <c r="F386" s="303"/>
      <c r="G386" s="302">
        <v>0.71051585569270082</v>
      </c>
      <c r="H386" s="302">
        <v>1.1352061942888212</v>
      </c>
      <c r="I386" s="302">
        <v>0.40028655494614573</v>
      </c>
      <c r="J386" s="302">
        <f t="shared" si="169"/>
        <v>2.2460086049276677</v>
      </c>
      <c r="K386" s="303"/>
      <c r="L386" s="302">
        <v>0.46495443240994255</v>
      </c>
      <c r="M386" s="302">
        <v>0.82117275584059723</v>
      </c>
      <c r="N386" s="302">
        <v>0.88351556145070054</v>
      </c>
      <c r="O386" s="302">
        <f t="shared" si="170"/>
        <v>2.1696427497012403</v>
      </c>
    </row>
    <row r="387" spans="1:15" s="236" customFormat="1" x14ac:dyDescent="0.2">
      <c r="A387" s="237" t="str">
        <f>name!E$8</f>
        <v>Skilled trades occupations</v>
      </c>
      <c r="B387" s="302">
        <v>0.5953443138959339</v>
      </c>
      <c r="C387" s="302">
        <v>0.23208336034549967</v>
      </c>
      <c r="D387" s="302">
        <v>0.55584088126714903</v>
      </c>
      <c r="E387" s="302">
        <f t="shared" si="168"/>
        <v>1.3832685555085826</v>
      </c>
      <c r="F387" s="303"/>
      <c r="G387" s="302">
        <v>0.4243740163638921</v>
      </c>
      <c r="H387" s="302">
        <v>0.23210300570510975</v>
      </c>
      <c r="I387" s="302">
        <v>0.39352127749379329</v>
      </c>
      <c r="J387" s="302">
        <f>SUM(G387:I387)</f>
        <v>1.049998299562795</v>
      </c>
      <c r="K387" s="303"/>
      <c r="L387" s="302">
        <v>0.47671065751694791</v>
      </c>
      <c r="M387" s="302">
        <v>0.39197585354119041</v>
      </c>
      <c r="N387" s="302">
        <v>0.45635635948631575</v>
      </c>
      <c r="O387" s="302">
        <f t="shared" si="170"/>
        <v>1.3250428705444541</v>
      </c>
    </row>
    <row r="388" spans="1:15" s="236" customFormat="1" x14ac:dyDescent="0.2">
      <c r="A388" s="237" t="str">
        <f>name!E$9</f>
        <v>Caring, leisure and other service occupations</v>
      </c>
      <c r="B388" s="302">
        <v>2.5144044020435397</v>
      </c>
      <c r="C388" s="302">
        <v>2.1965218781522848</v>
      </c>
      <c r="D388" s="302">
        <v>3.3444291779801496</v>
      </c>
      <c r="E388" s="302">
        <f t="shared" si="168"/>
        <v>8.0553554581759741</v>
      </c>
      <c r="F388" s="303"/>
      <c r="G388" s="302">
        <v>2.3252632961864319</v>
      </c>
      <c r="H388" s="302">
        <v>2.2157686903371778</v>
      </c>
      <c r="I388" s="302">
        <v>3.4061930077131528</v>
      </c>
      <c r="J388" s="302">
        <f t="shared" ref="J388:J391" si="171">SUM(G388:I388)</f>
        <v>7.9472249942367625</v>
      </c>
      <c r="K388" s="303"/>
      <c r="L388" s="302">
        <v>1.899022405211485</v>
      </c>
      <c r="M388" s="302">
        <v>1.6679410068147129</v>
      </c>
      <c r="N388" s="302">
        <v>3.308614234233445</v>
      </c>
      <c r="O388" s="302">
        <f t="shared" si="170"/>
        <v>6.875577646259643</v>
      </c>
    </row>
    <row r="389" spans="1:15" s="236" customFormat="1" x14ac:dyDescent="0.2">
      <c r="A389" s="237" t="str">
        <f>name!E$10</f>
        <v>Sales and customer service occupations</v>
      </c>
      <c r="B389" s="302">
        <v>0.44916507249818666</v>
      </c>
      <c r="C389" s="302">
        <v>0.45522642822063542</v>
      </c>
      <c r="D389" s="302">
        <v>0.34554268462941928</v>
      </c>
      <c r="E389" s="302">
        <f t="shared" si="168"/>
        <v>1.2499341853482413</v>
      </c>
      <c r="F389" s="303"/>
      <c r="G389" s="302">
        <v>0.35115642608555903</v>
      </c>
      <c r="H389" s="302">
        <v>0.536348367852157</v>
      </c>
      <c r="I389" s="302">
        <v>0.20870867342537541</v>
      </c>
      <c r="J389" s="302">
        <f t="shared" si="171"/>
        <v>1.0962134673630914</v>
      </c>
      <c r="K389" s="303"/>
      <c r="L389" s="302">
        <v>0.3285351947795927</v>
      </c>
      <c r="M389" s="302">
        <v>0.5675352494106225</v>
      </c>
      <c r="N389" s="302">
        <v>0.15255514650124413</v>
      </c>
      <c r="O389" s="302">
        <f t="shared" si="170"/>
        <v>1.0486255906914592</v>
      </c>
    </row>
    <row r="390" spans="1:15" s="236" customFormat="1" x14ac:dyDescent="0.2">
      <c r="A390" s="237" t="str">
        <f>name!E$11</f>
        <v>Process, plant and machine operatives</v>
      </c>
      <c r="B390" s="302">
        <v>0.35168602318544506</v>
      </c>
      <c r="C390" s="302">
        <v>0.20051405498416047</v>
      </c>
      <c r="D390" s="302">
        <v>0.13755681665807923</v>
      </c>
      <c r="E390" s="302">
        <f t="shared" si="168"/>
        <v>0.68975689482768465</v>
      </c>
      <c r="F390" s="303"/>
      <c r="G390" s="302">
        <v>0.20220361399162384</v>
      </c>
      <c r="H390" s="302">
        <v>0.1751330551248344</v>
      </c>
      <c r="I390" s="302">
        <v>0.14208981602893214</v>
      </c>
      <c r="J390" s="302">
        <f t="shared" si="171"/>
        <v>0.51942648514539036</v>
      </c>
      <c r="K390" s="303"/>
      <c r="L390" s="302">
        <v>0.17721153465932063</v>
      </c>
      <c r="M390" s="302">
        <v>0.25340376748022053</v>
      </c>
      <c r="N390" s="302">
        <v>0.12980307460267085</v>
      </c>
      <c r="O390" s="302">
        <f t="shared" si="170"/>
        <v>0.56041837674221195</v>
      </c>
    </row>
    <row r="391" spans="1:15" s="236" customFormat="1" x14ac:dyDescent="0.2">
      <c r="A391" s="237" t="str">
        <f>name!E$12</f>
        <v>Elementary occupations</v>
      </c>
      <c r="B391" s="302">
        <v>0.56439898455978321</v>
      </c>
      <c r="C391" s="302">
        <v>1.0617640265733101</v>
      </c>
      <c r="D391" s="302">
        <v>0.46888102303514406</v>
      </c>
      <c r="E391" s="302">
        <f t="shared" si="168"/>
        <v>2.0950440341682373</v>
      </c>
      <c r="F391" s="303"/>
      <c r="G391" s="302">
        <v>0.36750883870308398</v>
      </c>
      <c r="H391" s="302">
        <v>0.99322828543832509</v>
      </c>
      <c r="I391" s="302">
        <v>0.29619831688269571</v>
      </c>
      <c r="J391" s="302">
        <f t="shared" si="171"/>
        <v>1.6569354410241046</v>
      </c>
      <c r="K391" s="303"/>
      <c r="L391" s="302">
        <v>0.36137930072970775</v>
      </c>
      <c r="M391" s="302">
        <v>0.54179163475034342</v>
      </c>
      <c r="N391" s="302">
        <v>0.27446563164927534</v>
      </c>
      <c r="O391" s="302">
        <f t="shared" si="170"/>
        <v>1.1776365671293265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10.774714750622417</v>
      </c>
      <c r="C393" s="311">
        <f t="shared" ref="C393:E393" si="172">SUM(C383:C391)</f>
        <v>6.8108678415121897</v>
      </c>
      <c r="D393" s="311">
        <f t="shared" si="172"/>
        <v>9.9694174078653841</v>
      </c>
      <c r="E393" s="311">
        <f t="shared" si="172"/>
        <v>27.554999999999989</v>
      </c>
      <c r="F393" s="311"/>
      <c r="G393" s="311">
        <f t="shared" ref="G393:J393" si="173">SUM(G383:G391)</f>
        <v>9.7492004202797542</v>
      </c>
      <c r="H393" s="311">
        <f t="shared" si="173"/>
        <v>8.0584216731068921</v>
      </c>
      <c r="I393" s="311">
        <f t="shared" si="173"/>
        <v>9.0163779066133678</v>
      </c>
      <c r="J393" s="311">
        <f t="shared" si="173"/>
        <v>26.824000000000012</v>
      </c>
      <c r="K393" s="311"/>
      <c r="L393" s="311">
        <f t="shared" ref="L393:O393" si="174">SUM(L383:L391)</f>
        <v>9.3213541959473893</v>
      </c>
      <c r="M393" s="311">
        <f t="shared" si="174"/>
        <v>7.4306779561742982</v>
      </c>
      <c r="N393" s="311">
        <f t="shared" si="174"/>
        <v>8.7169678478782995</v>
      </c>
      <c r="O393" s="311">
        <f t="shared" si="174"/>
        <v>25.468999999999987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Coast to Capital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Coast to Capital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Coast to Capital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90.385345216584142</v>
      </c>
      <c r="C8" s="11">
        <f t="array" ref="C8:C16">MMULT(aggregation!$B$13:$AA$21,'Occ T2'!C8:C33)</f>
        <v>103.35190492838944</v>
      </c>
      <c r="D8" s="11">
        <f t="array" ref="D8:D16">MMULT(aggregation!$B$13:$AA$21,'Occ T2'!D8:D33)</f>
        <v>103.16856453036598</v>
      </c>
      <c r="E8" s="11">
        <f t="array" ref="E8:E16">MMULT(aggregation!$B$13:$AA$21,'Occ T2'!E8:E33)</f>
        <v>105.6544964313963</v>
      </c>
      <c r="F8" s="11">
        <f t="array" ref="F8:F16">MMULT(aggregation!$B$13:$AA$21,'Occ T2'!F8:F33)</f>
        <v>116.63356443036797</v>
      </c>
      <c r="G8" s="11"/>
      <c r="H8" s="11">
        <f>F8-D8</f>
        <v>13.464999900001985</v>
      </c>
      <c r="I8" s="11">
        <f t="array" ref="I8:I16">MMULT(aggregation!$B$13:$AA$21,'Occ T2'!I8:I33)</f>
        <v>58.040457487431439</v>
      </c>
      <c r="J8" s="11">
        <f>SUM(H8:I8)</f>
        <v>71.505457387433424</v>
      </c>
      <c r="L8" s="10" t="str">
        <f>name!E4</f>
        <v>Managers, directors and senior officials</v>
      </c>
      <c r="M8" s="11">
        <f t="array" ref="M8:M16">MMULT(aggregation!$B$13:$AA$21,'Occ T2'!M8:M33)</f>
        <v>58.438492462437061</v>
      </c>
      <c r="N8" s="11">
        <f t="array" ref="N8:N16">MMULT(aggregation!$B$13:$AA$21,'Occ T2'!N8:N33)</f>
        <v>64.878139713043566</v>
      </c>
      <c r="O8" s="11">
        <f t="array" ref="O8:O16">MMULT(aggregation!$B$13:$AA$21,'Occ T2'!O8:O33)</f>
        <v>63.76772407692161</v>
      </c>
      <c r="P8" s="11">
        <f t="array" ref="P8:P16">MMULT(aggregation!$B$13:$AA$21,'Occ T2'!P8:P33)</f>
        <v>63.597536102793079</v>
      </c>
      <c r="Q8" s="11">
        <f t="array" ref="Q8:Q16">MMULT(aggregation!$B$13:$AA$21,'Occ T2'!Q8:Q33)</f>
        <v>67.84552386545873</v>
      </c>
      <c r="R8" s="11"/>
      <c r="S8" s="11">
        <f>Q8-O8</f>
        <v>4.0777997885371207</v>
      </c>
      <c r="T8" s="11">
        <f t="array" ref="T8:T16">MMULT(aggregation!$B$13:$AA$21,'Occ T2'!T8:T33)</f>
        <v>31.138650586810417</v>
      </c>
      <c r="U8" s="11">
        <f>SUM(S8:T8)</f>
        <v>35.216450375347534</v>
      </c>
      <c r="W8" s="10" t="str">
        <f>name!E4</f>
        <v>Managers, directors and senior officials</v>
      </c>
      <c r="X8" s="11">
        <f t="array" ref="X8:X16">MMULT(aggregation!$B$13:$AA$21,'Occ T2'!X8:X33)</f>
        <v>31.946852754147134</v>
      </c>
      <c r="Y8" s="11">
        <f t="array" ref="Y8:Y16">MMULT(aggregation!$B$13:$AA$21,'Occ T2'!Y8:Y33)</f>
        <v>38.473765215346049</v>
      </c>
      <c r="Z8" s="11">
        <f t="array" ref="Z8:Z16">MMULT(aggregation!$B$13:$AA$21,'Occ T2'!Z8:Z33)</f>
        <v>39.400840453444417</v>
      </c>
      <c r="AA8" s="11">
        <f t="array" ref="AA8:AA16">MMULT(aggregation!$B$13:$AA$21,'Occ T2'!AA8:AA33)</f>
        <v>42.056960328603253</v>
      </c>
      <c r="AB8" s="11">
        <f t="array" ref="AB8:AB16">MMULT(aggregation!$B$13:$AA$21,'Occ T2'!AB8:AB33)</f>
        <v>48.788040564909167</v>
      </c>
      <c r="AC8" s="11"/>
      <c r="AD8" s="11">
        <f>AB8-Z8</f>
        <v>9.3872001114647503</v>
      </c>
      <c r="AE8" s="11">
        <f t="array" ref="AE8:AE16">MMULT(aggregation!$B$13:$AA$21,'Occ T2'!AE8:AE33)</f>
        <v>26.901806900621025</v>
      </c>
      <c r="AF8" s="11">
        <f>SUM(AD8:AE8)</f>
        <v>36.289007012085776</v>
      </c>
    </row>
    <row r="9" spans="1:32" x14ac:dyDescent="0.2">
      <c r="A9" t="str">
        <f>name!E5</f>
        <v>Professional occupations</v>
      </c>
      <c r="B9" s="11">
        <v>164.87037425102451</v>
      </c>
      <c r="C9" s="11">
        <v>190.32991915818843</v>
      </c>
      <c r="D9" s="11">
        <v>195.6114327171324</v>
      </c>
      <c r="E9" s="11">
        <v>208.64281615439407</v>
      </c>
      <c r="F9" s="11">
        <v>226.07797809614766</v>
      </c>
      <c r="G9" s="11"/>
      <c r="H9" s="11">
        <f t="shared" ref="H9:H16" si="0">F9-D9</f>
        <v>30.466545379015258</v>
      </c>
      <c r="I9" s="11">
        <v>99.235872289858548</v>
      </c>
      <c r="J9" s="11">
        <f t="shared" ref="J9:J15" si="1">SUM(H9:I9)</f>
        <v>129.70241766887381</v>
      </c>
      <c r="L9" s="10" t="str">
        <f>name!E5</f>
        <v>Professional occupations</v>
      </c>
      <c r="M9" s="11">
        <v>85.418310947733943</v>
      </c>
      <c r="N9" s="11">
        <v>95.658663094800687</v>
      </c>
      <c r="O9" s="11">
        <v>98.035970008775365</v>
      </c>
      <c r="P9" s="11">
        <v>104.09046798231239</v>
      </c>
      <c r="Q9" s="11">
        <v>111.33041853919568</v>
      </c>
      <c r="R9" s="11"/>
      <c r="S9" s="11">
        <f t="shared" ref="S9:S16" si="2">Q9-O9</f>
        <v>13.294448530420311</v>
      </c>
      <c r="T9" s="11">
        <v>39.987215744139185</v>
      </c>
      <c r="U9" s="11">
        <f t="shared" ref="U9:U12" si="3">SUM(S9:T9)</f>
        <v>53.281664274559496</v>
      </c>
      <c r="W9" s="10" t="str">
        <f>name!E5</f>
        <v>Professional occupations</v>
      </c>
      <c r="X9" s="11">
        <v>79.452063303290643</v>
      </c>
      <c r="Y9" s="11">
        <v>94.671256063387759</v>
      </c>
      <c r="Z9" s="11">
        <v>97.575462708356966</v>
      </c>
      <c r="AA9" s="11">
        <v>104.55234817208175</v>
      </c>
      <c r="AB9" s="11">
        <v>114.74755955695201</v>
      </c>
      <c r="AC9" s="11"/>
      <c r="AD9" s="11">
        <f t="shared" ref="AD9:AD16" si="4">AB9-Z9</f>
        <v>17.172096848595046</v>
      </c>
      <c r="AE9" s="11">
        <v>59.248656545719363</v>
      </c>
      <c r="AF9" s="11">
        <f t="shared" ref="AF9:AF12" si="5">SUM(AD9:AE9)</f>
        <v>76.420753394314403</v>
      </c>
    </row>
    <row r="10" spans="1:32" x14ac:dyDescent="0.2">
      <c r="A10" t="str">
        <f>name!E6</f>
        <v>Associate professional occupations</v>
      </c>
      <c r="B10" s="11">
        <v>109.43547353662171</v>
      </c>
      <c r="C10" s="11">
        <v>116.75603943534159</v>
      </c>
      <c r="D10" s="11">
        <v>120.75716303477768</v>
      </c>
      <c r="E10" s="11">
        <v>118.12450407383479</v>
      </c>
      <c r="F10" s="11">
        <v>124.94741091209625</v>
      </c>
      <c r="G10" s="11"/>
      <c r="H10" s="11">
        <f t="shared" si="0"/>
        <v>4.1902478773185692</v>
      </c>
      <c r="I10" s="11">
        <v>55.251548258680685</v>
      </c>
      <c r="J10" s="11">
        <f t="shared" si="1"/>
        <v>59.441796135999255</v>
      </c>
      <c r="L10" s="10" t="str">
        <f>name!E6</f>
        <v>Associate professional occupations</v>
      </c>
      <c r="M10" s="11">
        <v>58.196014878462677</v>
      </c>
      <c r="N10" s="11">
        <v>60.083003830441498</v>
      </c>
      <c r="O10" s="11">
        <v>62.046003356933696</v>
      </c>
      <c r="P10" s="11">
        <v>58.608347964309175</v>
      </c>
      <c r="Q10" s="11">
        <v>60.198807622728772</v>
      </c>
      <c r="R10" s="11"/>
      <c r="S10" s="11">
        <f t="shared" si="2"/>
        <v>-1.8471957342049237</v>
      </c>
      <c r="T10" s="11">
        <v>22.101435942330696</v>
      </c>
      <c r="U10" s="11">
        <f t="shared" si="3"/>
        <v>20.254240208125772</v>
      </c>
      <c r="W10" s="10" t="str">
        <f>name!E6</f>
        <v>Associate professional occupations</v>
      </c>
      <c r="X10" s="11">
        <v>51.239458658159087</v>
      </c>
      <c r="Y10" s="11">
        <v>56.673035604900072</v>
      </c>
      <c r="Z10" s="11">
        <v>58.711159677844044</v>
      </c>
      <c r="AA10" s="11">
        <v>59.516156109525582</v>
      </c>
      <c r="AB10" s="11">
        <v>64.748603289367551</v>
      </c>
      <c r="AC10" s="11"/>
      <c r="AD10" s="11">
        <f t="shared" si="4"/>
        <v>6.0374436115235071</v>
      </c>
      <c r="AE10" s="11">
        <v>33.150112316349983</v>
      </c>
      <c r="AF10" s="11">
        <f t="shared" si="5"/>
        <v>39.18755592787349</v>
      </c>
    </row>
    <row r="11" spans="1:32" x14ac:dyDescent="0.2">
      <c r="A11" t="str">
        <f>name!E7</f>
        <v>Administrative and secretarial occupations</v>
      </c>
      <c r="B11" s="11">
        <v>90.678646623967666</v>
      </c>
      <c r="C11" s="11">
        <v>87.897030033752088</v>
      </c>
      <c r="D11" s="11">
        <v>88.723160518405152</v>
      </c>
      <c r="E11" s="11">
        <v>81.855654954275991</v>
      </c>
      <c r="F11" s="11">
        <v>71.795227350823893</v>
      </c>
      <c r="G11" s="11"/>
      <c r="H11" s="11">
        <f t="shared" si="0"/>
        <v>-16.927933167581259</v>
      </c>
      <c r="I11" s="11">
        <v>40.199763538174068</v>
      </c>
      <c r="J11" s="11">
        <f t="shared" si="1"/>
        <v>23.271830370592809</v>
      </c>
      <c r="L11" s="10" t="str">
        <f>name!E7</f>
        <v>Administrative and secretarial occupations</v>
      </c>
      <c r="M11" s="11">
        <v>18.825718251981996</v>
      </c>
      <c r="N11" s="11">
        <v>17.389869518659481</v>
      </c>
      <c r="O11" s="11">
        <v>20.003204918453157</v>
      </c>
      <c r="P11" s="11">
        <v>18.759523972957407</v>
      </c>
      <c r="Q11" s="11">
        <v>19.664635301201717</v>
      </c>
      <c r="R11" s="11"/>
      <c r="S11" s="11">
        <f t="shared" si="2"/>
        <v>-0.33856961725144075</v>
      </c>
      <c r="T11" s="11">
        <v>7.0149876194361385</v>
      </c>
      <c r="U11" s="11">
        <f t="shared" si="3"/>
        <v>6.6764180021846977</v>
      </c>
      <c r="W11" s="10" t="str">
        <f>name!E7</f>
        <v>Administrative and secretarial occupations</v>
      </c>
      <c r="X11" s="11">
        <v>71.852928371985683</v>
      </c>
      <c r="Y11" s="11">
        <v>70.507160515092721</v>
      </c>
      <c r="Z11" s="11">
        <v>68.719955599952115</v>
      </c>
      <c r="AA11" s="11">
        <v>63.096130981318566</v>
      </c>
      <c r="AB11" s="11">
        <v>52.13059204962218</v>
      </c>
      <c r="AC11" s="11"/>
      <c r="AD11" s="11">
        <f t="shared" si="4"/>
        <v>-16.589363550329935</v>
      </c>
      <c r="AE11" s="11">
        <v>33.184775918737927</v>
      </c>
      <c r="AF11" s="11">
        <f t="shared" si="5"/>
        <v>16.595412368407992</v>
      </c>
    </row>
    <row r="12" spans="1:32" x14ac:dyDescent="0.2">
      <c r="A12" t="str">
        <f>name!E8</f>
        <v>Skilled trades occupations</v>
      </c>
      <c r="B12" s="11">
        <v>75.268682461280363</v>
      </c>
      <c r="C12" s="11">
        <v>75.650661857335365</v>
      </c>
      <c r="D12" s="11">
        <v>66.238706523742565</v>
      </c>
      <c r="E12" s="11">
        <v>68.286167176171134</v>
      </c>
      <c r="F12" s="11">
        <v>67.141212527672849</v>
      </c>
      <c r="G12" s="11"/>
      <c r="H12" s="11">
        <f t="shared" si="0"/>
        <v>0.90250600393028435</v>
      </c>
      <c r="I12" s="11">
        <v>28.978525311527662</v>
      </c>
      <c r="J12" s="11">
        <f t="shared" si="1"/>
        <v>29.881031315457946</v>
      </c>
      <c r="L12" s="10" t="str">
        <f>name!E8</f>
        <v>Skilled trades occupations</v>
      </c>
      <c r="M12" s="11">
        <v>65.389289642846848</v>
      </c>
      <c r="N12" s="11">
        <v>66.447035949091756</v>
      </c>
      <c r="O12" s="11">
        <v>56.477161021957954</v>
      </c>
      <c r="P12" s="11">
        <v>57.055142910866579</v>
      </c>
      <c r="Q12" s="11">
        <v>54.395701399833456</v>
      </c>
      <c r="R12" s="11"/>
      <c r="S12" s="11">
        <f t="shared" si="2"/>
        <v>-2.0814596221244983</v>
      </c>
      <c r="T12" s="11">
        <v>22.115285389514849</v>
      </c>
      <c r="U12" s="11">
        <f t="shared" si="3"/>
        <v>20.033825767390351</v>
      </c>
      <c r="W12" s="10" t="str">
        <f>name!E8</f>
        <v>Skilled trades occupations</v>
      </c>
      <c r="X12" s="11">
        <v>9.8793928184335353</v>
      </c>
      <c r="Y12" s="11">
        <v>9.203625908243616</v>
      </c>
      <c r="Z12" s="11">
        <v>9.7615455017846564</v>
      </c>
      <c r="AA12" s="11">
        <v>11.231024265304562</v>
      </c>
      <c r="AB12" s="11">
        <v>12.745511127839382</v>
      </c>
      <c r="AC12" s="11"/>
      <c r="AD12" s="11">
        <f t="shared" si="4"/>
        <v>2.9839656260547258</v>
      </c>
      <c r="AE12" s="11">
        <v>6.8632399220128111</v>
      </c>
      <c r="AF12" s="11">
        <f t="shared" si="5"/>
        <v>9.8472055480675369</v>
      </c>
    </row>
    <row r="13" spans="1:32" x14ac:dyDescent="0.2">
      <c r="A13" t="str">
        <f>name!E9</f>
        <v>Caring, leisure and other service occupations</v>
      </c>
      <c r="B13" s="11">
        <v>82.579884646800664</v>
      </c>
      <c r="C13" s="11">
        <v>88.323056000645096</v>
      </c>
      <c r="D13" s="11">
        <v>84.106759190542036</v>
      </c>
      <c r="E13" s="11">
        <v>88.488541860073454</v>
      </c>
      <c r="F13" s="11">
        <v>93.688952349289323</v>
      </c>
      <c r="G13" s="11"/>
      <c r="H13" s="11">
        <f t="shared" si="0"/>
        <v>9.5821931587472875</v>
      </c>
      <c r="I13" s="11">
        <v>48.45326915526482</v>
      </c>
      <c r="J13" s="11">
        <f>SUM(H13:I13)</f>
        <v>58.035462314012108</v>
      </c>
      <c r="L13" s="10" t="str">
        <f>name!E9</f>
        <v>Caring, leisure and other service occupations</v>
      </c>
      <c r="M13" s="11">
        <v>18.563222570462493</v>
      </c>
      <c r="N13" s="11">
        <v>19.407315260927017</v>
      </c>
      <c r="O13" s="11">
        <v>18.924398480869538</v>
      </c>
      <c r="P13" s="11">
        <v>21.449639121885113</v>
      </c>
      <c r="Q13" s="11">
        <v>24.567302745163566</v>
      </c>
      <c r="R13" s="11"/>
      <c r="S13" s="11">
        <f t="shared" si="2"/>
        <v>5.6429042642940281</v>
      </c>
      <c r="T13" s="11">
        <v>9.791198599760623</v>
      </c>
      <c r="U13" s="11">
        <f>SUM(S13:T13)</f>
        <v>15.434102864054651</v>
      </c>
      <c r="W13" s="10" t="str">
        <f>name!E9</f>
        <v>Caring, leisure and other service occupations</v>
      </c>
      <c r="X13" s="11">
        <v>64.016662076338122</v>
      </c>
      <c r="Y13" s="11">
        <v>68.915740739718117</v>
      </c>
      <c r="Z13" s="11">
        <v>65.182360709672523</v>
      </c>
      <c r="AA13" s="11">
        <v>67.038902738188426</v>
      </c>
      <c r="AB13" s="11">
        <v>69.12164960412575</v>
      </c>
      <c r="AC13" s="11"/>
      <c r="AD13" s="11">
        <f t="shared" si="4"/>
        <v>3.9392888944532274</v>
      </c>
      <c r="AE13" s="11">
        <v>38.662070555504187</v>
      </c>
      <c r="AF13" s="11">
        <f>SUM(AD13:AE13)</f>
        <v>42.601359449957414</v>
      </c>
    </row>
    <row r="14" spans="1:32" x14ac:dyDescent="0.2">
      <c r="A14" t="str">
        <f>name!E10</f>
        <v>Sales and customer service occupations</v>
      </c>
      <c r="B14" s="11">
        <v>62.541417404560079</v>
      </c>
      <c r="C14" s="11">
        <v>61.294599016954045</v>
      </c>
      <c r="D14" s="11">
        <v>61.156411977405625</v>
      </c>
      <c r="E14" s="11">
        <v>61.170485303275342</v>
      </c>
      <c r="F14" s="11">
        <v>61.048505381829692</v>
      </c>
      <c r="G14" s="11"/>
      <c r="H14" s="11">
        <f t="shared" si="0"/>
        <v>-0.1079065955759333</v>
      </c>
      <c r="I14" s="11">
        <v>27.16454571542117</v>
      </c>
      <c r="J14" s="11">
        <f t="shared" si="1"/>
        <v>27.056639119845237</v>
      </c>
      <c r="L14" s="10" t="str">
        <f>name!E10</f>
        <v>Sales and customer service occupations</v>
      </c>
      <c r="M14" s="11">
        <v>26.006029696714194</v>
      </c>
      <c r="N14" s="11">
        <v>25.733353170568869</v>
      </c>
      <c r="O14" s="11">
        <v>26.100339630759255</v>
      </c>
      <c r="P14" s="11">
        <v>26.740707627289883</v>
      </c>
      <c r="Q14" s="11">
        <v>27.657503248217814</v>
      </c>
      <c r="R14" s="11"/>
      <c r="S14" s="11">
        <f t="shared" si="2"/>
        <v>1.5571636174585599</v>
      </c>
      <c r="T14" s="11">
        <v>9.0258902521098232</v>
      </c>
      <c r="U14" s="11">
        <f t="shared" ref="U14:U15" si="6">SUM(S14:T14)</f>
        <v>10.583053869568383</v>
      </c>
      <c r="W14" s="10" t="str">
        <f>name!E10</f>
        <v>Sales and customer service occupations</v>
      </c>
      <c r="X14" s="11">
        <v>36.535387707845892</v>
      </c>
      <c r="Y14" s="11">
        <v>35.561245846385148</v>
      </c>
      <c r="Z14" s="11">
        <v>35.056072346646467</v>
      </c>
      <c r="AA14" s="11">
        <v>34.429777675985505</v>
      </c>
      <c r="AB14" s="11">
        <v>33.391002133611877</v>
      </c>
      <c r="AC14" s="11"/>
      <c r="AD14" s="11">
        <f t="shared" si="4"/>
        <v>-1.6650702130345891</v>
      </c>
      <c r="AE14" s="11">
        <v>18.138655463311341</v>
      </c>
      <c r="AF14" s="11">
        <f t="shared" ref="AF14:AF15" si="7">SUM(AD14:AE14)</f>
        <v>16.473585250276752</v>
      </c>
    </row>
    <row r="15" spans="1:32" x14ac:dyDescent="0.2">
      <c r="A15" t="str">
        <f>name!E11</f>
        <v>Process, plant and machine operatives</v>
      </c>
      <c r="B15" s="11">
        <v>39.354939895378919</v>
      </c>
      <c r="C15" s="11">
        <v>43.646490692368133</v>
      </c>
      <c r="D15" s="11">
        <v>36.374029619580462</v>
      </c>
      <c r="E15" s="11">
        <v>39.731988926386521</v>
      </c>
      <c r="F15" s="11">
        <v>39.139979297229914</v>
      </c>
      <c r="G15" s="11"/>
      <c r="H15" s="11">
        <f t="shared" si="0"/>
        <v>2.7659496776494521</v>
      </c>
      <c r="I15" s="11">
        <v>18.73608425088279</v>
      </c>
      <c r="J15" s="11">
        <f t="shared" si="1"/>
        <v>21.502033928532242</v>
      </c>
      <c r="L15" s="10" t="str">
        <f>name!E11</f>
        <v>Process, plant and machine operatives</v>
      </c>
      <c r="M15" s="11">
        <v>34.966112793730524</v>
      </c>
      <c r="N15" s="11">
        <v>39.124982213948748</v>
      </c>
      <c r="O15" s="11">
        <v>32.462282220402486</v>
      </c>
      <c r="P15" s="11">
        <v>34.509601547491002</v>
      </c>
      <c r="Q15" s="11">
        <v>33.42898477084875</v>
      </c>
      <c r="R15" s="11"/>
      <c r="S15" s="11">
        <f t="shared" si="2"/>
        <v>0.9667025504462643</v>
      </c>
      <c r="T15" s="11">
        <v>15.895808473545017</v>
      </c>
      <c r="U15" s="11">
        <f t="shared" si="6"/>
        <v>16.862511023991281</v>
      </c>
      <c r="W15" s="10" t="str">
        <f>name!E11</f>
        <v>Process, plant and machine operatives</v>
      </c>
      <c r="X15" s="11">
        <v>4.3888271016483866</v>
      </c>
      <c r="Y15" s="11">
        <v>4.5215084784193476</v>
      </c>
      <c r="Z15" s="11">
        <v>3.9117473991779601</v>
      </c>
      <c r="AA15" s="11">
        <v>5.2223873788954807</v>
      </c>
      <c r="AB15" s="11">
        <v>5.7109945263811461</v>
      </c>
      <c r="AC15" s="11"/>
      <c r="AD15" s="11">
        <f t="shared" si="4"/>
        <v>1.799247127203186</v>
      </c>
      <c r="AE15" s="11">
        <v>2.8402757773377738</v>
      </c>
      <c r="AF15" s="11">
        <f t="shared" si="7"/>
        <v>4.6395229045409598</v>
      </c>
    </row>
    <row r="16" spans="1:32" x14ac:dyDescent="0.2">
      <c r="A16" t="str">
        <f>name!E12</f>
        <v>Elementary occupations</v>
      </c>
      <c r="B16" s="11">
        <v>95.647235963782094</v>
      </c>
      <c r="C16" s="11">
        <v>96.459298877025802</v>
      </c>
      <c r="D16" s="11">
        <v>87.89277188804769</v>
      </c>
      <c r="E16" s="11">
        <v>88.300345120192503</v>
      </c>
      <c r="F16" s="11">
        <v>85.012169654542561</v>
      </c>
      <c r="G16" s="11"/>
      <c r="H16" s="11">
        <f t="shared" si="0"/>
        <v>-2.8806022335051296</v>
      </c>
      <c r="I16" s="11">
        <v>41.407862092289527</v>
      </c>
      <c r="J16" s="11">
        <f>SUM(H16:I16)</f>
        <v>38.527259858784397</v>
      </c>
      <c r="L16" s="10" t="str">
        <f>name!E12</f>
        <v>Elementary occupations</v>
      </c>
      <c r="M16" s="11">
        <v>49.214090055575724</v>
      </c>
      <c r="N16" s="11">
        <v>48.694273018599581</v>
      </c>
      <c r="O16" s="11">
        <v>44.790882006428788</v>
      </c>
      <c r="P16" s="11">
        <v>45.656110500299867</v>
      </c>
      <c r="Q16" s="11">
        <v>43.089664206028665</v>
      </c>
      <c r="R16" s="11"/>
      <c r="S16" s="11">
        <f t="shared" si="2"/>
        <v>-1.7012178004001228</v>
      </c>
      <c r="T16" s="11">
        <v>17.140152146268843</v>
      </c>
      <c r="U16" s="11">
        <f>SUM(S16:T16)</f>
        <v>15.43893434586872</v>
      </c>
      <c r="W16" s="10" t="str">
        <f>name!E12</f>
        <v>Elementary occupations</v>
      </c>
      <c r="X16" s="11">
        <v>46.433145908206185</v>
      </c>
      <c r="Y16" s="11">
        <v>47.76502585842637</v>
      </c>
      <c r="Z16" s="11">
        <v>43.101889881618852</v>
      </c>
      <c r="AA16" s="11">
        <v>42.644234619892629</v>
      </c>
      <c r="AB16" s="11">
        <v>41.922505448513903</v>
      </c>
      <c r="AC16" s="11"/>
      <c r="AD16" s="11">
        <f t="shared" si="4"/>
        <v>-1.1793844331049499</v>
      </c>
      <c r="AE16" s="11">
        <v>24.26770994602068</v>
      </c>
      <c r="AF16" s="11">
        <f>SUM(AD16:AE16)</f>
        <v>23.088325512915731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810.76200000000028</v>
      </c>
      <c r="C18" s="34">
        <f>SUM(C8:C16)</f>
        <v>863.70900000000017</v>
      </c>
      <c r="D18" s="34">
        <f>SUM(D8:D16)</f>
        <v>844.02899999999966</v>
      </c>
      <c r="E18" s="34">
        <f>SUM(E8:E16)</f>
        <v>860.25500000000011</v>
      </c>
      <c r="F18" s="34">
        <f>SUM(F8:F16)</f>
        <v>885.48500000000013</v>
      </c>
      <c r="G18" s="11"/>
      <c r="H18" s="34">
        <f>SUM(H8:H16)</f>
        <v>41.456000000000515</v>
      </c>
      <c r="I18" s="34">
        <f>SUM(I8:I16)</f>
        <v>417.46792809953075</v>
      </c>
      <c r="J18" s="34">
        <f>SUM(H18:I18)</f>
        <v>458.92392809953128</v>
      </c>
      <c r="L18" s="231" t="str">
        <f>name!E3</f>
        <v>All occupations</v>
      </c>
      <c r="M18" s="34">
        <f>SUM(M8:M16)</f>
        <v>415.01728129994547</v>
      </c>
      <c r="N18" s="34">
        <f>SUM(N8:N16)</f>
        <v>437.4166357700812</v>
      </c>
      <c r="O18" s="34">
        <f>SUM(O8:O16)</f>
        <v>422.60796572150178</v>
      </c>
      <c r="P18" s="34">
        <f>SUM(P8:P16)</f>
        <v>430.46707773020449</v>
      </c>
      <c r="Q18" s="34">
        <f>SUM(Q8:Q16)</f>
        <v>442.17854169867712</v>
      </c>
      <c r="R18" s="11"/>
      <c r="S18" s="34">
        <f>SUM(S8:S16)</f>
        <v>19.570575977175299</v>
      </c>
      <c r="T18" s="34">
        <f>SUM(T8:T16)</f>
        <v>174.2106247539156</v>
      </c>
      <c r="U18" s="34">
        <f>SUM(S18:T18)</f>
        <v>193.78120073109091</v>
      </c>
      <c r="W18" s="231" t="str">
        <f>name!E3</f>
        <v>All occupations</v>
      </c>
      <c r="X18" s="34">
        <f>SUM(X8:X16)</f>
        <v>395.74471870005459</v>
      </c>
      <c r="Y18" s="34">
        <f>SUM(Y8:Y16)</f>
        <v>426.29236422991914</v>
      </c>
      <c r="Z18" s="34">
        <f>SUM(Z8:Z16)</f>
        <v>421.42103427849804</v>
      </c>
      <c r="AA18" s="34">
        <f>SUM(AA8:AA16)</f>
        <v>429.78792226979579</v>
      </c>
      <c r="AB18" s="34">
        <f>SUM(AB8:AB16)</f>
        <v>443.30645830132306</v>
      </c>
      <c r="AC18" s="11"/>
      <c r="AD18" s="34">
        <f>SUM(AD8:AD16)</f>
        <v>21.885424022824971</v>
      </c>
      <c r="AE18" s="34">
        <f>SUM(AE8:AE16)</f>
        <v>243.2573033456151</v>
      </c>
      <c r="AF18" s="34">
        <f>SUM(AD18:AE18)</f>
        <v>265.14272736844009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11.148197031506671</v>
      </c>
      <c r="C26" s="18">
        <f t="shared" si="8"/>
        <v>11.966056267607426</v>
      </c>
      <c r="D26" s="18">
        <f t="shared" si="8"/>
        <v>12.223343573546172</v>
      </c>
      <c r="E26" s="18">
        <f t="shared" si="8"/>
        <v>12.281764875693403</v>
      </c>
      <c r="F26" s="18">
        <f t="shared" si="8"/>
        <v>13.171715436214951</v>
      </c>
      <c r="G26" s="11"/>
      <c r="H26" s="40">
        <f>IF(D8&gt;0,(H8/D8)*100,0)</f>
        <v>13.051456091587649</v>
      </c>
      <c r="I26" s="40">
        <f>IF(D8&gt;0,(I8/D8)*100,0)</f>
        <v>56.257889941221563</v>
      </c>
      <c r="J26" s="40">
        <f>IF(D8&gt;0,(J8/D8)*100,0)</f>
        <v>69.309346032809202</v>
      </c>
      <c r="L26" t="str">
        <f>$A$8</f>
        <v>Managers, directors and senior officials</v>
      </c>
      <c r="M26" s="18">
        <f t="shared" ref="M26:Q26" si="9">M8/M$18*100</f>
        <v>14.080978093103022</v>
      </c>
      <c r="N26" s="18">
        <f t="shared" si="9"/>
        <v>14.832115289539511</v>
      </c>
      <c r="O26" s="18">
        <f t="shared" si="9"/>
        <v>15.089096573949689</v>
      </c>
      <c r="P26" s="18">
        <f t="shared" si="9"/>
        <v>14.774076669959154</v>
      </c>
      <c r="Q26" s="18">
        <f t="shared" si="9"/>
        <v>15.343468184779557</v>
      </c>
      <c r="R26" s="11"/>
      <c r="S26" s="40">
        <f>IF(O8&gt;0,(S8/O8)*100,0)</f>
        <v>6.3947707834423575</v>
      </c>
      <c r="T26" s="40">
        <f>IF(O8&gt;0,(T8/O8)*100,0)</f>
        <v>48.83136576937973</v>
      </c>
      <c r="U26" s="40">
        <f>IF(O8&gt;0,(U8/O8)*100,0)</f>
        <v>55.226136552822084</v>
      </c>
      <c r="W26" t="str">
        <f>$A$8</f>
        <v>Managers, directors and senior officials</v>
      </c>
      <c r="X26" s="18">
        <f t="shared" ref="X26:AB26" si="10">X8/X$18*100</f>
        <v>8.0725910529106777</v>
      </c>
      <c r="Y26" s="18">
        <f t="shared" si="10"/>
        <v>9.0252062771162773</v>
      </c>
      <c r="Z26" s="18">
        <f t="shared" si="10"/>
        <v>9.3495191859374973</v>
      </c>
      <c r="AA26" s="18">
        <f t="shared" si="10"/>
        <v>9.7855147037385439</v>
      </c>
      <c r="AB26" s="18">
        <f t="shared" si="10"/>
        <v>11.005488336862237</v>
      </c>
      <c r="AC26" s="11"/>
      <c r="AD26" s="40">
        <f>IF(Z8&gt;0,(AD8/Z8)*100,0)</f>
        <v>23.824872777920966</v>
      </c>
      <c r="AE26" s="40">
        <f>IF(Z8&gt;0,(AE8/Z8)*100,0)</f>
        <v>68.277241274606553</v>
      </c>
      <c r="AF26" s="40">
        <f>IF(Z8&gt;0,(AF8/Z8)*100,0)</f>
        <v>92.102114052527511</v>
      </c>
    </row>
    <row r="27" spans="1:32" x14ac:dyDescent="0.2">
      <c r="A27" t="str">
        <f>$A$9</f>
        <v>Professional occupations</v>
      </c>
      <c r="B27" s="18">
        <f t="shared" si="8"/>
        <v>20.335237005560753</v>
      </c>
      <c r="C27" s="18">
        <f t="shared" si="8"/>
        <v>22.036347792854816</v>
      </c>
      <c r="D27" s="18">
        <f t="shared" si="8"/>
        <v>23.175913708786368</v>
      </c>
      <c r="E27" s="18">
        <f t="shared" si="8"/>
        <v>24.253601101347165</v>
      </c>
      <c r="F27" s="18">
        <f t="shared" si="8"/>
        <v>25.531542385940771</v>
      </c>
      <c r="G27" s="11"/>
      <c r="H27" s="40">
        <f t="shared" ref="H27:H36" si="11">IF(D9&gt;0,(H9/D9)*100,0)</f>
        <v>15.575033092811083</v>
      </c>
      <c r="I27" s="40">
        <f t="shared" ref="I27:I36" si="12">IF(D9&gt;0,(I9/D9)*100,0)</f>
        <v>50.731120830427358</v>
      </c>
      <c r="J27" s="40">
        <f t="shared" ref="J27:J36" si="13">IF(D9&gt;0,(J9/D9)*100,0)</f>
        <v>66.30615392323844</v>
      </c>
      <c r="L27" t="str">
        <f>$A$9</f>
        <v>Professional occupations</v>
      </c>
      <c r="M27" s="18">
        <f t="shared" ref="M27:Q27" si="14">M9/M$18*100</f>
        <v>20.581868465857823</v>
      </c>
      <c r="N27" s="18">
        <f t="shared" si="14"/>
        <v>21.869004347855128</v>
      </c>
      <c r="O27" s="18">
        <f t="shared" si="14"/>
        <v>23.197851900733212</v>
      </c>
      <c r="P27" s="18">
        <f t="shared" si="14"/>
        <v>24.180819711269802</v>
      </c>
      <c r="Q27" s="18">
        <f t="shared" si="14"/>
        <v>25.177707202051852</v>
      </c>
      <c r="R27" s="11"/>
      <c r="S27" s="40">
        <f t="shared" ref="S27:S34" si="15">IF(O9&gt;0,(S9/O9)*100,0)</f>
        <v>13.560786443210898</v>
      </c>
      <c r="T27" s="40">
        <f t="shared" ref="T27:T34" si="16">IF(O9&gt;0,(T9/O9)*100,0)</f>
        <v>40.788310393174939</v>
      </c>
      <c r="U27" s="40">
        <f t="shared" ref="U27:U34" si="17">IF(O9&gt;0,(U9/O9)*100,0)</f>
        <v>54.349096836385833</v>
      </c>
      <c r="W27" t="str">
        <f>$A$9</f>
        <v>Professional occupations</v>
      </c>
      <c r="X27" s="18">
        <f t="shared" ref="X27:AB27" si="18">X9/X$18*100</f>
        <v>20.076594721030116</v>
      </c>
      <c r="Y27" s="18">
        <f t="shared" si="18"/>
        <v>22.208058132687356</v>
      </c>
      <c r="Z27" s="18">
        <f t="shared" si="18"/>
        <v>23.153913727968732</v>
      </c>
      <c r="AA27" s="18">
        <f t="shared" si="18"/>
        <v>24.326497501353675</v>
      </c>
      <c r="AB27" s="18">
        <f t="shared" si="18"/>
        <v>25.88447729740858</v>
      </c>
      <c r="AC27" s="11"/>
      <c r="AD27" s="40">
        <f t="shared" ref="AD27:AD34" si="19">IF(Z9&gt;0,(AD9/Z9)*100,0)</f>
        <v>17.598785977495879</v>
      </c>
      <c r="AE27" s="40">
        <f t="shared" ref="AE27:AE34" si="20">IF(Z9&gt;0,(AE9/Z9)*100,0)</f>
        <v>60.720856351773101</v>
      </c>
      <c r="AF27" s="40">
        <f t="shared" ref="AF27:AF34" si="21">IF(Z9&gt;0,(AF9/Z9)*100,0)</f>
        <v>78.319642329268973</v>
      </c>
    </row>
    <row r="28" spans="1:32" x14ac:dyDescent="0.2">
      <c r="A28" t="str">
        <f>$A$10</f>
        <v>Associate professional occupations</v>
      </c>
      <c r="B28" s="18">
        <f t="shared" si="8"/>
        <v>13.497854307012622</v>
      </c>
      <c r="C28" s="18">
        <f t="shared" si="8"/>
        <v>13.517983422118048</v>
      </c>
      <c r="D28" s="18">
        <f t="shared" si="8"/>
        <v>14.307229139612232</v>
      </c>
      <c r="E28" s="18">
        <f t="shared" si="8"/>
        <v>13.731335949670129</v>
      </c>
      <c r="F28" s="18">
        <f t="shared" si="8"/>
        <v>14.110618577626525</v>
      </c>
      <c r="G28" s="11"/>
      <c r="H28" s="40">
        <f t="shared" si="11"/>
        <v>3.4699787341905273</v>
      </c>
      <c r="I28" s="40">
        <f t="shared" si="12"/>
        <v>45.75426158593045</v>
      </c>
      <c r="J28" s="40">
        <f t="shared" si="13"/>
        <v>49.224240320120977</v>
      </c>
      <c r="L28" t="str">
        <f>$A$10</f>
        <v>Associate professional occupations</v>
      </c>
      <c r="M28" s="18">
        <f t="shared" ref="M28:Q28" si="22">M10/M$18*100</f>
        <v>14.022552192568257</v>
      </c>
      <c r="N28" s="18">
        <f t="shared" si="22"/>
        <v>13.735875345633369</v>
      </c>
      <c r="O28" s="18">
        <f t="shared" si="22"/>
        <v>14.68169281925508</v>
      </c>
      <c r="P28" s="18">
        <f t="shared" si="22"/>
        <v>13.615059314952301</v>
      </c>
      <c r="Q28" s="18">
        <f t="shared" si="22"/>
        <v>13.61414043102781</v>
      </c>
      <c r="R28" s="11"/>
      <c r="S28" s="40">
        <f t="shared" si="15"/>
        <v>-2.977138952171523</v>
      </c>
      <c r="T28" s="40">
        <f t="shared" si="16"/>
        <v>35.621046879018422</v>
      </c>
      <c r="U28" s="40">
        <f t="shared" si="17"/>
        <v>32.6439079268469</v>
      </c>
      <c r="W28" t="str">
        <f>$A$10</f>
        <v>Associate professional occupations</v>
      </c>
      <c r="X28" s="18">
        <f t="shared" ref="X28:AB28" si="23">X10/X$18*100</f>
        <v>12.9476039064958</v>
      </c>
      <c r="Y28" s="18">
        <f t="shared" si="23"/>
        <v>13.294405520792694</v>
      </c>
      <c r="Z28" s="18">
        <f t="shared" si="23"/>
        <v>13.931710783815433</v>
      </c>
      <c r="AA28" s="18">
        <f t="shared" si="23"/>
        <v>13.847796325966744</v>
      </c>
      <c r="AB28" s="18">
        <f t="shared" si="23"/>
        <v>14.605833521459054</v>
      </c>
      <c r="AC28" s="11"/>
      <c r="AD28" s="40">
        <f t="shared" si="19"/>
        <v>10.283298174745251</v>
      </c>
      <c r="AE28" s="40">
        <f t="shared" si="20"/>
        <v>56.463051485014205</v>
      </c>
      <c r="AF28" s="40">
        <f t="shared" si="21"/>
        <v>66.746349659759446</v>
      </c>
    </row>
    <row r="29" spans="1:32" x14ac:dyDescent="0.2">
      <c r="A29" t="str">
        <f>$A$11</f>
        <v>Administrative and secretarial occupations</v>
      </c>
      <c r="B29" s="18">
        <f t="shared" si="8"/>
        <v>11.184373049546924</v>
      </c>
      <c r="C29" s="18">
        <f t="shared" si="8"/>
        <v>10.176694932408029</v>
      </c>
      <c r="D29" s="18">
        <f t="shared" si="8"/>
        <v>10.511861620679525</v>
      </c>
      <c r="E29" s="18">
        <f t="shared" si="8"/>
        <v>9.5152780227114029</v>
      </c>
      <c r="F29" s="18">
        <f t="shared" si="8"/>
        <v>8.1080116942493543</v>
      </c>
      <c r="G29" s="11"/>
      <c r="H29" s="40">
        <f t="shared" si="11"/>
        <v>-19.079497471316579</v>
      </c>
      <c r="I29" s="40">
        <f t="shared" si="12"/>
        <v>45.30921047366752</v>
      </c>
      <c r="J29" s="40">
        <f t="shared" si="13"/>
        <v>26.229713002350934</v>
      </c>
      <c r="L29" t="str">
        <f>$A$11</f>
        <v>Administrative and secretarial occupations</v>
      </c>
      <c r="M29" s="18">
        <f t="shared" ref="M29:Q29" si="24">M11/M$18*100</f>
        <v>4.5361287590277675</v>
      </c>
      <c r="N29" s="18">
        <f t="shared" si="24"/>
        <v>3.9755848535674114</v>
      </c>
      <c r="O29" s="18">
        <f t="shared" si="24"/>
        <v>4.7332768288696316</v>
      </c>
      <c r="P29" s="18">
        <f t="shared" si="24"/>
        <v>4.3579462735858634</v>
      </c>
      <c r="Q29" s="18">
        <f t="shared" si="24"/>
        <v>4.4472161009120601</v>
      </c>
      <c r="R29" s="11"/>
      <c r="S29" s="40">
        <f t="shared" si="15"/>
        <v>-1.6925768577169695</v>
      </c>
      <c r="T29" s="40">
        <f t="shared" si="16"/>
        <v>35.069318381899599</v>
      </c>
      <c r="U29" s="40">
        <f t="shared" si="17"/>
        <v>33.376741524182634</v>
      </c>
      <c r="W29" t="str">
        <f>$A$11</f>
        <v>Administrative and secretarial occupations</v>
      </c>
      <c r="X29" s="18">
        <f t="shared" ref="X29:AB29" si="25">X11/X$18*100</f>
        <v>18.156383389779339</v>
      </c>
      <c r="Y29" s="18">
        <f t="shared" si="25"/>
        <v>16.539625485073188</v>
      </c>
      <c r="Z29" s="18">
        <f t="shared" si="25"/>
        <v>16.30672178421408</v>
      </c>
      <c r="AA29" s="18">
        <f t="shared" si="25"/>
        <v>14.680759442493244</v>
      </c>
      <c r="AB29" s="18">
        <f t="shared" si="25"/>
        <v>11.759493026421943</v>
      </c>
      <c r="AC29" s="11"/>
      <c r="AD29" s="40">
        <f t="shared" si="19"/>
        <v>-24.140532987104397</v>
      </c>
      <c r="AE29" s="40">
        <f t="shared" si="20"/>
        <v>48.289868101662528</v>
      </c>
      <c r="AF29" s="40">
        <f t="shared" si="21"/>
        <v>24.149335114558131</v>
      </c>
    </row>
    <row r="30" spans="1:32" x14ac:dyDescent="0.2">
      <c r="A30" t="str">
        <f>$A$12</f>
        <v>Skilled trades occupations</v>
      </c>
      <c r="B30" s="18">
        <f t="shared" si="8"/>
        <v>9.2836963820801088</v>
      </c>
      <c r="C30" s="18">
        <f t="shared" si="8"/>
        <v>8.7588136579953826</v>
      </c>
      <c r="D30" s="18">
        <f t="shared" si="8"/>
        <v>7.8479183207854932</v>
      </c>
      <c r="E30" s="18">
        <f t="shared" si="8"/>
        <v>7.9378983180767468</v>
      </c>
      <c r="F30" s="18">
        <f t="shared" si="8"/>
        <v>7.5824223479418444</v>
      </c>
      <c r="G30" s="11"/>
      <c r="H30" s="40">
        <f t="shared" si="11"/>
        <v>1.3625054764721147</v>
      </c>
      <c r="I30" s="40">
        <f t="shared" si="12"/>
        <v>43.748628003689376</v>
      </c>
      <c r="J30" s="40">
        <f t="shared" si="13"/>
        <v>45.111133480161492</v>
      </c>
      <c r="L30" t="str">
        <f>$A$12</f>
        <v>Skilled trades occupations</v>
      </c>
      <c r="M30" s="18">
        <f t="shared" ref="M30:Q30" si="26">M12/M$18*100</f>
        <v>15.755799237571516</v>
      </c>
      <c r="N30" s="18">
        <f t="shared" si="26"/>
        <v>15.190788487527538</v>
      </c>
      <c r="O30" s="18">
        <f t="shared" si="26"/>
        <v>13.363960361120203</v>
      </c>
      <c r="P30" s="18">
        <f t="shared" si="26"/>
        <v>13.254240768355791</v>
      </c>
      <c r="Q30" s="18">
        <f t="shared" si="26"/>
        <v>12.301750598494996</v>
      </c>
      <c r="R30" s="11"/>
      <c r="S30" s="40">
        <f t="shared" si="15"/>
        <v>-3.6854891153527358</v>
      </c>
      <c r="T30" s="40">
        <f t="shared" si="16"/>
        <v>39.15792683154978</v>
      </c>
      <c r="U30" s="40">
        <f t="shared" si="17"/>
        <v>35.472437716197049</v>
      </c>
      <c r="W30" t="str">
        <f>$A$12</f>
        <v>Skilled trades occupations</v>
      </c>
      <c r="X30" s="18">
        <f t="shared" ref="X30:AB30" si="27">X12/X$18*100</f>
        <v>2.496405473428791</v>
      </c>
      <c r="Y30" s="18">
        <f t="shared" si="27"/>
        <v>2.15899384566027</v>
      </c>
      <c r="Z30" s="18">
        <f t="shared" si="27"/>
        <v>2.3163403598249666</v>
      </c>
      <c r="AA30" s="18">
        <f t="shared" si="27"/>
        <v>2.6131549267348606</v>
      </c>
      <c r="AB30" s="18">
        <f t="shared" si="27"/>
        <v>2.8751016118010257</v>
      </c>
      <c r="AC30" s="11"/>
      <c r="AD30" s="40">
        <f t="shared" si="19"/>
        <v>30.568577747337056</v>
      </c>
      <c r="AE30" s="40">
        <f t="shared" si="20"/>
        <v>70.308947704623591</v>
      </c>
      <c r="AF30" s="40">
        <f t="shared" si="21"/>
        <v>100.87752545196065</v>
      </c>
    </row>
    <row r="31" spans="1:32" x14ac:dyDescent="0.2">
      <c r="A31" t="str">
        <f>$A$13</f>
        <v>Caring, leisure and other service occupations</v>
      </c>
      <c r="B31" s="18">
        <f t="shared" si="8"/>
        <v>10.185465604801488</v>
      </c>
      <c r="C31" s="18">
        <f t="shared" si="8"/>
        <v>10.22602010638364</v>
      </c>
      <c r="D31" s="18">
        <f t="shared" si="8"/>
        <v>9.9649134319486734</v>
      </c>
      <c r="E31" s="18">
        <f t="shared" si="8"/>
        <v>10.286315320465844</v>
      </c>
      <c r="F31" s="18">
        <f t="shared" si="8"/>
        <v>10.580523933131483</v>
      </c>
      <c r="G31" s="11"/>
      <c r="H31" s="40">
        <f t="shared" si="11"/>
        <v>11.39289309321625</v>
      </c>
      <c r="I31" s="40">
        <f t="shared" si="12"/>
        <v>57.609245227835956</v>
      </c>
      <c r="J31" s="40">
        <f t="shared" si="13"/>
        <v>69.002138321052215</v>
      </c>
      <c r="L31" t="str">
        <f>$A$13</f>
        <v>Caring, leisure and other service occupations</v>
      </c>
      <c r="M31" s="18">
        <f t="shared" ref="M31:Q31" si="28">M13/M$18*100</f>
        <v>4.4728794213863816</v>
      </c>
      <c r="N31" s="18">
        <f t="shared" si="28"/>
        <v>4.4368031926266438</v>
      </c>
      <c r="O31" s="18">
        <f t="shared" si="28"/>
        <v>4.4780032597257522</v>
      </c>
      <c r="P31" s="18">
        <f t="shared" si="28"/>
        <v>4.9828756324377235</v>
      </c>
      <c r="Q31" s="18">
        <f t="shared" si="28"/>
        <v>5.5559690098903474</v>
      </c>
      <c r="R31" s="11"/>
      <c r="S31" s="40">
        <f t="shared" si="15"/>
        <v>29.818143334903759</v>
      </c>
      <c r="T31" s="40">
        <f t="shared" si="16"/>
        <v>51.73849308689222</v>
      </c>
      <c r="U31" s="40">
        <f t="shared" si="17"/>
        <v>81.556636421795986</v>
      </c>
      <c r="W31" t="str">
        <f>$A$13</f>
        <v>Caring, leisure and other service occupations</v>
      </c>
      <c r="X31" s="18">
        <f t="shared" ref="X31:AB31" si="29">X13/X$18*100</f>
        <v>16.176251773269538</v>
      </c>
      <c r="Y31" s="18">
        <f t="shared" si="29"/>
        <v>16.166308975346478</v>
      </c>
      <c r="Z31" s="18">
        <f t="shared" si="29"/>
        <v>15.467277474953104</v>
      </c>
      <c r="AA31" s="18">
        <f t="shared" si="29"/>
        <v>15.598135560474248</v>
      </c>
      <c r="AB31" s="18">
        <f t="shared" si="29"/>
        <v>15.592294745487912</v>
      </c>
      <c r="AC31" s="11"/>
      <c r="AD31" s="40">
        <f t="shared" si="19"/>
        <v>6.0434891457815363</v>
      </c>
      <c r="AE31" s="40">
        <f t="shared" si="20"/>
        <v>59.313701029804925</v>
      </c>
      <c r="AF31" s="40">
        <f t="shared" si="21"/>
        <v>65.357190175586453</v>
      </c>
    </row>
    <row r="32" spans="1:32" x14ac:dyDescent="0.2">
      <c r="A32" t="str">
        <f>$A$14</f>
        <v>Sales and customer service occupations</v>
      </c>
      <c r="B32" s="18">
        <f t="shared" si="8"/>
        <v>7.7139058570283332</v>
      </c>
      <c r="C32" s="18">
        <f t="shared" si="8"/>
        <v>7.0966724923503213</v>
      </c>
      <c r="D32" s="18">
        <f t="shared" si="8"/>
        <v>7.2457714103905975</v>
      </c>
      <c r="E32" s="18">
        <f t="shared" si="8"/>
        <v>7.1107387115768388</v>
      </c>
      <c r="F32" s="18">
        <f t="shared" si="8"/>
        <v>6.8943579373823036</v>
      </c>
      <c r="H32" s="40">
        <f t="shared" si="11"/>
        <v>-0.17644363376942329</v>
      </c>
      <c r="I32" s="40">
        <f t="shared" si="12"/>
        <v>44.418148215525086</v>
      </c>
      <c r="J32" s="40">
        <f t="shared" si="13"/>
        <v>44.24170458175567</v>
      </c>
      <c r="L32" t="str">
        <f>$A$14</f>
        <v>Sales and customer service occupations</v>
      </c>
      <c r="M32" s="18">
        <f t="shared" ref="M32:Q32" si="30">M14/M$18*100</f>
        <v>6.2662522426189904</v>
      </c>
      <c r="N32" s="18">
        <f t="shared" si="30"/>
        <v>5.8830302887920025</v>
      </c>
      <c r="O32" s="18">
        <f t="shared" si="30"/>
        <v>6.1760169584591669</v>
      </c>
      <c r="P32" s="18">
        <f t="shared" si="30"/>
        <v>6.2120215483818342</v>
      </c>
      <c r="Q32" s="18">
        <f t="shared" si="30"/>
        <v>6.2548270981148253</v>
      </c>
      <c r="S32" s="40">
        <f t="shared" si="15"/>
        <v>5.9660664937227184</v>
      </c>
      <c r="T32" s="40">
        <f t="shared" si="16"/>
        <v>34.581504991118237</v>
      </c>
      <c r="U32" s="40">
        <f t="shared" si="17"/>
        <v>40.547571484840958</v>
      </c>
      <c r="W32" t="str">
        <f>$A$14</f>
        <v>Sales and customer service occupations</v>
      </c>
      <c r="X32" s="18">
        <f t="shared" ref="X32:AB32" si="31">X14/X$18*100</f>
        <v>9.2320594518248082</v>
      </c>
      <c r="Y32" s="18">
        <f t="shared" si="31"/>
        <v>8.3419851797310933</v>
      </c>
      <c r="Z32" s="18">
        <f t="shared" si="31"/>
        <v>8.3185388234512043</v>
      </c>
      <c r="AA32" s="18">
        <f t="shared" si="31"/>
        <v>8.0108760372220278</v>
      </c>
      <c r="AB32" s="18">
        <f t="shared" si="31"/>
        <v>7.532261601051486</v>
      </c>
      <c r="AD32" s="40">
        <f t="shared" si="19"/>
        <v>-4.7497340733719504</v>
      </c>
      <c r="AE32" s="40">
        <f t="shared" si="20"/>
        <v>51.741836004758589</v>
      </c>
      <c r="AF32" s="40">
        <f t="shared" si="21"/>
        <v>46.992101931386642</v>
      </c>
    </row>
    <row r="33" spans="1:32" x14ac:dyDescent="0.2">
      <c r="A33" t="str">
        <f>$A$15</f>
        <v>Process, plant and machine operatives</v>
      </c>
      <c r="B33" s="18">
        <f t="shared" si="8"/>
        <v>4.8540681353318123</v>
      </c>
      <c r="C33" s="18">
        <f t="shared" si="8"/>
        <v>5.053379169647199</v>
      </c>
      <c r="D33" s="18">
        <f t="shared" si="8"/>
        <v>4.3095710715603941</v>
      </c>
      <c r="E33" s="18">
        <f t="shared" si="8"/>
        <v>4.6186292350973277</v>
      </c>
      <c r="F33" s="18">
        <f t="shared" si="8"/>
        <v>4.4201741754213684</v>
      </c>
      <c r="G33" s="11"/>
      <c r="H33" s="40">
        <f t="shared" si="11"/>
        <v>7.6041882259877989</v>
      </c>
      <c r="I33" s="40">
        <f t="shared" si="12"/>
        <v>51.509509523236851</v>
      </c>
      <c r="J33" s="40">
        <f t="shared" si="13"/>
        <v>59.113697749224649</v>
      </c>
      <c r="L33" t="str">
        <f>$A$15</f>
        <v>Process, plant and machine operatives</v>
      </c>
      <c r="M33" s="18">
        <f t="shared" ref="M33:Q33" si="32">M15/M$18*100</f>
        <v>8.4252185075781121</v>
      </c>
      <c r="N33" s="18">
        <f t="shared" si="32"/>
        <v>8.9445574343710987</v>
      </c>
      <c r="O33" s="18">
        <f t="shared" si="32"/>
        <v>7.6814174964688426</v>
      </c>
      <c r="P33" s="18">
        <f t="shared" si="32"/>
        <v>8.0167806860992776</v>
      </c>
      <c r="Q33" s="18">
        <f t="shared" si="32"/>
        <v>7.5600649100762922</v>
      </c>
      <c r="R33" s="11"/>
      <c r="S33" s="40">
        <f t="shared" si="15"/>
        <v>2.977925408579849</v>
      </c>
      <c r="T33" s="40">
        <f t="shared" si="16"/>
        <v>48.967008436500286</v>
      </c>
      <c r="U33" s="40">
        <f t="shared" si="17"/>
        <v>51.944933845080129</v>
      </c>
      <c r="W33" t="str">
        <f>$A$15</f>
        <v>Process, plant and machine operatives</v>
      </c>
      <c r="X33" s="18">
        <f t="shared" ref="X33:AB33" si="33">X15/X$18*100</f>
        <v>1.1090045916632421</v>
      </c>
      <c r="Y33" s="18">
        <f t="shared" si="33"/>
        <v>1.060659035398694</v>
      </c>
      <c r="Z33" s="18">
        <f t="shared" si="33"/>
        <v>0.92822784839753958</v>
      </c>
      <c r="AA33" s="18">
        <f t="shared" si="33"/>
        <v>1.2151079889157914</v>
      </c>
      <c r="AB33" s="18">
        <f t="shared" si="33"/>
        <v>1.2882723496212376</v>
      </c>
      <c r="AC33" s="11"/>
      <c r="AD33" s="40">
        <f t="shared" si="19"/>
        <v>45.995994720448756</v>
      </c>
      <c r="AE33" s="40">
        <f t="shared" si="20"/>
        <v>72.608874947667829</v>
      </c>
      <c r="AF33" s="40">
        <f t="shared" si="21"/>
        <v>118.60486966811659</v>
      </c>
    </row>
    <row r="34" spans="1:32" x14ac:dyDescent="0.2">
      <c r="A34" t="str">
        <f>$A$16</f>
        <v>Elementary occupations</v>
      </c>
      <c r="B34" s="18">
        <f t="shared" si="8"/>
        <v>11.797202627131274</v>
      </c>
      <c r="C34" s="18">
        <f t="shared" si="8"/>
        <v>11.168032158635118</v>
      </c>
      <c r="D34" s="18">
        <f t="shared" si="8"/>
        <v>10.413477722690539</v>
      </c>
      <c r="E34" s="18">
        <f t="shared" si="8"/>
        <v>10.264438465361142</v>
      </c>
      <c r="F34" s="18">
        <f t="shared" si="8"/>
        <v>9.6006335120914006</v>
      </c>
      <c r="G34" s="11"/>
      <c r="H34" s="40">
        <f t="shared" si="11"/>
        <v>-3.2774051513294635</v>
      </c>
      <c r="I34" s="40">
        <f t="shared" si="12"/>
        <v>47.111794522799059</v>
      </c>
      <c r="J34" s="40">
        <f t="shared" si="13"/>
        <v>43.834389371469598</v>
      </c>
      <c r="L34" t="str">
        <f>$A$16</f>
        <v>Elementary occupations</v>
      </c>
      <c r="M34" s="18">
        <f t="shared" ref="M34:Q34" si="34">M16/M$18*100</f>
        <v>11.858323080288125</v>
      </c>
      <c r="N34" s="18">
        <f t="shared" si="34"/>
        <v>11.132240760087299</v>
      </c>
      <c r="O34" s="18">
        <f t="shared" si="34"/>
        <v>10.598683801418437</v>
      </c>
      <c r="P34" s="18">
        <f t="shared" si="34"/>
        <v>10.606179394958252</v>
      </c>
      <c r="Q34" s="18">
        <f t="shared" si="34"/>
        <v>9.7448564646522691</v>
      </c>
      <c r="R34" s="11"/>
      <c r="S34" s="40">
        <f t="shared" si="15"/>
        <v>-3.7981341831043847</v>
      </c>
      <c r="T34" s="40">
        <f t="shared" si="16"/>
        <v>38.267056549162696</v>
      </c>
      <c r="U34" s="40">
        <f t="shared" si="17"/>
        <v>34.468922366058315</v>
      </c>
      <c r="W34" t="str">
        <f>$A$16</f>
        <v>Elementary occupations</v>
      </c>
      <c r="X34" s="18">
        <f t="shared" ref="X34:AB34" si="35">X16/X$18*100</f>
        <v>11.733105639597706</v>
      </c>
      <c r="Y34" s="18">
        <f t="shared" si="35"/>
        <v>11.204757548193964</v>
      </c>
      <c r="Z34" s="18">
        <f t="shared" si="35"/>
        <v>10.227750011437438</v>
      </c>
      <c r="AA34" s="18">
        <f t="shared" si="35"/>
        <v>9.9221575131008599</v>
      </c>
      <c r="AB34" s="18">
        <f t="shared" si="35"/>
        <v>9.4567775098865017</v>
      </c>
      <c r="AC34" s="11"/>
      <c r="AD34" s="40">
        <f t="shared" si="19"/>
        <v>-2.7362708139809615</v>
      </c>
      <c r="AE34" s="40">
        <f t="shared" si="20"/>
        <v>56.303122699893116</v>
      </c>
      <c r="AF34" s="40">
        <f t="shared" si="21"/>
        <v>53.566851885912158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4.9116795749909699</v>
      </c>
      <c r="I36" s="43">
        <f t="shared" si="12"/>
        <v>49.46132515583362</v>
      </c>
      <c r="J36" s="43">
        <f t="shared" si="13"/>
        <v>54.37300473082459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4.6309056062782048</v>
      </c>
      <c r="T36" s="43">
        <f t="shared" ref="T36" si="37">IF(O18&gt;0,(T18/O18)*100,0)</f>
        <v>41.222749896938815</v>
      </c>
      <c r="U36" s="43">
        <f t="shared" ref="U36" si="38">IF(O18&gt;0,(U18/O18)*100,0)</f>
        <v>45.85365550321702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5.1932443429868966</v>
      </c>
      <c r="AE36" s="43">
        <f t="shared" ref="AE36" si="40">IF(Z18&gt;0,(AE18/Z18)*100,0)</f>
        <v>57.723104344349686</v>
      </c>
      <c r="AF36" s="43">
        <f t="shared" ref="AF36" si="41">IF(Z18&gt;0,(AF18/Z18)*100,0)</f>
        <v>62.916348687336587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Coast to Capital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Coast to Capital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Coast to Capital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3.4082327671540069</v>
      </c>
      <c r="C46" s="18">
        <f t="shared" si="42"/>
        <v>-0.17739430942321777</v>
      </c>
      <c r="D46" s="18">
        <f t="shared" si="42"/>
        <v>0.47733771332150177</v>
      </c>
      <c r="E46" s="18">
        <f t="shared" si="42"/>
        <v>0.99353096247056794</v>
      </c>
      <c r="F46" s="18">
        <f>IF(F$6-D$6 &lt;&gt; 0,(EXP(LN(F8/D8)/(F$6-D$6))-1)*100,0)</f>
        <v>0.8211725617285115</v>
      </c>
      <c r="H46" s="18">
        <f>IF($F$6-$D$6 &lt;&gt; 0,(EXP(LN(1+(H26/100))/($F$6-$D$6))-1)*100,0)</f>
        <v>0.8211725617285115</v>
      </c>
      <c r="I46" s="18">
        <f>IF($F$6-$D$6 &lt;&gt; 0,(EXP(LN(1+(I26/100))/($F$6-$D$6))-1)*100,0)</f>
        <v>3.0202968679225561</v>
      </c>
      <c r="J46" s="18">
        <f>IF($F$6-$D$6 &lt;&gt; 0,(EXP(LN(1+(J26/100))/($F$6-$D$6))-1)*100,0)</f>
        <v>3.5727232806012088</v>
      </c>
      <c r="L46" t="str">
        <f>$A$8</f>
        <v>Managers, directors and senior officials</v>
      </c>
      <c r="M46" s="18">
        <f t="shared" ref="M46:M54" si="43">IF(N$6-M$6 &lt;&gt; 0,(EXP(LN(N8/M8)/(N$6-M$6))-1)*100,0)</f>
        <v>2.647847363175293</v>
      </c>
      <c r="N46" s="18">
        <f t="shared" ref="N46:N54" si="44">IF(O$6-N$6 &lt;&gt; 0,(EXP(LN(O8/N8)/(O$6-N$6))-1)*100,0)</f>
        <v>-1.7115404989004546</v>
      </c>
      <c r="O46" s="18">
        <f t="shared" ref="O46:O54" si="45">IF(P$6-O$6 &lt;&gt; 0,(EXP(LN(P8/O8)/(P$6-O$6))-1)*100,0)</f>
        <v>-5.3434539848573603E-2</v>
      </c>
      <c r="P46" s="18">
        <f t="shared" ref="P46:P54" si="46">IF(Q$6-P$6 &lt;&gt; 0,(EXP(LN(Q8/P8)/(Q$6-P$6))-1)*100,0)</f>
        <v>0.64868172534746638</v>
      </c>
      <c r="Q46" s="18">
        <f>IF(Q$6-O$6 &lt;&gt; 0,(EXP(LN(Q8/O8)/(Q$6-O$6))-1)*100,0)</f>
        <v>0.41409664013907221</v>
      </c>
      <c r="S46" s="18">
        <f>IF($F$6-$D$6 &lt;&gt; 0,(EXP(LN(1+(S26/100))/($F$6-$D$6))-1)*100,0)</f>
        <v>0.41409664013907221</v>
      </c>
      <c r="T46" s="18">
        <f>IF($F$6-$D$6 &lt;&gt; 0,(EXP(LN(1+(T26/100))/($F$6-$D$6))-1)*100,0)</f>
        <v>2.6864084959851153</v>
      </c>
      <c r="U46" s="18">
        <f>IF($F$6-$D$6 &lt;&gt; 0,(EXP(LN(1+(U26/100))/($F$6-$D$6))-1)*100,0)</f>
        <v>2.9748077677911766</v>
      </c>
      <c r="W46" t="str">
        <f>$A$8</f>
        <v>Managers, directors and senior officials</v>
      </c>
      <c r="X46" s="18">
        <f t="shared" ref="X46:X54" si="47">IF(Y$6-X$6 &lt;&gt; 0,(EXP(LN(Y8/X8)/(Y$6-X$6))-1)*100,0)</f>
        <v>4.7572652971558327</v>
      </c>
      <c r="Y46" s="18">
        <f t="shared" ref="Y46:Y54" si="48">IF(Z$6-Y$6 &lt;&gt; 0,(EXP(LN(Z8/Y8)/(Z$6-Y$6))-1)*100,0)</f>
        <v>2.409629608408026</v>
      </c>
      <c r="Z46" s="18">
        <f t="shared" ref="Z46:Z54" si="49">IF(AA$6-Z$6 &lt;&gt; 0,(EXP(LN(AA8/Z8)/(AA$6-Z$6))-1)*100,0)</f>
        <v>1.313304077061872</v>
      </c>
      <c r="AA46" s="18">
        <f t="shared" ref="AA46:AA54" si="50">IF(AB$6-AA$6 &lt;&gt; 0,(EXP(LN(AB8/AA8)/(AB$6-AA$6))-1)*100,0)</f>
        <v>1.4956781176592715</v>
      </c>
      <c r="AB46" s="18">
        <f>IF(AB$6-Z$6 &lt;&gt; 0,(EXP(LN(AB8/Z8)/(AB$6-Z$6))-1)*100,0)</f>
        <v>1.4348503231190524</v>
      </c>
      <c r="AD46" s="18">
        <f>IF($F$6-$D$6 &lt;&gt; 0,(EXP(LN(1+(AD26/100))/($F$6-$D$6))-1)*100,0)</f>
        <v>1.4348503231190524</v>
      </c>
      <c r="AE46" s="18">
        <f>IF($F$6-$D$6 &lt;&gt; 0,(EXP(LN(1+(AE26/100))/($F$6-$D$6))-1)*100,0)</f>
        <v>3.5305113158421664</v>
      </c>
      <c r="AF46" s="18">
        <f>IF($F$6-$D$6 &lt;&gt; 0,(EXP(LN(1+(AF26/100))/($F$6-$D$6))-1)*100,0)</f>
        <v>4.4484845004538753</v>
      </c>
    </row>
    <row r="47" spans="1:32" x14ac:dyDescent="0.2">
      <c r="A47" t="str">
        <f>$A$9</f>
        <v>Professional occupations</v>
      </c>
      <c r="B47" s="18">
        <f t="shared" si="42"/>
        <v>3.6552037967922946</v>
      </c>
      <c r="C47" s="18">
        <f t="shared" si="42"/>
        <v>2.7749255515389315</v>
      </c>
      <c r="D47" s="18">
        <f t="shared" si="42"/>
        <v>1.2982261435379172</v>
      </c>
      <c r="E47" s="18">
        <f t="shared" si="42"/>
        <v>0.80579115430492454</v>
      </c>
      <c r="F47" s="18">
        <f>IF(F$6-D$6 &lt;&gt; 0,(EXP(LN(F9/D9)/(F$6-D$6))-1)*100,0)</f>
        <v>0.96966959167072986</v>
      </c>
      <c r="H47" s="18">
        <f t="shared" ref="H47:J56" si="51">IF($F$6-$D$6 &lt;&gt; 0,(EXP(LN(1+(H27/100))/($F$6-$D$6))-1)*100,0)</f>
        <v>0.96966959167072986</v>
      </c>
      <c r="I47" s="18">
        <f t="shared" si="51"/>
        <v>2.7732747982712302</v>
      </c>
      <c r="J47" s="18">
        <f t="shared" si="51"/>
        <v>3.4492202066635613</v>
      </c>
      <c r="L47" t="str">
        <f>$A$9</f>
        <v>Professional occupations</v>
      </c>
      <c r="M47" s="18">
        <f t="shared" si="43"/>
        <v>2.871087707439357</v>
      </c>
      <c r="N47" s="18">
        <f t="shared" si="44"/>
        <v>2.4851977197493325</v>
      </c>
      <c r="O47" s="18">
        <f t="shared" si="45"/>
        <v>1.2057300838858032</v>
      </c>
      <c r="P47" s="18">
        <f t="shared" si="46"/>
        <v>0.67468700422157468</v>
      </c>
      <c r="Q47" s="18">
        <f>IF(Q$6-O$6 &lt;&gt; 0,(EXP(LN(Q9/O9)/(Q$6-O$6))-1)*100,0)</f>
        <v>0.85139103206224309</v>
      </c>
      <c r="S47" s="18">
        <f t="shared" ref="S47:U47" si="52">IF($F$6-$D$6 &lt;&gt; 0,(EXP(LN(1+(S27/100))/($F$6-$D$6))-1)*100,0)</f>
        <v>0.85139103206224309</v>
      </c>
      <c r="T47" s="18">
        <f t="shared" si="52"/>
        <v>2.3067856269810783</v>
      </c>
      <c r="U47" s="18">
        <f t="shared" si="52"/>
        <v>2.9359174118989362</v>
      </c>
      <c r="W47" t="str">
        <f>$A$9</f>
        <v>Professional occupations</v>
      </c>
      <c r="X47" s="18">
        <f t="shared" si="47"/>
        <v>4.478815392140123</v>
      </c>
      <c r="Y47" s="18">
        <f t="shared" si="48"/>
        <v>3.0676752012508191</v>
      </c>
      <c r="Z47" s="18">
        <f t="shared" si="49"/>
        <v>1.3908197496955266</v>
      </c>
      <c r="AA47" s="18">
        <f t="shared" si="50"/>
        <v>0.93480925939053439</v>
      </c>
      <c r="AB47" s="18">
        <f>IF(AB$6-Z$6 &lt;&gt; 0,(EXP(LN(AB9/Z9)/(AB$6-Z$6))-1)*100,0)</f>
        <v>1.0865844182323281</v>
      </c>
      <c r="AD47" s="18">
        <f t="shared" ref="AD47:AF47" si="53">IF($F$6-$D$6 &lt;&gt; 0,(EXP(LN(1+(AD27/100))/($F$6-$D$6))-1)*100,0)</f>
        <v>1.0865844182323281</v>
      </c>
      <c r="AE47" s="18">
        <f t="shared" si="53"/>
        <v>3.2138906697824599</v>
      </c>
      <c r="AF47" s="18">
        <f t="shared" si="53"/>
        <v>3.9313604742474695</v>
      </c>
    </row>
    <row r="48" spans="1:32" x14ac:dyDescent="0.2">
      <c r="A48" t="str">
        <f>$A$10</f>
        <v>Associate professional occupations</v>
      </c>
      <c r="B48" s="18">
        <f t="shared" si="42"/>
        <v>1.6319616662775038</v>
      </c>
      <c r="C48" s="18">
        <f t="shared" si="42"/>
        <v>3.4269093220242963</v>
      </c>
      <c r="D48" s="18">
        <f t="shared" si="42"/>
        <v>-0.43987817911360638</v>
      </c>
      <c r="E48" s="18">
        <f t="shared" si="42"/>
        <v>0.56311706285805396</v>
      </c>
      <c r="F48" s="18">
        <f t="shared" ref="F48:F56" si="54">IF(F$6-D$6 &lt;&gt; 0,(EXP(LN(F10/D10)/(F$6-D$6))-1)*100,0)</f>
        <v>0.22766759734131892</v>
      </c>
      <c r="H48" s="18">
        <f t="shared" si="51"/>
        <v>0.22766759734131892</v>
      </c>
      <c r="I48" s="18">
        <f t="shared" si="51"/>
        <v>2.5434875972517368</v>
      </c>
      <c r="J48" s="18">
        <f t="shared" si="51"/>
        <v>2.7044572289452562</v>
      </c>
      <c r="L48" t="str">
        <f>$A$10</f>
        <v>Associate professional occupations</v>
      </c>
      <c r="M48" s="18">
        <f t="shared" si="43"/>
        <v>0.8009436252906621</v>
      </c>
      <c r="N48" s="18">
        <f t="shared" si="44"/>
        <v>3.267146116781916</v>
      </c>
      <c r="O48" s="18">
        <f t="shared" si="45"/>
        <v>-1.1335059861622532</v>
      </c>
      <c r="P48" s="18">
        <f>IF(Q$6-P$6 &lt;&gt; 0,(EXP(LN(Q10/P10)/(Q$6-P$6))-1)*100,0)</f>
        <v>0.26811280143632654</v>
      </c>
      <c r="Q48" s="18">
        <f t="shared" ref="Q48:Q54" si="55">IF(Q$6-O$6 &lt;&gt; 0,(EXP(LN(Q10/O10)/(Q$6-O$6))-1)*100,0)</f>
        <v>-0.20128750675475482</v>
      </c>
      <c r="S48" s="18">
        <f t="shared" ref="S48:U48" si="56">IF($F$6-$D$6 &lt;&gt; 0,(EXP(LN(1+(S28/100))/($F$6-$D$6))-1)*100,0)</f>
        <v>-0.20128750675475482</v>
      </c>
      <c r="T48" s="18">
        <f t="shared" si="56"/>
        <v>2.0520671554621783</v>
      </c>
      <c r="U48" s="18">
        <f t="shared" si="56"/>
        <v>1.9011661096021149</v>
      </c>
      <c r="W48" t="str">
        <f>$A$10</f>
        <v>Associate professional occupations</v>
      </c>
      <c r="X48" s="18">
        <f t="shared" si="47"/>
        <v>2.5517287211822781</v>
      </c>
      <c r="Y48" s="18">
        <f t="shared" si="48"/>
        <v>3.5962853430913766</v>
      </c>
      <c r="Z48" s="18">
        <f t="shared" si="49"/>
        <v>0.2727309243392817</v>
      </c>
      <c r="AA48" s="18">
        <f t="shared" si="50"/>
        <v>0.84620345682153708</v>
      </c>
      <c r="AB48" s="18">
        <f t="shared" ref="AB48:AB54" si="57">IF(AB$6-Z$6 &lt;&gt; 0,(EXP(LN(AB10/Z10)/(AB$6-Z$6))-1)*100,0)</f>
        <v>0.65468245114725931</v>
      </c>
      <c r="AD48" s="18">
        <f t="shared" ref="AD48:AF48" si="58">IF($F$6-$D$6 &lt;&gt; 0,(EXP(LN(1+(AD28/100))/($F$6-$D$6))-1)*100,0)</f>
        <v>0.65468245114725931</v>
      </c>
      <c r="AE48" s="18">
        <f t="shared" si="58"/>
        <v>3.0293088347470132</v>
      </c>
      <c r="AF48" s="18">
        <f t="shared" si="58"/>
        <v>3.467452345019062</v>
      </c>
    </row>
    <row r="49" spans="1:32" x14ac:dyDescent="0.2">
      <c r="A49" t="str">
        <f>$A$11</f>
        <v>Administrative and secretarial occupations</v>
      </c>
      <c r="B49" s="18">
        <f t="shared" si="42"/>
        <v>-0.7758715736140509</v>
      </c>
      <c r="C49" s="18">
        <f t="shared" si="42"/>
        <v>0.93988441285881574</v>
      </c>
      <c r="D49" s="18">
        <f t="shared" si="42"/>
        <v>-1.598359965430618</v>
      </c>
      <c r="E49" s="18">
        <f t="shared" si="42"/>
        <v>-1.3028325780520156</v>
      </c>
      <c r="F49" s="18">
        <f t="shared" si="54"/>
        <v>-1.401440192511394</v>
      </c>
      <c r="H49" s="18">
        <f t="shared" si="51"/>
        <v>-1.401440192511394</v>
      </c>
      <c r="I49" s="18">
        <f t="shared" si="51"/>
        <v>2.5225838052989502</v>
      </c>
      <c r="J49" s="18">
        <f t="shared" si="51"/>
        <v>1.5650078266046696</v>
      </c>
      <c r="L49" t="str">
        <f>$A$11</f>
        <v>Administrative and secretarial occupations</v>
      </c>
      <c r="M49" s="18">
        <f t="shared" si="43"/>
        <v>-1.9638625210598892</v>
      </c>
      <c r="N49" s="18">
        <f t="shared" si="44"/>
        <v>15.027918392311946</v>
      </c>
      <c r="O49" s="18">
        <f t="shared" si="45"/>
        <v>-1.2756129595362431</v>
      </c>
      <c r="P49" s="18">
        <f t="shared" si="46"/>
        <v>0.47231482122433999</v>
      </c>
      <c r="Q49" s="18">
        <f t="shared" si="55"/>
        <v>-0.11373957748818109</v>
      </c>
      <c r="S49" s="18">
        <f t="shared" ref="S49:U49" si="59">IF($F$6-$D$6 &lt;&gt; 0,(EXP(LN(1+(S29/100))/($F$6-$D$6))-1)*100,0)</f>
        <v>-0.11373957748818109</v>
      </c>
      <c r="T49" s="18">
        <f t="shared" si="59"/>
        <v>2.0243368437965481</v>
      </c>
      <c r="U49" s="18">
        <f t="shared" si="59"/>
        <v>1.9386020522859981</v>
      </c>
      <c r="W49" t="str">
        <f>$A$11</f>
        <v>Administrative and secretarial occupations</v>
      </c>
      <c r="X49" s="18">
        <f t="shared" si="47"/>
        <v>-0.47156204307573502</v>
      </c>
      <c r="Y49" s="18">
        <f t="shared" si="48"/>
        <v>-2.5347849808219691</v>
      </c>
      <c r="Z49" s="18">
        <f t="shared" si="49"/>
        <v>-1.693106675302869</v>
      </c>
      <c r="AA49" s="18">
        <f t="shared" si="50"/>
        <v>-1.8909675362176248</v>
      </c>
      <c r="AB49" s="18">
        <f t="shared" si="57"/>
        <v>-1.8250582035058138</v>
      </c>
      <c r="AD49" s="18">
        <f t="shared" ref="AD49:AF49" si="60">IF($F$6-$D$6 &lt;&gt; 0,(EXP(LN(1+(AD29/100))/($F$6-$D$6))-1)*100,0)</f>
        <v>-1.8250582035058138</v>
      </c>
      <c r="AE49" s="18">
        <f t="shared" si="60"/>
        <v>2.6614589689482271</v>
      </c>
      <c r="AF49" s="18">
        <f t="shared" si="60"/>
        <v>1.452548227367001</v>
      </c>
    </row>
    <row r="50" spans="1:32" x14ac:dyDescent="0.2">
      <c r="A50" t="str">
        <f>$A$12</f>
        <v>Skilled trades occupations</v>
      </c>
      <c r="B50" s="18">
        <f t="shared" si="42"/>
        <v>0.1266312199847075</v>
      </c>
      <c r="C50" s="18">
        <f t="shared" si="42"/>
        <v>-12.441339047822463</v>
      </c>
      <c r="D50" s="18">
        <f t="shared" si="42"/>
        <v>0.61070188503131728</v>
      </c>
      <c r="E50" s="18">
        <f t="shared" si="42"/>
        <v>-0.16894876683036797</v>
      </c>
      <c r="F50" s="18">
        <f t="shared" si="54"/>
        <v>9.026116630290737E-2</v>
      </c>
      <c r="H50" s="18">
        <f t="shared" si="51"/>
        <v>9.026116630290737E-2</v>
      </c>
      <c r="I50" s="18">
        <f t="shared" si="51"/>
        <v>2.4488089838010429</v>
      </c>
      <c r="J50" s="18">
        <f t="shared" si="51"/>
        <v>2.5132610217728946</v>
      </c>
      <c r="L50" t="str">
        <f>$A$12</f>
        <v>Skilled trades occupations</v>
      </c>
      <c r="M50" s="18">
        <f t="shared" si="43"/>
        <v>0.40197326169029157</v>
      </c>
      <c r="N50" s="18">
        <f t="shared" si="44"/>
        <v>-15.0042432814794</v>
      </c>
      <c r="O50" s="18">
        <f t="shared" si="45"/>
        <v>0.20384534160378109</v>
      </c>
      <c r="P50" s="18">
        <f t="shared" si="46"/>
        <v>-0.47619345985299155</v>
      </c>
      <c r="Q50" s="18">
        <f t="shared" si="55"/>
        <v>-0.25002820333457354</v>
      </c>
      <c r="S50" s="18">
        <f t="shared" ref="S50:U50" si="61">IF($F$6-$D$6 &lt;&gt; 0,(EXP(LN(1+(S30/100))/($F$6-$D$6))-1)*100,0)</f>
        <v>-0.25002820333457354</v>
      </c>
      <c r="T50" s="18">
        <f t="shared" si="61"/>
        <v>2.2273720735469071</v>
      </c>
      <c r="U50" s="18">
        <f t="shared" si="61"/>
        <v>2.0446083166421714</v>
      </c>
      <c r="W50" t="str">
        <f>$A$12</f>
        <v>Skilled trades occupations</v>
      </c>
      <c r="X50" s="18">
        <f t="shared" si="47"/>
        <v>-1.7557422111601273</v>
      </c>
      <c r="Y50" s="18">
        <f t="shared" si="48"/>
        <v>6.0619542678425953</v>
      </c>
      <c r="Z50" s="18">
        <f t="shared" si="49"/>
        <v>2.8442834166249931</v>
      </c>
      <c r="AA50" s="18">
        <f t="shared" si="50"/>
        <v>1.273026550868539</v>
      </c>
      <c r="AB50" s="18">
        <f t="shared" si="57"/>
        <v>1.7940932657494413</v>
      </c>
      <c r="AD50" s="18">
        <f t="shared" ref="AD50:AF50" si="62">IF($F$6-$D$6 &lt;&gt; 0,(EXP(LN(1+(AD30/100))/($F$6-$D$6))-1)*100,0)</f>
        <v>1.7940932657494413</v>
      </c>
      <c r="AE50" s="18">
        <f t="shared" si="62"/>
        <v>3.6133775822125846</v>
      </c>
      <c r="AF50" s="18">
        <f t="shared" si="62"/>
        <v>4.759983975041715</v>
      </c>
    </row>
    <row r="51" spans="1:32" x14ac:dyDescent="0.2">
      <c r="A51" t="str">
        <f>$A$13</f>
        <v>Caring, leisure and other service occupations</v>
      </c>
      <c r="B51" s="18">
        <f t="shared" si="42"/>
        <v>1.6950827085357334</v>
      </c>
      <c r="C51" s="18">
        <f t="shared" si="42"/>
        <v>-4.7737216090804946</v>
      </c>
      <c r="D51" s="18">
        <f t="shared" si="42"/>
        <v>1.0208987434058958</v>
      </c>
      <c r="E51" s="18">
        <f t="shared" si="42"/>
        <v>0.57270577163699432</v>
      </c>
      <c r="F51" s="18">
        <f t="shared" si="54"/>
        <v>0.72188205108660863</v>
      </c>
      <c r="H51" s="18">
        <f t="shared" si="51"/>
        <v>0.72188205108660863</v>
      </c>
      <c r="I51" s="18">
        <f t="shared" si="51"/>
        <v>3.0794547452628107</v>
      </c>
      <c r="J51" s="18">
        <f t="shared" si="51"/>
        <v>3.560183979429743</v>
      </c>
      <c r="L51" t="str">
        <f>$A$13</f>
        <v>Caring, leisure and other service occupations</v>
      </c>
      <c r="M51" s="18">
        <f t="shared" si="43"/>
        <v>1.1178954744835323</v>
      </c>
      <c r="N51" s="18">
        <f t="shared" si="44"/>
        <v>-2.4883234675418531</v>
      </c>
      <c r="O51" s="18">
        <f t="shared" si="45"/>
        <v>2.5367578346592978</v>
      </c>
      <c r="P51" s="18">
        <f t="shared" si="46"/>
        <v>1.3663360170077743</v>
      </c>
      <c r="Q51" s="18">
        <f t="shared" si="55"/>
        <v>1.7549846012603121</v>
      </c>
      <c r="S51" s="18">
        <f t="shared" ref="S51:U51" si="63">IF($F$6-$D$6 &lt;&gt; 0,(EXP(LN(1+(S31/100))/($F$6-$D$6))-1)*100,0)</f>
        <v>1.7549846012603121</v>
      </c>
      <c r="T51" s="18">
        <f t="shared" si="63"/>
        <v>2.81892316077339</v>
      </c>
      <c r="U51" s="18">
        <f t="shared" si="63"/>
        <v>4.0560833755368675</v>
      </c>
      <c r="W51" t="str">
        <f>$A$13</f>
        <v>Caring, leisure and other service occupations</v>
      </c>
      <c r="X51" s="18">
        <f t="shared" si="47"/>
        <v>1.8606283099628307</v>
      </c>
      <c r="Y51" s="18">
        <f t="shared" si="48"/>
        <v>-5.4173110380484442</v>
      </c>
      <c r="Z51" s="18">
        <f t="shared" si="49"/>
        <v>0.56326435593820889</v>
      </c>
      <c r="AA51" s="18">
        <f t="shared" si="50"/>
        <v>0.30641751408146956</v>
      </c>
      <c r="AB51" s="18">
        <f t="shared" si="57"/>
        <v>0.39196015539815221</v>
      </c>
      <c r="AD51" s="18">
        <f t="shared" ref="AD51:AF51" si="64">IF($F$6-$D$6 &lt;&gt; 0,(EXP(LN(1+(AD31/100))/($F$6-$D$6))-1)*100,0)</f>
        <v>0.39196015539815221</v>
      </c>
      <c r="AE51" s="18">
        <f t="shared" si="64"/>
        <v>3.1533987247939876</v>
      </c>
      <c r="AF51" s="18">
        <f t="shared" si="64"/>
        <v>3.4097620810544127</v>
      </c>
    </row>
    <row r="52" spans="1:32" x14ac:dyDescent="0.2">
      <c r="A52" t="str">
        <f>$A$14</f>
        <v>Sales and customer service occupations</v>
      </c>
      <c r="B52" s="18">
        <f t="shared" si="42"/>
        <v>-0.50216700622672805</v>
      </c>
      <c r="C52" s="18">
        <f t="shared" si="42"/>
        <v>-0.22544733429155084</v>
      </c>
      <c r="D52" s="18">
        <f t="shared" si="42"/>
        <v>4.6019804533781183E-3</v>
      </c>
      <c r="E52" s="18">
        <f t="shared" si="42"/>
        <v>-1.9958893120120003E-2</v>
      </c>
      <c r="F52" s="18">
        <f t="shared" si="54"/>
        <v>-1.1772605567406114E-2</v>
      </c>
      <c r="H52" s="18">
        <f t="shared" si="51"/>
        <v>-1.1772605567406114E-2</v>
      </c>
      <c r="I52" s="18">
        <f t="shared" si="51"/>
        <v>2.4805509252886493</v>
      </c>
      <c r="J52" s="18">
        <f t="shared" si="51"/>
        <v>2.4721990855491871</v>
      </c>
      <c r="L52" t="str">
        <f>$A$14</f>
        <v>Sales and customer service occupations</v>
      </c>
      <c r="M52" s="18">
        <f t="shared" si="43"/>
        <v>-0.26316519434886887</v>
      </c>
      <c r="N52" s="18">
        <f t="shared" si="44"/>
        <v>1.4261120879112799</v>
      </c>
      <c r="O52" s="18">
        <f t="shared" si="45"/>
        <v>0.48595108407485377</v>
      </c>
      <c r="P52" s="18">
        <f t="shared" si="46"/>
        <v>0.33766903975380735</v>
      </c>
      <c r="Q52" s="18">
        <f t="shared" si="55"/>
        <v>0.38707205942123402</v>
      </c>
      <c r="S52" s="18">
        <f t="shared" ref="S52:U52" si="65">IF($F$6-$D$6 &lt;&gt; 0,(EXP(LN(1+(S32/100))/($F$6-$D$6))-1)*100,0)</f>
        <v>0.38707205942123402</v>
      </c>
      <c r="T52" s="18">
        <f t="shared" si="65"/>
        <v>1.9997307553099253</v>
      </c>
      <c r="U52" s="18">
        <f t="shared" si="65"/>
        <v>2.2951137777675878</v>
      </c>
      <c r="W52" t="str">
        <f>$A$14</f>
        <v>Sales and customer service occupations</v>
      </c>
      <c r="X52" s="18">
        <f t="shared" si="47"/>
        <v>-0.67334460873613722</v>
      </c>
      <c r="Y52" s="18">
        <f t="shared" si="48"/>
        <v>-1.4205731203031924</v>
      </c>
      <c r="Z52" s="18">
        <f t="shared" si="49"/>
        <v>-0.35989136388242526</v>
      </c>
      <c r="AA52" s="18">
        <f t="shared" si="50"/>
        <v>-0.30588475201066556</v>
      </c>
      <c r="AB52" s="18">
        <f t="shared" si="57"/>
        <v>-0.3238902076835859</v>
      </c>
      <c r="AD52" s="18">
        <f t="shared" ref="AD52:AF52" si="66">IF($F$6-$D$6 &lt;&gt; 0,(EXP(LN(1+(AD32/100))/($F$6-$D$6))-1)*100,0)</f>
        <v>-0.3238902076835859</v>
      </c>
      <c r="AE52" s="18">
        <f t="shared" si="66"/>
        <v>2.8190741713155276</v>
      </c>
      <c r="AF52" s="18">
        <f t="shared" si="66"/>
        <v>2.6013165016090189</v>
      </c>
    </row>
    <row r="53" spans="1:32" x14ac:dyDescent="0.2">
      <c r="A53" t="str">
        <f>$A$15</f>
        <v>Process, plant and machine operatives</v>
      </c>
      <c r="B53" s="18">
        <f t="shared" si="42"/>
        <v>2.6213017452773268</v>
      </c>
      <c r="C53" s="18">
        <f t="shared" si="42"/>
        <v>-16.662189691368035</v>
      </c>
      <c r="D53" s="18">
        <f t="shared" si="42"/>
        <v>1.78171817838777</v>
      </c>
      <c r="E53" s="18">
        <f t="shared" si="42"/>
        <v>-0.1500093395334634</v>
      </c>
      <c r="F53" s="18">
        <f t="shared" si="54"/>
        <v>0.48979147625636266</v>
      </c>
      <c r="H53" s="18">
        <f t="shared" si="51"/>
        <v>0.48979147625636266</v>
      </c>
      <c r="I53" s="18">
        <f t="shared" si="51"/>
        <v>2.8085718256524173</v>
      </c>
      <c r="J53" s="18">
        <f t="shared" si="51"/>
        <v>3.1447603739156005</v>
      </c>
      <c r="L53" t="str">
        <f>$A$15</f>
        <v>Process, plant and machine operatives</v>
      </c>
      <c r="M53" s="18">
        <f t="shared" si="43"/>
        <v>2.8493851449768348</v>
      </c>
      <c r="N53" s="18">
        <f t="shared" si="44"/>
        <v>-17.029272900655513</v>
      </c>
      <c r="O53" s="18">
        <f t="shared" si="45"/>
        <v>1.2306858277597144</v>
      </c>
      <c r="P53" s="18">
        <f t="shared" si="46"/>
        <v>-0.31763706144596338</v>
      </c>
      <c r="Q53" s="18">
        <f t="shared" si="55"/>
        <v>0.1958212321831132</v>
      </c>
      <c r="S53" s="18">
        <f t="shared" ref="S53:U53" si="67">IF($F$6-$D$6 &lt;&gt; 0,(EXP(LN(1+(S33/100))/($F$6-$D$6))-1)*100,0)</f>
        <v>0.1958212321831132</v>
      </c>
      <c r="T53" s="18">
        <f t="shared" si="67"/>
        <v>2.692644967126534</v>
      </c>
      <c r="U53" s="18">
        <f t="shared" si="67"/>
        <v>2.8282429457063607</v>
      </c>
      <c r="W53" t="str">
        <f>$A$15</f>
        <v>Process, plant and machine operatives</v>
      </c>
      <c r="X53" s="18">
        <f t="shared" si="47"/>
        <v>0.74737037392522687</v>
      </c>
      <c r="Y53" s="18">
        <f t="shared" si="48"/>
        <v>-13.485788695337153</v>
      </c>
      <c r="Z53" s="18">
        <f t="shared" si="49"/>
        <v>5.9496816559694743</v>
      </c>
      <c r="AA53" s="18">
        <f t="shared" si="50"/>
        <v>0.89839689248198962</v>
      </c>
      <c r="AB53" s="18">
        <f t="shared" si="57"/>
        <v>2.5548167086424378</v>
      </c>
      <c r="AD53" s="18">
        <f t="shared" ref="AD53:AF53" si="68">IF($F$6-$D$6 &lt;&gt; 0,(EXP(LN(1+(AD33/100))/($F$6-$D$6))-1)*100,0)</f>
        <v>2.5548167086424378</v>
      </c>
      <c r="AE53" s="18">
        <f t="shared" si="68"/>
        <v>3.7060774944070785</v>
      </c>
      <c r="AF53" s="18">
        <f t="shared" si="68"/>
        <v>5.3522921051486705</v>
      </c>
    </row>
    <row r="54" spans="1:32" x14ac:dyDescent="0.2">
      <c r="A54" t="str">
        <f>$A$16</f>
        <v>Elementary occupations</v>
      </c>
      <c r="B54" s="18">
        <f t="shared" si="42"/>
        <v>0.21158222016959272</v>
      </c>
      <c r="C54" s="18">
        <f t="shared" si="42"/>
        <v>-8.880975798817925</v>
      </c>
      <c r="D54" s="18">
        <f t="shared" si="42"/>
        <v>9.2571738578817175E-2</v>
      </c>
      <c r="E54" s="18">
        <f t="shared" si="42"/>
        <v>-0.37877679855943258</v>
      </c>
      <c r="F54" s="18">
        <f t="shared" si="54"/>
        <v>-0.2219077637423128</v>
      </c>
      <c r="H54" s="18">
        <f t="shared" si="51"/>
        <v>-0.2219077637423128</v>
      </c>
      <c r="I54" s="18">
        <f t="shared" si="51"/>
        <v>2.6068841265103782</v>
      </c>
      <c r="J54" s="18">
        <f t="shared" si="51"/>
        <v>2.4528826248692459</v>
      </c>
      <c r="L54" t="str">
        <f>$A$16</f>
        <v>Elementary occupations</v>
      </c>
      <c r="M54" s="18">
        <f t="shared" si="43"/>
        <v>-0.26511145031250516</v>
      </c>
      <c r="N54" s="18">
        <f t="shared" si="44"/>
        <v>-8.0161192891817663</v>
      </c>
      <c r="O54" s="18">
        <f t="shared" si="45"/>
        <v>0.38339029646190514</v>
      </c>
      <c r="P54" s="18">
        <f t="shared" si="46"/>
        <v>-0.57687261070171747</v>
      </c>
      <c r="Q54" s="18">
        <f t="shared" si="55"/>
        <v>-0.25780998655086096</v>
      </c>
      <c r="S54" s="18">
        <f t="shared" ref="S54:U54" si="69">IF($F$6-$D$6 &lt;&gt; 0,(EXP(LN(1+(S34/100))/($F$6-$D$6))-1)*100,0)</f>
        <v>-0.25780998655086096</v>
      </c>
      <c r="T54" s="18">
        <f t="shared" si="69"/>
        <v>2.1836114644448568</v>
      </c>
      <c r="U54" s="18">
        <f t="shared" si="69"/>
        <v>1.9940400858996732</v>
      </c>
      <c r="W54" t="str">
        <f>$A$16</f>
        <v>Elementary occupations</v>
      </c>
      <c r="X54" s="18">
        <f t="shared" si="47"/>
        <v>0.70950865541350439</v>
      </c>
      <c r="Y54" s="18">
        <f t="shared" si="48"/>
        <v>-9.7626577040466067</v>
      </c>
      <c r="Z54" s="18">
        <f t="shared" si="49"/>
        <v>-0.21326744134265718</v>
      </c>
      <c r="AA54" s="18">
        <f t="shared" si="50"/>
        <v>-0.17054720563041137</v>
      </c>
      <c r="AB54" s="18">
        <f t="shared" si="57"/>
        <v>-0.18478931594684278</v>
      </c>
      <c r="AD54" s="18">
        <f t="shared" ref="AD54:AF54" si="70">IF($F$6-$D$6 &lt;&gt; 0,(EXP(LN(1+(AD34/100))/($F$6-$D$6))-1)*100,0)</f>
        <v>-0.18478931594684278</v>
      </c>
      <c r="AE54" s="18">
        <f t="shared" si="70"/>
        <v>3.0222847196926805</v>
      </c>
      <c r="AF54" s="18">
        <f t="shared" si="70"/>
        <v>2.9010561066896923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1.5941064490136769</v>
      </c>
      <c r="C56" s="26">
        <f>IF(D$6-C$6 &lt;&gt; 0,(EXP(LN(D18/C18)/(D$6-C$6))-1)*100,0)</f>
        <v>-2.2785452044612797</v>
      </c>
      <c r="D56" s="26">
        <f>IF(E$6-D$6 &lt;&gt; 0,(EXP(LN(E18/D18)/(E$6-D$6))-1)*100,0)</f>
        <v>0.38156617181188679</v>
      </c>
      <c r="E56" s="26">
        <f>IF(F$6-E$6 &lt;&gt; 0,(EXP(LN(F18/E18)/(F$6-E$6))-1)*100,0)</f>
        <v>0.28948480610164751</v>
      </c>
      <c r="F56" s="26">
        <f t="shared" si="54"/>
        <v>0.3201692055678107</v>
      </c>
      <c r="H56" s="26">
        <f t="shared" si="51"/>
        <v>0.3201692055678107</v>
      </c>
      <c r="I56" s="26">
        <f t="shared" ref="I56" si="71">IF($F$6-$D$6 &lt;&gt; 0,(EXP(LN(1+(I36/100))/($F$6-$D$6))-1)*100,0)</f>
        <v>2.7153275067509419</v>
      </c>
      <c r="J56" s="26">
        <f t="shared" ref="J56" si="72">IF($F$6-$D$6 &lt;&gt; 0,(EXP(LN(1+(J36/100))/($F$6-$D$6))-1)*100,0)</f>
        <v>2.9369802852707627</v>
      </c>
      <c r="L56" s="24" t="str">
        <f>$A$18</f>
        <v>All occupations</v>
      </c>
      <c r="M56" s="26">
        <f>IF(N$6-M$6 &lt;&gt; 0,(EXP(LN(N18/M18)/(N$6-M$6))-1)*100,0)</f>
        <v>1.3228223889206969</v>
      </c>
      <c r="N56" s="26">
        <f>IF(O$6-N$6 &lt;&gt; 0,(EXP(LN(O18/N18)/(O$6-N$6))-1)*100,0)</f>
        <v>-3.3854839614200882</v>
      </c>
      <c r="O56" s="26">
        <f>IF(P$6-O$6 &lt;&gt; 0,(EXP(LN(P18/O18)/(P$6-O$6))-1)*100,0)</f>
        <v>0.36919770443286648</v>
      </c>
      <c r="P56" s="26">
        <f>IF(Q$6-P$6 &lt;&gt; 0,(EXP(LN(Q18/P18)/(Q$6-P$6))-1)*100,0)</f>
        <v>0.26878953868021416</v>
      </c>
      <c r="Q56" s="26">
        <f t="shared" ref="Q56" si="73">IF(Q$6-O$6 &lt;&gt; 0,(EXP(LN(Q18/O18)/(Q$6-O$6))-1)*100,0)</f>
        <v>0.30224776150493682</v>
      </c>
      <c r="S56" s="26">
        <f t="shared" ref="S56:U56" si="74">IF($F$6-$D$6 &lt;&gt; 0,(EXP(LN(1+(S36/100))/($F$6-$D$6))-1)*100,0)</f>
        <v>0.30224776150493682</v>
      </c>
      <c r="T56" s="26">
        <f t="shared" si="74"/>
        <v>2.3278016865373008</v>
      </c>
      <c r="U56" s="26">
        <f t="shared" si="74"/>
        <v>2.5481479329626522</v>
      </c>
      <c r="W56" s="24" t="str">
        <f>$A$18</f>
        <v>All occupations</v>
      </c>
      <c r="X56" s="26">
        <f>IF(Y$6-X$6 &lt;&gt; 0,(EXP(LN(Y18/X18)/(Y$6-X$6))-1)*100,0)</f>
        <v>1.8762865864506928</v>
      </c>
      <c r="Y56" s="26">
        <f>IF(Z$6-Y$6 &lt;&gt; 0,(EXP(LN(Z18/Y18)/(Z$6-Y$6))-1)*100,0)</f>
        <v>-1.1427204332456142</v>
      </c>
      <c r="Z56" s="26">
        <f>IF(AA$6-Z$6 &lt;&gt; 0,(EXP(LN(AA18/Z18)/(AA$6-Z$6))-1)*100,0)</f>
        <v>0.39396335629728885</v>
      </c>
      <c r="AA56" s="26">
        <f>IF(AB$6-AA$6 &lt;&gt; 0,(EXP(LN(AB18/AA18)/(AB$6-AA$6))-1)*100,0)</f>
        <v>0.31017432153224167</v>
      </c>
      <c r="AB56" s="26">
        <f t="shared" ref="AB56" si="75">IF(AB$6-Z$6 &lt;&gt; 0,(EXP(LN(AB18/Z18)/(AB$6-Z$6))-1)*100,0)</f>
        <v>0.3380962268455745</v>
      </c>
      <c r="AD56" s="26">
        <f t="shared" ref="AD56:AF56" si="76">IF($F$6-$D$6 &lt;&gt; 0,(EXP(LN(1+(AD36/100))/($F$6-$D$6))-1)*100,0)</f>
        <v>0.3380962268455745</v>
      </c>
      <c r="AE56" s="26">
        <f t="shared" si="76"/>
        <v>3.0844174747756581</v>
      </c>
      <c r="AF56" s="26">
        <f t="shared" si="76"/>
        <v>3.307292085831337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12.966559711805303</v>
      </c>
      <c r="C64" s="27">
        <f t="shared" si="77"/>
        <v>-0.18334039802346069</v>
      </c>
      <c r="D64" s="27">
        <f t="shared" si="77"/>
        <v>2.4859319010303125</v>
      </c>
      <c r="E64" s="27">
        <f t="shared" si="77"/>
        <v>10.979067998971672</v>
      </c>
      <c r="F64" s="27">
        <f>F8-D8</f>
        <v>13.464999900001985</v>
      </c>
      <c r="L64" t="str">
        <f>$A$8</f>
        <v>Managers, directors and senior officials</v>
      </c>
      <c r="M64" s="27">
        <f t="shared" ref="M64:M72" si="78">N8-M8</f>
        <v>6.4396472506065052</v>
      </c>
      <c r="N64" s="27">
        <f t="shared" ref="N64:N72" si="79">O8-N8</f>
        <v>-1.1104156361219566</v>
      </c>
      <c r="O64" s="27">
        <f t="shared" ref="O64:O72" si="80">P8-O8</f>
        <v>-0.17018797412853104</v>
      </c>
      <c r="P64" s="27">
        <f t="shared" ref="P64:P72" si="81">Q8-P8</f>
        <v>4.2479877626656517</v>
      </c>
      <c r="Q64" s="27">
        <f>Q8-O8</f>
        <v>4.0777997885371207</v>
      </c>
      <c r="W64" t="str">
        <f>$A$8</f>
        <v>Managers, directors and senior officials</v>
      </c>
      <c r="X64" s="27">
        <f t="shared" ref="X64:X72" si="82">Y8-X8</f>
        <v>6.5269124611989149</v>
      </c>
      <c r="Y64" s="27">
        <f t="shared" ref="Y64:Y72" si="83">Z8-Y8</f>
        <v>0.927075238098368</v>
      </c>
      <c r="Z64" s="27">
        <f t="shared" ref="Z64:Z72" si="84">AA8-Z8</f>
        <v>2.6561198751588364</v>
      </c>
      <c r="AA64" s="27">
        <f t="shared" ref="AA64:AA72" si="85">AB8-AA8</f>
        <v>6.7310802363059139</v>
      </c>
      <c r="AB64" s="27">
        <f>AB8-Z8</f>
        <v>9.3872001114647503</v>
      </c>
    </row>
    <row r="65" spans="1:31" x14ac:dyDescent="0.2">
      <c r="A65" t="str">
        <f>$A$9</f>
        <v>Professional occupations</v>
      </c>
      <c r="B65" s="27">
        <f t="shared" si="77"/>
        <v>25.459544907163917</v>
      </c>
      <c r="C65" s="27">
        <f t="shared" si="77"/>
        <v>5.2815135589439706</v>
      </c>
      <c r="D65" s="27">
        <f t="shared" si="77"/>
        <v>13.031383437261667</v>
      </c>
      <c r="E65" s="27">
        <f t="shared" si="77"/>
        <v>17.435161941753591</v>
      </c>
      <c r="F65" s="27">
        <f t="shared" ref="F65:F72" si="86">F9-D9</f>
        <v>30.466545379015258</v>
      </c>
      <c r="L65" t="str">
        <f>$A$9</f>
        <v>Professional occupations</v>
      </c>
      <c r="M65" s="27">
        <f t="shared" si="78"/>
        <v>10.240352147066744</v>
      </c>
      <c r="N65" s="27">
        <f t="shared" si="79"/>
        <v>2.3773069139746781</v>
      </c>
      <c r="O65" s="27">
        <f t="shared" si="80"/>
        <v>6.0544979735370248</v>
      </c>
      <c r="P65" s="27">
        <f t="shared" si="81"/>
        <v>7.2399505568832865</v>
      </c>
      <c r="Q65" s="27">
        <f t="shared" ref="Q65:Q72" si="87">Q9-O9</f>
        <v>13.294448530420311</v>
      </c>
      <c r="W65" t="str">
        <f>$A$9</f>
        <v>Professional occupations</v>
      </c>
      <c r="X65" s="27">
        <f t="shared" si="82"/>
        <v>15.219192760097116</v>
      </c>
      <c r="Y65" s="27">
        <f t="shared" si="83"/>
        <v>2.9042066449692072</v>
      </c>
      <c r="Z65" s="27">
        <f t="shared" si="84"/>
        <v>6.9768854637247841</v>
      </c>
      <c r="AA65" s="27">
        <f t="shared" si="85"/>
        <v>10.195211384870262</v>
      </c>
      <c r="AB65" s="27">
        <f t="shared" ref="AB65:AB72" si="88">AB9-Z9</f>
        <v>17.172096848595046</v>
      </c>
    </row>
    <row r="66" spans="1:31" x14ac:dyDescent="0.2">
      <c r="A66" t="str">
        <f>$A$10</f>
        <v>Associate professional occupations</v>
      </c>
      <c r="B66" s="27">
        <f t="shared" si="77"/>
        <v>7.3205658987198774</v>
      </c>
      <c r="C66" s="27">
        <f t="shared" si="77"/>
        <v>4.0011235994360845</v>
      </c>
      <c r="D66" s="27">
        <f t="shared" si="77"/>
        <v>-2.6326589609428908</v>
      </c>
      <c r="E66" s="27">
        <f t="shared" si="77"/>
        <v>6.8229068382614599</v>
      </c>
      <c r="F66" s="27">
        <f t="shared" si="86"/>
        <v>4.1902478773185692</v>
      </c>
      <c r="L66" t="str">
        <f>$A$10</f>
        <v>Associate professional occupations</v>
      </c>
      <c r="M66" s="27">
        <f t="shared" si="78"/>
        <v>1.8869889519788217</v>
      </c>
      <c r="N66" s="27">
        <f t="shared" si="79"/>
        <v>1.9629995264921973</v>
      </c>
      <c r="O66" s="27">
        <f t="shared" si="80"/>
        <v>-3.4376553926245208</v>
      </c>
      <c r="P66" s="27">
        <f t="shared" si="81"/>
        <v>1.5904596584195971</v>
      </c>
      <c r="Q66" s="27">
        <f t="shared" si="87"/>
        <v>-1.8471957342049237</v>
      </c>
      <c r="W66" t="str">
        <f>$A$10</f>
        <v>Associate professional occupations</v>
      </c>
      <c r="X66" s="27">
        <f t="shared" si="82"/>
        <v>5.4335769467409847</v>
      </c>
      <c r="Y66" s="27">
        <f t="shared" si="83"/>
        <v>2.0381240729439725</v>
      </c>
      <c r="Z66" s="27">
        <f t="shared" si="84"/>
        <v>0.80499643168153767</v>
      </c>
      <c r="AA66" s="27">
        <f t="shared" si="85"/>
        <v>5.2324471798419694</v>
      </c>
      <c r="AB66" s="27">
        <f t="shared" si="88"/>
        <v>6.0374436115235071</v>
      </c>
    </row>
    <row r="67" spans="1:31" x14ac:dyDescent="0.2">
      <c r="A67" t="str">
        <f>$A$11</f>
        <v>Administrative and secretarial occupations</v>
      </c>
      <c r="B67" s="27">
        <f t="shared" si="77"/>
        <v>-2.7816165902155774</v>
      </c>
      <c r="C67" s="27">
        <f t="shared" si="77"/>
        <v>0.82613048465306349</v>
      </c>
      <c r="D67" s="27">
        <f t="shared" si="77"/>
        <v>-6.8675055641291607</v>
      </c>
      <c r="E67" s="27">
        <f t="shared" si="77"/>
        <v>-10.060427603452098</v>
      </c>
      <c r="F67" s="27">
        <f t="shared" si="86"/>
        <v>-16.927933167581259</v>
      </c>
      <c r="L67" t="str">
        <f>$A$11</f>
        <v>Administrative and secretarial occupations</v>
      </c>
      <c r="M67" s="27">
        <f t="shared" si="78"/>
        <v>-1.4358487333225156</v>
      </c>
      <c r="N67" s="27">
        <f t="shared" si="79"/>
        <v>2.6133353997936766</v>
      </c>
      <c r="O67" s="27">
        <f t="shared" si="80"/>
        <v>-1.2436809454957505</v>
      </c>
      <c r="P67" s="27">
        <f t="shared" si="81"/>
        <v>0.90511132824430973</v>
      </c>
      <c r="Q67" s="27">
        <f t="shared" si="87"/>
        <v>-0.33856961725144075</v>
      </c>
      <c r="W67" t="str">
        <f>$A$11</f>
        <v>Administrative and secretarial occupations</v>
      </c>
      <c r="X67" s="27">
        <f t="shared" si="82"/>
        <v>-1.3457678568929623</v>
      </c>
      <c r="Y67" s="27">
        <f t="shared" si="83"/>
        <v>-1.787204915140606</v>
      </c>
      <c r="Z67" s="27">
        <f t="shared" si="84"/>
        <v>-5.6238246186335488</v>
      </c>
      <c r="AA67" s="27">
        <f t="shared" si="85"/>
        <v>-10.965538931696386</v>
      </c>
      <c r="AB67" s="27">
        <f t="shared" si="88"/>
        <v>-16.589363550329935</v>
      </c>
    </row>
    <row r="68" spans="1:31" x14ac:dyDescent="0.2">
      <c r="A68" t="str">
        <f>$A$12</f>
        <v>Skilled trades occupations</v>
      </c>
      <c r="B68" s="27">
        <f t="shared" si="77"/>
        <v>0.38197939605500153</v>
      </c>
      <c r="C68" s="27">
        <f t="shared" si="77"/>
        <v>-9.4119553335928003</v>
      </c>
      <c r="D68" s="27">
        <f t="shared" si="77"/>
        <v>2.047460652428569</v>
      </c>
      <c r="E68" s="27">
        <f t="shared" si="77"/>
        <v>-1.1449546484982847</v>
      </c>
      <c r="F68" s="27">
        <f t="shared" si="86"/>
        <v>0.90250600393028435</v>
      </c>
      <c r="L68" t="str">
        <f>$A$12</f>
        <v>Skilled trades occupations</v>
      </c>
      <c r="M68" s="27">
        <f t="shared" si="78"/>
        <v>1.0577463062449084</v>
      </c>
      <c r="N68" s="27">
        <f t="shared" si="79"/>
        <v>-9.9698749271338016</v>
      </c>
      <c r="O68" s="27">
        <f t="shared" si="80"/>
        <v>0.57798188890862434</v>
      </c>
      <c r="P68" s="27">
        <f t="shared" si="81"/>
        <v>-2.6594415110331227</v>
      </c>
      <c r="Q68" s="27">
        <f t="shared" si="87"/>
        <v>-2.0814596221244983</v>
      </c>
      <c r="W68" t="str">
        <f>$A$12</f>
        <v>Skilled trades occupations</v>
      </c>
      <c r="X68" s="27">
        <f t="shared" si="82"/>
        <v>-0.6757669101899193</v>
      </c>
      <c r="Y68" s="27">
        <f t="shared" si="83"/>
        <v>0.55791959354104037</v>
      </c>
      <c r="Z68" s="27">
        <f t="shared" si="84"/>
        <v>1.4694787635199056</v>
      </c>
      <c r="AA68" s="27">
        <f t="shared" si="85"/>
        <v>1.5144868625348202</v>
      </c>
      <c r="AB68" s="27">
        <f t="shared" si="88"/>
        <v>2.9839656260547258</v>
      </c>
    </row>
    <row r="69" spans="1:31" x14ac:dyDescent="0.2">
      <c r="A69" t="str">
        <f>$A$13</f>
        <v>Caring, leisure and other service occupations</v>
      </c>
      <c r="B69" s="27">
        <f t="shared" si="77"/>
        <v>5.7431713538444313</v>
      </c>
      <c r="C69" s="27">
        <f t="shared" si="77"/>
        <v>-4.21629681010306</v>
      </c>
      <c r="D69" s="27">
        <f t="shared" si="77"/>
        <v>4.3817826695314182</v>
      </c>
      <c r="E69" s="27">
        <f t="shared" si="77"/>
        <v>5.2004104892158693</v>
      </c>
      <c r="F69" s="27">
        <f t="shared" si="86"/>
        <v>9.5821931587472875</v>
      </c>
      <c r="L69" t="str">
        <f>$A$13</f>
        <v>Caring, leisure and other service occupations</v>
      </c>
      <c r="M69" s="27">
        <f t="shared" si="78"/>
        <v>0.84409269046452451</v>
      </c>
      <c r="N69" s="27">
        <f t="shared" si="79"/>
        <v>-0.4829167800574794</v>
      </c>
      <c r="O69" s="27">
        <f t="shared" si="80"/>
        <v>2.525240641015575</v>
      </c>
      <c r="P69" s="27">
        <f t="shared" si="81"/>
        <v>3.1176636232784531</v>
      </c>
      <c r="Q69" s="27">
        <f t="shared" si="87"/>
        <v>5.6429042642940281</v>
      </c>
      <c r="W69" t="str">
        <f>$A$13</f>
        <v>Caring, leisure and other service occupations</v>
      </c>
      <c r="X69" s="27">
        <f t="shared" si="82"/>
        <v>4.8990786633799956</v>
      </c>
      <c r="Y69" s="27">
        <f t="shared" si="83"/>
        <v>-3.7333800300455948</v>
      </c>
      <c r="Z69" s="27">
        <f t="shared" si="84"/>
        <v>1.8565420285159036</v>
      </c>
      <c r="AA69" s="27">
        <f t="shared" si="85"/>
        <v>2.0827468659373238</v>
      </c>
      <c r="AB69" s="27">
        <f t="shared" si="88"/>
        <v>3.9392888944532274</v>
      </c>
    </row>
    <row r="70" spans="1:31" x14ac:dyDescent="0.2">
      <c r="A70" t="str">
        <f>$A$14</f>
        <v>Sales and customer service occupations</v>
      </c>
      <c r="B70" s="27">
        <f t="shared" si="77"/>
        <v>-1.2468183876060337</v>
      </c>
      <c r="C70" s="27">
        <f t="shared" si="77"/>
        <v>-0.13818703954841993</v>
      </c>
      <c r="D70" s="27">
        <f t="shared" si="77"/>
        <v>1.4073325869716768E-2</v>
      </c>
      <c r="E70" s="27">
        <f t="shared" si="77"/>
        <v>-0.12197992144565006</v>
      </c>
      <c r="F70" s="27">
        <f t="shared" si="86"/>
        <v>-0.1079065955759333</v>
      </c>
      <c r="L70" t="str">
        <f>$A$14</f>
        <v>Sales and customer service occupations</v>
      </c>
      <c r="M70" s="27">
        <f t="shared" si="78"/>
        <v>-0.27267652614532523</v>
      </c>
      <c r="N70" s="27">
        <f t="shared" si="79"/>
        <v>0.36698646019038605</v>
      </c>
      <c r="O70" s="27">
        <f t="shared" si="80"/>
        <v>0.64036799653062815</v>
      </c>
      <c r="P70" s="27">
        <f t="shared" si="81"/>
        <v>0.91679562092793176</v>
      </c>
      <c r="Q70" s="27">
        <f t="shared" si="87"/>
        <v>1.5571636174585599</v>
      </c>
      <c r="W70" t="str">
        <f>$A$14</f>
        <v>Sales and customer service occupations</v>
      </c>
      <c r="X70" s="27">
        <f t="shared" si="82"/>
        <v>-0.974141861460744</v>
      </c>
      <c r="Y70" s="27">
        <f t="shared" si="83"/>
        <v>-0.50517349973868164</v>
      </c>
      <c r="Z70" s="27">
        <f t="shared" si="84"/>
        <v>-0.62629467066096112</v>
      </c>
      <c r="AA70" s="27">
        <f t="shared" si="85"/>
        <v>-1.038775542373628</v>
      </c>
      <c r="AB70" s="27">
        <f t="shared" si="88"/>
        <v>-1.6650702130345891</v>
      </c>
    </row>
    <row r="71" spans="1:31" x14ac:dyDescent="0.2">
      <c r="A71" t="str">
        <f>$A$15</f>
        <v>Process, plant and machine operatives</v>
      </c>
      <c r="B71" s="27">
        <f t="shared" si="77"/>
        <v>4.2915507969892133</v>
      </c>
      <c r="C71" s="27">
        <f t="shared" si="77"/>
        <v>-7.2724610727876708</v>
      </c>
      <c r="D71" s="27">
        <f t="shared" si="77"/>
        <v>3.3579593068060589</v>
      </c>
      <c r="E71" s="27">
        <f t="shared" si="77"/>
        <v>-0.59200962915660682</v>
      </c>
      <c r="F71" s="27">
        <f t="shared" si="86"/>
        <v>2.7659496776494521</v>
      </c>
      <c r="L71" t="str">
        <f>$A$15</f>
        <v>Process, plant and machine operatives</v>
      </c>
      <c r="M71" s="27">
        <f t="shared" si="78"/>
        <v>4.1588694202182239</v>
      </c>
      <c r="N71" s="27">
        <f t="shared" si="79"/>
        <v>-6.6626999935462621</v>
      </c>
      <c r="O71" s="27">
        <f t="shared" si="80"/>
        <v>2.0473193270885162</v>
      </c>
      <c r="P71" s="27">
        <f t="shared" si="81"/>
        <v>-1.0806167766422519</v>
      </c>
      <c r="Q71" s="27">
        <f t="shared" si="87"/>
        <v>0.9667025504462643</v>
      </c>
      <c r="W71" t="str">
        <f>$A$15</f>
        <v>Process, plant and machine operatives</v>
      </c>
      <c r="X71" s="27">
        <f t="shared" si="82"/>
        <v>0.13268137677096092</v>
      </c>
      <c r="Y71" s="27">
        <f t="shared" si="83"/>
        <v>-0.60976107924138745</v>
      </c>
      <c r="Z71" s="27">
        <f t="shared" si="84"/>
        <v>1.3106399797175206</v>
      </c>
      <c r="AA71" s="27">
        <f t="shared" si="85"/>
        <v>0.48860714748566547</v>
      </c>
      <c r="AB71" s="27">
        <f t="shared" si="88"/>
        <v>1.799247127203186</v>
      </c>
    </row>
    <row r="72" spans="1:31" x14ac:dyDescent="0.2">
      <c r="A72" t="str">
        <f>$A$16</f>
        <v>Elementary occupations</v>
      </c>
      <c r="B72" s="27">
        <f t="shared" si="77"/>
        <v>0.81206291324370738</v>
      </c>
      <c r="C72" s="27">
        <f t="shared" si="77"/>
        <v>-8.5665269889781115</v>
      </c>
      <c r="D72" s="27">
        <f t="shared" si="77"/>
        <v>0.40757323214481289</v>
      </c>
      <c r="E72" s="27">
        <f t="shared" si="77"/>
        <v>-3.2881754656499425</v>
      </c>
      <c r="F72" s="27">
        <f t="shared" si="86"/>
        <v>-2.8806022335051296</v>
      </c>
      <c r="L72" t="str">
        <f>$A$16</f>
        <v>Elementary occupations</v>
      </c>
      <c r="M72" s="27">
        <f t="shared" si="78"/>
        <v>-0.51981703697614279</v>
      </c>
      <c r="N72" s="27">
        <f t="shared" si="79"/>
        <v>-3.9033910121707933</v>
      </c>
      <c r="O72" s="27">
        <f t="shared" si="80"/>
        <v>0.86522849387107925</v>
      </c>
      <c r="P72" s="27">
        <f t="shared" si="81"/>
        <v>-2.5664462942712021</v>
      </c>
      <c r="Q72" s="27">
        <f t="shared" si="87"/>
        <v>-1.7012178004001228</v>
      </c>
      <c r="W72" t="str">
        <f>$A$16</f>
        <v>Elementary occupations</v>
      </c>
      <c r="X72" s="27">
        <f t="shared" si="82"/>
        <v>1.3318799502201841</v>
      </c>
      <c r="Y72" s="27">
        <f t="shared" si="83"/>
        <v>-4.6631359768075171</v>
      </c>
      <c r="Z72" s="27">
        <f t="shared" si="84"/>
        <v>-0.45765526172622373</v>
      </c>
      <c r="AA72" s="27">
        <f t="shared" si="85"/>
        <v>-0.72172917137872616</v>
      </c>
      <c r="AB72" s="27">
        <f t="shared" si="88"/>
        <v>-1.1793844331049499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52.946999999999889</v>
      </c>
      <c r="C74" s="29">
        <f t="shared" ref="C74" si="89">D18-C18</f>
        <v>-19.680000000000518</v>
      </c>
      <c r="D74" s="29">
        <f>E18-D18</f>
        <v>16.226000000000454</v>
      </c>
      <c r="E74" s="29">
        <f>F18-E18</f>
        <v>25.230000000000018</v>
      </c>
      <c r="F74" s="29">
        <f>F18-D18</f>
        <v>41.456000000000472</v>
      </c>
      <c r="L74" s="24" t="str">
        <f>$A$18</f>
        <v>All occupations</v>
      </c>
      <c r="M74" s="29">
        <f>N18-M18</f>
        <v>22.399354470135734</v>
      </c>
      <c r="N74" s="29">
        <f t="shared" ref="N74" si="90">O18-N18</f>
        <v>-14.808670048579415</v>
      </c>
      <c r="O74" s="29">
        <f>P18-O18</f>
        <v>7.8591120087027093</v>
      </c>
      <c r="P74" s="29">
        <f>Q18-P18</f>
        <v>11.711463968472628</v>
      </c>
      <c r="Q74" s="29">
        <f>Q18-O18</f>
        <v>19.570575977175338</v>
      </c>
      <c r="W74" s="24" t="str">
        <f>$A$18</f>
        <v>All occupations</v>
      </c>
      <c r="X74" s="29">
        <f>Y18-X18</f>
        <v>30.547645529864553</v>
      </c>
      <c r="Y74" s="29">
        <f t="shared" ref="Y74" si="91">Z18-Y18</f>
        <v>-4.871329951421103</v>
      </c>
      <c r="Z74" s="29">
        <f>AA18-Z18</f>
        <v>8.3668879912977445</v>
      </c>
      <c r="AA74" s="29">
        <f>AB18-AA18</f>
        <v>13.518536031527276</v>
      </c>
      <c r="AB74" s="29">
        <f>AB18-Z18</f>
        <v>21.885424022825021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90.385345216584142</v>
      </c>
      <c r="C80" s="11">
        <f t="shared" si="92"/>
        <v>103.35190492838944</v>
      </c>
      <c r="D80" s="11">
        <f t="shared" si="92"/>
        <v>103.16856453036598</v>
      </c>
      <c r="E80" s="11">
        <f t="shared" si="92"/>
        <v>105.6544964313963</v>
      </c>
      <c r="F80" s="11">
        <f t="shared" si="92"/>
        <v>116.63356443036797</v>
      </c>
      <c r="H80" s="40">
        <f>IF(D$6-B$6 &lt;&gt; 0,(EXP(LN(D8/B8)/(D$6-B$6))-1)*100,0)</f>
        <v>2.6809488802512327</v>
      </c>
      <c r="I80" s="40">
        <f t="shared" ref="I80:I88" si="93">F46</f>
        <v>0.8211725617285115</v>
      </c>
      <c r="L80" t="str">
        <f t="shared" ref="L80:Q88" si="94">L8</f>
        <v>Managers, directors and senior officials</v>
      </c>
      <c r="M80" s="11">
        <f t="shared" si="94"/>
        <v>58.438492462437061</v>
      </c>
      <c r="N80" s="11">
        <f t="shared" si="94"/>
        <v>64.878139713043566</v>
      </c>
      <c r="O80" s="11">
        <f t="shared" si="94"/>
        <v>63.76772407692161</v>
      </c>
      <c r="P80" s="11">
        <f t="shared" si="94"/>
        <v>63.597536102793079</v>
      </c>
      <c r="Q80" s="11">
        <f t="shared" si="94"/>
        <v>67.84552386545873</v>
      </c>
      <c r="S80" s="40">
        <f t="shared" ref="S80:S88" si="95">IF(O$6-M$6 &lt;&gt; 0,(EXP(LN(O8/M8)/(O$6-M$6))-1)*100,0)</f>
        <v>1.7607695505993171</v>
      </c>
      <c r="T80" s="40">
        <f t="shared" ref="T80:T88" si="96">Q46</f>
        <v>0.41409664013907221</v>
      </c>
      <c r="W80" t="str">
        <f t="shared" ref="W80:AB88" si="97">W8</f>
        <v>Managers, directors and senior officials</v>
      </c>
      <c r="X80" s="11">
        <f t="shared" si="97"/>
        <v>31.946852754147134</v>
      </c>
      <c r="Y80" s="11">
        <f t="shared" si="97"/>
        <v>38.473765215346049</v>
      </c>
      <c r="Z80" s="11">
        <f t="shared" si="97"/>
        <v>39.400840453444417</v>
      </c>
      <c r="AA80" s="11">
        <f t="shared" si="97"/>
        <v>42.056960328603253</v>
      </c>
      <c r="AB80" s="11">
        <f t="shared" si="97"/>
        <v>48.788040564909167</v>
      </c>
      <c r="AD80" s="40">
        <f t="shared" ref="AD80:AD88" si="98">IF(Z$6-X$6 &lt;&gt; 0,(EXP(LN(Z8/X8)/(Z$6-X$6))-1)*100,0)</f>
        <v>4.283471776164971</v>
      </c>
      <c r="AE80" s="40">
        <f t="shared" ref="AE80:AE88" si="99">AB46</f>
        <v>1.4348503231190524</v>
      </c>
    </row>
    <row r="81" spans="1:31" x14ac:dyDescent="0.2">
      <c r="A81" t="str">
        <f t="shared" si="92"/>
        <v>Professional occupations</v>
      </c>
      <c r="B81" s="11">
        <f t="shared" si="92"/>
        <v>164.87037425102451</v>
      </c>
      <c r="C81" s="11">
        <f t="shared" si="92"/>
        <v>190.32991915818843</v>
      </c>
      <c r="D81" s="11">
        <f t="shared" si="92"/>
        <v>195.6114327171324</v>
      </c>
      <c r="E81" s="11">
        <f t="shared" si="92"/>
        <v>208.64281615439407</v>
      </c>
      <c r="F81" s="11">
        <f t="shared" si="92"/>
        <v>226.07797809614766</v>
      </c>
      <c r="H81" s="40">
        <f t="shared" ref="H81:H88" si="100">IF(D$6-B$6 &lt;&gt; 0,(EXP(LN(D9/B9)/(D$6-B$6))-1)*100,0)</f>
        <v>3.4785470303640542</v>
      </c>
      <c r="I81" s="40">
        <f t="shared" si="93"/>
        <v>0.96966959167072986</v>
      </c>
      <c r="L81" t="str">
        <f t="shared" si="94"/>
        <v>Professional occupations</v>
      </c>
      <c r="M81" s="11">
        <f t="shared" si="94"/>
        <v>85.418310947733943</v>
      </c>
      <c r="N81" s="11">
        <f t="shared" si="94"/>
        <v>95.658663094800687</v>
      </c>
      <c r="O81" s="11">
        <f t="shared" si="94"/>
        <v>98.035970008775365</v>
      </c>
      <c r="P81" s="11">
        <f t="shared" si="94"/>
        <v>104.09046798231239</v>
      </c>
      <c r="Q81" s="11">
        <f t="shared" si="94"/>
        <v>111.33041853919568</v>
      </c>
      <c r="S81" s="40">
        <f t="shared" si="95"/>
        <v>2.7937936445417755</v>
      </c>
      <c r="T81" s="40">
        <f t="shared" si="96"/>
        <v>0.85139103206224309</v>
      </c>
      <c r="W81" t="str">
        <f t="shared" si="97"/>
        <v>Professional occupations</v>
      </c>
      <c r="X81" s="11">
        <f t="shared" si="97"/>
        <v>79.452063303290643</v>
      </c>
      <c r="Y81" s="11">
        <f t="shared" si="97"/>
        <v>94.671256063387759</v>
      </c>
      <c r="Z81" s="11">
        <f t="shared" si="97"/>
        <v>97.575462708356966</v>
      </c>
      <c r="AA81" s="11">
        <f t="shared" si="97"/>
        <v>104.55234817208175</v>
      </c>
      <c r="AB81" s="11">
        <f t="shared" si="97"/>
        <v>114.74755955695201</v>
      </c>
      <c r="AD81" s="40">
        <f t="shared" si="98"/>
        <v>4.1950501173977139</v>
      </c>
      <c r="AE81" s="40">
        <f t="shared" si="99"/>
        <v>1.0865844182323281</v>
      </c>
    </row>
    <row r="82" spans="1:31" x14ac:dyDescent="0.2">
      <c r="A82" t="str">
        <f t="shared" si="92"/>
        <v>Associate professional occupations</v>
      </c>
      <c r="B82" s="11">
        <f t="shared" si="92"/>
        <v>109.43547353662171</v>
      </c>
      <c r="C82" s="11">
        <f t="shared" si="92"/>
        <v>116.75603943534159</v>
      </c>
      <c r="D82" s="11">
        <f t="shared" si="92"/>
        <v>120.75716303477768</v>
      </c>
      <c r="E82" s="11">
        <f t="shared" si="92"/>
        <v>118.12450407383479</v>
      </c>
      <c r="F82" s="11">
        <f t="shared" si="92"/>
        <v>124.94741091209625</v>
      </c>
      <c r="H82" s="40">
        <f t="shared" si="100"/>
        <v>1.9884416620219225</v>
      </c>
      <c r="I82" s="40">
        <f t="shared" si="93"/>
        <v>0.22766759734131892</v>
      </c>
      <c r="L82" t="str">
        <f t="shared" si="94"/>
        <v>Associate professional occupations</v>
      </c>
      <c r="M82" s="11">
        <f t="shared" si="94"/>
        <v>58.196014878462677</v>
      </c>
      <c r="N82" s="11">
        <f t="shared" si="94"/>
        <v>60.083003830441498</v>
      </c>
      <c r="O82" s="11">
        <f t="shared" si="94"/>
        <v>62.046003356933696</v>
      </c>
      <c r="P82" s="11">
        <f t="shared" si="94"/>
        <v>58.608347964309175</v>
      </c>
      <c r="Q82" s="11">
        <f t="shared" si="94"/>
        <v>60.198807622728772</v>
      </c>
      <c r="S82" s="40">
        <f t="shared" si="95"/>
        <v>1.2894267299488726</v>
      </c>
      <c r="T82" s="40">
        <f t="shared" si="96"/>
        <v>-0.20128750675475482</v>
      </c>
      <c r="W82" t="str">
        <f t="shared" si="97"/>
        <v>Associate professional occupations</v>
      </c>
      <c r="X82" s="11">
        <f t="shared" si="97"/>
        <v>51.239458658159087</v>
      </c>
      <c r="Y82" s="11">
        <f t="shared" si="97"/>
        <v>56.673035604900072</v>
      </c>
      <c r="Z82" s="11">
        <f t="shared" si="97"/>
        <v>58.711159677844044</v>
      </c>
      <c r="AA82" s="11">
        <f t="shared" si="97"/>
        <v>59.516156109525582</v>
      </c>
      <c r="AB82" s="11">
        <f t="shared" si="97"/>
        <v>64.748603289367551</v>
      </c>
      <c r="AD82" s="40">
        <f t="shared" si="98"/>
        <v>2.7597940509849428</v>
      </c>
      <c r="AE82" s="40">
        <f t="shared" si="99"/>
        <v>0.65468245114725931</v>
      </c>
    </row>
    <row r="83" spans="1:31" x14ac:dyDescent="0.2">
      <c r="A83" t="str">
        <f t="shared" si="92"/>
        <v>Administrative and secretarial occupations</v>
      </c>
      <c r="B83" s="11">
        <f t="shared" si="92"/>
        <v>90.678646623967666</v>
      </c>
      <c r="C83" s="11">
        <f t="shared" si="92"/>
        <v>87.897030033752088</v>
      </c>
      <c r="D83" s="11">
        <f t="shared" si="92"/>
        <v>88.723160518405152</v>
      </c>
      <c r="E83" s="11">
        <f t="shared" si="92"/>
        <v>81.855654954275991</v>
      </c>
      <c r="F83" s="11">
        <f t="shared" si="92"/>
        <v>71.795227350823893</v>
      </c>
      <c r="H83" s="40">
        <f t="shared" si="100"/>
        <v>-0.43506951565381868</v>
      </c>
      <c r="I83" s="40">
        <f t="shared" si="93"/>
        <v>-1.401440192511394</v>
      </c>
      <c r="L83" t="str">
        <f t="shared" si="94"/>
        <v>Administrative and secretarial occupations</v>
      </c>
      <c r="M83" s="11">
        <f t="shared" si="94"/>
        <v>18.825718251981996</v>
      </c>
      <c r="N83" s="11">
        <f t="shared" si="94"/>
        <v>17.389869518659481</v>
      </c>
      <c r="O83" s="11">
        <f t="shared" si="94"/>
        <v>20.003204918453157</v>
      </c>
      <c r="P83" s="11">
        <f t="shared" si="94"/>
        <v>18.759523972957407</v>
      </c>
      <c r="Q83" s="11">
        <f t="shared" si="94"/>
        <v>19.664635301201717</v>
      </c>
      <c r="S83" s="40">
        <f t="shared" si="95"/>
        <v>1.220762807636655</v>
      </c>
      <c r="T83" s="40">
        <f t="shared" si="96"/>
        <v>-0.11373957748818109</v>
      </c>
      <c r="W83" t="str">
        <f t="shared" si="97"/>
        <v>Administrative and secretarial occupations</v>
      </c>
      <c r="X83" s="11">
        <f t="shared" si="97"/>
        <v>71.852928371985683</v>
      </c>
      <c r="Y83" s="11">
        <f t="shared" si="97"/>
        <v>70.507160515092721</v>
      </c>
      <c r="Z83" s="11">
        <f t="shared" si="97"/>
        <v>68.719955599952115</v>
      </c>
      <c r="AA83" s="11">
        <f t="shared" si="97"/>
        <v>63.096130981318566</v>
      </c>
      <c r="AB83" s="11">
        <f t="shared" si="97"/>
        <v>52.13059204962218</v>
      </c>
      <c r="AD83" s="40">
        <f t="shared" si="98"/>
        <v>-0.88767146278518894</v>
      </c>
      <c r="AE83" s="40">
        <f t="shared" si="99"/>
        <v>-1.8250582035058138</v>
      </c>
    </row>
    <row r="84" spans="1:31" x14ac:dyDescent="0.2">
      <c r="A84" t="str">
        <f t="shared" si="92"/>
        <v>Skilled trades occupations</v>
      </c>
      <c r="B84" s="11">
        <f t="shared" si="92"/>
        <v>75.268682461280363</v>
      </c>
      <c r="C84" s="11">
        <f t="shared" si="92"/>
        <v>75.650661857335365</v>
      </c>
      <c r="D84" s="11">
        <f t="shared" si="92"/>
        <v>66.238706523742565</v>
      </c>
      <c r="E84" s="11">
        <f t="shared" si="92"/>
        <v>68.286167176171134</v>
      </c>
      <c r="F84" s="11">
        <f t="shared" si="92"/>
        <v>67.141212527672849</v>
      </c>
      <c r="H84" s="40">
        <f t="shared" si="100"/>
        <v>-2.5235945243406332</v>
      </c>
      <c r="I84" s="40">
        <f t="shared" si="93"/>
        <v>9.026116630290737E-2</v>
      </c>
      <c r="L84" t="str">
        <f t="shared" si="94"/>
        <v>Skilled trades occupations</v>
      </c>
      <c r="M84" s="11">
        <f t="shared" si="94"/>
        <v>65.389289642846848</v>
      </c>
      <c r="N84" s="11">
        <f t="shared" si="94"/>
        <v>66.447035949091756</v>
      </c>
      <c r="O84" s="11">
        <f t="shared" si="94"/>
        <v>56.477161021957954</v>
      </c>
      <c r="P84" s="11">
        <f t="shared" si="94"/>
        <v>57.055142910866579</v>
      </c>
      <c r="Q84" s="11">
        <f t="shared" si="94"/>
        <v>54.395701399833456</v>
      </c>
      <c r="S84" s="40">
        <f t="shared" si="95"/>
        <v>-2.8879219108557952</v>
      </c>
      <c r="T84" s="40">
        <f t="shared" si="96"/>
        <v>-0.25002820333457354</v>
      </c>
      <c r="W84" t="str">
        <f t="shared" si="97"/>
        <v>Skilled trades occupations</v>
      </c>
      <c r="X84" s="11">
        <f t="shared" si="97"/>
        <v>9.8793928184335353</v>
      </c>
      <c r="Y84" s="11">
        <f t="shared" si="97"/>
        <v>9.203625908243616</v>
      </c>
      <c r="Z84" s="11">
        <f t="shared" si="97"/>
        <v>9.7615455017846564</v>
      </c>
      <c r="AA84" s="11">
        <f t="shared" si="97"/>
        <v>11.231024265304562</v>
      </c>
      <c r="AB84" s="11">
        <f t="shared" si="97"/>
        <v>12.745511127839382</v>
      </c>
      <c r="AD84" s="40">
        <f t="shared" si="98"/>
        <v>-0.23971853043518454</v>
      </c>
      <c r="AE84" s="40">
        <f t="shared" si="99"/>
        <v>1.7940932657494413</v>
      </c>
    </row>
    <row r="85" spans="1:31" x14ac:dyDescent="0.2">
      <c r="A85" t="str">
        <f t="shared" si="92"/>
        <v>Caring, leisure and other service occupations</v>
      </c>
      <c r="B85" s="11">
        <f t="shared" si="92"/>
        <v>82.579884646800664</v>
      </c>
      <c r="C85" s="11">
        <f t="shared" si="92"/>
        <v>88.323056000645096</v>
      </c>
      <c r="D85" s="11">
        <f t="shared" si="92"/>
        <v>84.106759190542036</v>
      </c>
      <c r="E85" s="11">
        <f t="shared" si="92"/>
        <v>88.488541860073454</v>
      </c>
      <c r="F85" s="11">
        <f t="shared" si="92"/>
        <v>93.688952349289323</v>
      </c>
      <c r="H85" s="40">
        <f t="shared" si="100"/>
        <v>0.36708834556575809</v>
      </c>
      <c r="I85" s="40">
        <f t="shared" si="93"/>
        <v>0.72188205108660863</v>
      </c>
      <c r="L85" t="str">
        <f t="shared" si="94"/>
        <v>Caring, leisure and other service occupations</v>
      </c>
      <c r="M85" s="11">
        <f t="shared" si="94"/>
        <v>18.563222570462493</v>
      </c>
      <c r="N85" s="11">
        <f t="shared" si="94"/>
        <v>19.407315260927017</v>
      </c>
      <c r="O85" s="11">
        <f t="shared" si="94"/>
        <v>18.924398480869538</v>
      </c>
      <c r="P85" s="11">
        <f t="shared" si="94"/>
        <v>21.449639121885113</v>
      </c>
      <c r="Q85" s="11">
        <f t="shared" si="94"/>
        <v>24.567302745163566</v>
      </c>
      <c r="S85" s="40">
        <f t="shared" si="95"/>
        <v>0.38613704132937077</v>
      </c>
      <c r="T85" s="40">
        <f t="shared" si="96"/>
        <v>1.7549846012603121</v>
      </c>
      <c r="W85" t="str">
        <f t="shared" si="97"/>
        <v>Caring, leisure and other service occupations</v>
      </c>
      <c r="X85" s="11">
        <f t="shared" si="97"/>
        <v>64.016662076338122</v>
      </c>
      <c r="Y85" s="11">
        <f t="shared" si="97"/>
        <v>68.915740739718117</v>
      </c>
      <c r="Z85" s="11">
        <f t="shared" si="97"/>
        <v>65.182360709672523</v>
      </c>
      <c r="AA85" s="11">
        <f t="shared" si="97"/>
        <v>67.038902738188426</v>
      </c>
      <c r="AB85" s="11">
        <f t="shared" si="97"/>
        <v>69.12164960412575</v>
      </c>
      <c r="AD85" s="40">
        <f>IF(Z$6-X$6 &lt;&gt; 0,(EXP(LN(Z13/X13)/(Z$6-X$6))-1)*100,0)</f>
        <v>0.36156199708601289</v>
      </c>
      <c r="AE85" s="40">
        <f t="shared" si="99"/>
        <v>0.39196015539815221</v>
      </c>
    </row>
    <row r="86" spans="1:31" x14ac:dyDescent="0.2">
      <c r="A86" t="str">
        <f t="shared" si="92"/>
        <v>Sales and customer service occupations</v>
      </c>
      <c r="B86" s="11">
        <f t="shared" si="92"/>
        <v>62.541417404560079</v>
      </c>
      <c r="C86" s="11">
        <f t="shared" si="92"/>
        <v>61.294599016954045</v>
      </c>
      <c r="D86" s="11">
        <f t="shared" si="92"/>
        <v>61.156411977405625</v>
      </c>
      <c r="E86" s="11">
        <f t="shared" si="92"/>
        <v>61.170485303275342</v>
      </c>
      <c r="F86" s="11">
        <f t="shared" si="92"/>
        <v>61.048505381829692</v>
      </c>
      <c r="H86" s="40">
        <f t="shared" si="100"/>
        <v>-0.44688453749721635</v>
      </c>
      <c r="I86" s="40">
        <f t="shared" si="93"/>
        <v>-1.1772605567406114E-2</v>
      </c>
      <c r="L86" t="str">
        <f t="shared" si="94"/>
        <v>Sales and customer service occupations</v>
      </c>
      <c r="M86" s="11">
        <f t="shared" si="94"/>
        <v>26.006029696714194</v>
      </c>
      <c r="N86" s="11">
        <f t="shared" si="94"/>
        <v>25.733353170568869</v>
      </c>
      <c r="O86" s="11">
        <f t="shared" si="94"/>
        <v>26.100339630759255</v>
      </c>
      <c r="P86" s="11">
        <f t="shared" si="94"/>
        <v>26.740707627289883</v>
      </c>
      <c r="Q86" s="11">
        <f t="shared" si="94"/>
        <v>27.657503248217814</v>
      </c>
      <c r="S86" s="40">
        <f t="shared" si="95"/>
        <v>7.2424301150619819E-2</v>
      </c>
      <c r="T86" s="40">
        <f t="shared" si="96"/>
        <v>0.38707205942123402</v>
      </c>
      <c r="W86" t="str">
        <f t="shared" si="97"/>
        <v>Sales and customer service occupations</v>
      </c>
      <c r="X86" s="11">
        <f t="shared" si="97"/>
        <v>36.535387707845892</v>
      </c>
      <c r="Y86" s="11">
        <f t="shared" si="97"/>
        <v>35.561245846385148</v>
      </c>
      <c r="Z86" s="11">
        <f t="shared" si="97"/>
        <v>35.056072346646467</v>
      </c>
      <c r="AA86" s="11">
        <f t="shared" si="97"/>
        <v>34.429777675985505</v>
      </c>
      <c r="AB86" s="11">
        <f t="shared" si="97"/>
        <v>33.391002133611877</v>
      </c>
      <c r="AD86" s="40">
        <f t="shared" si="98"/>
        <v>-0.82324206012477363</v>
      </c>
      <c r="AE86" s="40">
        <f t="shared" si="99"/>
        <v>-0.3238902076835859</v>
      </c>
    </row>
    <row r="87" spans="1:31" x14ac:dyDescent="0.2">
      <c r="A87" t="str">
        <f t="shared" si="92"/>
        <v>Process, plant and machine operatives</v>
      </c>
      <c r="B87" s="11">
        <f t="shared" si="92"/>
        <v>39.354939895378919</v>
      </c>
      <c r="C87" s="11">
        <f t="shared" si="92"/>
        <v>43.646490692368133</v>
      </c>
      <c r="D87" s="11">
        <f t="shared" si="92"/>
        <v>36.374029619580462</v>
      </c>
      <c r="E87" s="11">
        <f t="shared" si="92"/>
        <v>39.731988926386521</v>
      </c>
      <c r="F87" s="11">
        <f t="shared" si="92"/>
        <v>39.139979297229914</v>
      </c>
      <c r="H87" s="40">
        <f t="shared" si="100"/>
        <v>-1.5629857189453533</v>
      </c>
      <c r="I87" s="40">
        <f t="shared" si="93"/>
        <v>0.48979147625636266</v>
      </c>
      <c r="L87" t="str">
        <f t="shared" si="94"/>
        <v>Process, plant and machine operatives</v>
      </c>
      <c r="M87" s="11">
        <f t="shared" si="94"/>
        <v>34.966112793730524</v>
      </c>
      <c r="N87" s="11">
        <f t="shared" si="94"/>
        <v>39.124982213948748</v>
      </c>
      <c r="O87" s="11">
        <f t="shared" si="94"/>
        <v>32.462282220402486</v>
      </c>
      <c r="P87" s="11">
        <f t="shared" si="94"/>
        <v>34.509601547491002</v>
      </c>
      <c r="Q87" s="11">
        <f t="shared" si="94"/>
        <v>33.42898477084875</v>
      </c>
      <c r="S87" s="40">
        <f t="shared" si="95"/>
        <v>-1.4750237195337523</v>
      </c>
      <c r="T87" s="40">
        <f t="shared" si="96"/>
        <v>0.1958212321831132</v>
      </c>
      <c r="W87" t="str">
        <f t="shared" si="97"/>
        <v>Process, plant and machine operatives</v>
      </c>
      <c r="X87" s="11">
        <f t="shared" si="97"/>
        <v>4.3888271016483866</v>
      </c>
      <c r="Y87" s="11">
        <f t="shared" si="97"/>
        <v>4.5215084784193476</v>
      </c>
      <c r="Z87" s="11">
        <f t="shared" si="97"/>
        <v>3.9117473991779601</v>
      </c>
      <c r="AA87" s="11">
        <f t="shared" si="97"/>
        <v>5.2223873788954807</v>
      </c>
      <c r="AB87" s="11">
        <f t="shared" si="97"/>
        <v>5.7109945263811461</v>
      </c>
      <c r="AD87" s="40">
        <f t="shared" si="98"/>
        <v>-2.2752729552274698</v>
      </c>
      <c r="AE87" s="40">
        <f t="shared" si="99"/>
        <v>2.5548167086424378</v>
      </c>
    </row>
    <row r="88" spans="1:31" x14ac:dyDescent="0.2">
      <c r="A88" t="str">
        <f t="shared" si="92"/>
        <v>Elementary occupations</v>
      </c>
      <c r="B88" s="11">
        <f t="shared" si="92"/>
        <v>95.647235963782094</v>
      </c>
      <c r="C88" s="11">
        <f t="shared" si="92"/>
        <v>96.459298877025802</v>
      </c>
      <c r="D88" s="11">
        <f t="shared" si="92"/>
        <v>87.89277188804769</v>
      </c>
      <c r="E88" s="11">
        <f t="shared" si="92"/>
        <v>88.300345120192503</v>
      </c>
      <c r="F88" s="11">
        <f t="shared" si="92"/>
        <v>85.012169654542561</v>
      </c>
      <c r="H88" s="40">
        <f t="shared" si="100"/>
        <v>-1.6767676609089066</v>
      </c>
      <c r="I88" s="40">
        <f t="shared" si="93"/>
        <v>-0.2219077637423128</v>
      </c>
      <c r="L88" t="str">
        <f t="shared" si="94"/>
        <v>Elementary occupations</v>
      </c>
      <c r="M88" s="11">
        <f t="shared" si="94"/>
        <v>49.214090055575724</v>
      </c>
      <c r="N88" s="11">
        <f t="shared" si="94"/>
        <v>48.694273018599581</v>
      </c>
      <c r="O88" s="11">
        <f t="shared" si="94"/>
        <v>44.790882006428788</v>
      </c>
      <c r="P88" s="11">
        <f t="shared" si="94"/>
        <v>45.656110500299867</v>
      </c>
      <c r="Q88" s="11">
        <f t="shared" si="94"/>
        <v>43.089664206028665</v>
      </c>
      <c r="S88" s="40">
        <f t="shared" si="95"/>
        <v>-1.8658803146403335</v>
      </c>
      <c r="T88" s="40">
        <f t="shared" si="96"/>
        <v>-0.25780998655086096</v>
      </c>
      <c r="W88" t="str">
        <f t="shared" si="97"/>
        <v>Elementary occupations</v>
      </c>
      <c r="X88" s="11">
        <f t="shared" si="97"/>
        <v>46.433145908206185</v>
      </c>
      <c r="Y88" s="11">
        <f t="shared" si="97"/>
        <v>47.76502585842637</v>
      </c>
      <c r="Z88" s="11">
        <f t="shared" si="97"/>
        <v>43.101889881618852</v>
      </c>
      <c r="AA88" s="11">
        <f t="shared" si="97"/>
        <v>42.644234619892629</v>
      </c>
      <c r="AB88" s="11">
        <f t="shared" si="97"/>
        <v>41.922505448513903</v>
      </c>
      <c r="AD88" s="40">
        <f t="shared" si="98"/>
        <v>-1.4779043998953467</v>
      </c>
      <c r="AE88" s="40">
        <f t="shared" si="99"/>
        <v>-0.18478931594684278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810.76200000000028</v>
      </c>
      <c r="C90" s="34">
        <f t="shared" si="101"/>
        <v>863.70900000000017</v>
      </c>
      <c r="D90" s="34">
        <f t="shared" si="101"/>
        <v>844.02899999999966</v>
      </c>
      <c r="E90" s="34">
        <f t="shared" si="101"/>
        <v>860.25500000000011</v>
      </c>
      <c r="F90" s="34">
        <f t="shared" si="101"/>
        <v>885.48500000000013</v>
      </c>
      <c r="H90" s="43">
        <f>IF(D$6-B$6 &lt;&gt; 0,(EXP(LN(D18/B18)/(D$6-B$6))-1)*100,0)</f>
        <v>0.80748890696857867</v>
      </c>
      <c r="I90" s="43">
        <f>F56</f>
        <v>0.3201692055678107</v>
      </c>
      <c r="L90" s="24" t="str">
        <f t="shared" ref="L90:Q90" si="102">L18</f>
        <v>All occupations</v>
      </c>
      <c r="M90" s="34">
        <f t="shared" si="102"/>
        <v>415.01728129994547</v>
      </c>
      <c r="N90" s="34">
        <f t="shared" si="102"/>
        <v>437.4166357700812</v>
      </c>
      <c r="O90" s="34">
        <f t="shared" si="102"/>
        <v>422.60796572150178</v>
      </c>
      <c r="P90" s="34">
        <f t="shared" si="102"/>
        <v>430.46707773020449</v>
      </c>
      <c r="Q90" s="34">
        <f t="shared" si="102"/>
        <v>442.17854169867712</v>
      </c>
      <c r="S90" s="43">
        <f>IF(O$6-M$6 &lt;&gt; 0,(EXP(LN(O18/M18)/(O$6-M$6))-1)*100,0)</f>
        <v>0.36315367629407014</v>
      </c>
      <c r="T90" s="43">
        <f>Q56</f>
        <v>0.30224776150493682</v>
      </c>
      <c r="W90" s="24" t="str">
        <f t="shared" ref="W90:AB90" si="103">W18</f>
        <v>All occupations</v>
      </c>
      <c r="X90" s="34">
        <f t="shared" si="103"/>
        <v>395.74471870005459</v>
      </c>
      <c r="Y90" s="34">
        <f t="shared" si="103"/>
        <v>426.29236422991914</v>
      </c>
      <c r="Z90" s="34">
        <f t="shared" si="103"/>
        <v>421.42103427849804</v>
      </c>
      <c r="AA90" s="34">
        <f t="shared" si="103"/>
        <v>429.78792226979579</v>
      </c>
      <c r="AB90" s="34">
        <f t="shared" si="103"/>
        <v>443.30645830132306</v>
      </c>
      <c r="AD90" s="43">
        <f>IF(Z$6-X$6 &lt;&gt; 0,(EXP(LN(Z18/X18)/(Z$6-X$6))-1)*100,0)</f>
        <v>1.2651979905913269</v>
      </c>
      <c r="AE90" s="43">
        <f>AB56</f>
        <v>0.3380962268455745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Coast to Capital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Coast to Capital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Coast to Capital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61.59510657005633</v>
      </c>
      <c r="C8" s="11">
        <v>72.857635968224997</v>
      </c>
      <c r="D8" s="11">
        <v>73.312883325506348</v>
      </c>
      <c r="E8" s="11">
        <v>68.323836081918046</v>
      </c>
      <c r="F8" s="11">
        <v>73.609992847556228</v>
      </c>
      <c r="G8" s="10"/>
      <c r="H8" s="11">
        <f>F8-D8</f>
        <v>0.29710952204987962</v>
      </c>
      <c r="I8" s="11">
        <f>'RD T1'!E7</f>
        <v>36.098088899301459</v>
      </c>
      <c r="J8" s="11">
        <f>SUM(H8:I8)</f>
        <v>36.395198421351338</v>
      </c>
      <c r="L8" s="10" t="str">
        <f>name!D4</f>
        <v>11 Corporate managers and directors</v>
      </c>
      <c r="M8" s="11">
        <v>41.855147426224498</v>
      </c>
      <c r="N8" s="11">
        <v>47.386915105199037</v>
      </c>
      <c r="O8" s="11">
        <v>47.417331217160537</v>
      </c>
      <c r="P8" s="11">
        <v>42.740062092870218</v>
      </c>
      <c r="Q8" s="11">
        <v>44.195554609258522</v>
      </c>
      <c r="R8" s="10"/>
      <c r="S8" s="11">
        <f>Q8-O8</f>
        <v>-3.2217766079020151</v>
      </c>
      <c r="T8" s="11">
        <f>'RD T1'!T7</f>
        <v>20.311133978832647</v>
      </c>
      <c r="U8" s="11">
        <f>SUM(S8:T8)</f>
        <v>17.089357370930632</v>
      </c>
      <c r="W8" s="10" t="str">
        <f>name!D4</f>
        <v>11 Corporate managers and directors</v>
      </c>
      <c r="X8" s="11">
        <v>19.739959143831829</v>
      </c>
      <c r="Y8" s="11">
        <v>25.47072086302612</v>
      </c>
      <c r="Z8" s="11">
        <v>25.895552108345861</v>
      </c>
      <c r="AA8" s="11">
        <v>25.583773989047895</v>
      </c>
      <c r="AB8" s="11">
        <v>29.414438238297702</v>
      </c>
      <c r="AC8" s="10"/>
      <c r="AD8" s="11">
        <f>AB8-Z8</f>
        <v>3.5188861299518415</v>
      </c>
      <c r="AE8" s="11">
        <f>'RD T1'!T36</f>
        <v>15.786954920468816</v>
      </c>
      <c r="AF8" s="11">
        <f>SUM(AD8:AE8)</f>
        <v>19.305841050420657</v>
      </c>
    </row>
    <row r="9" spans="1:32" x14ac:dyDescent="0.2">
      <c r="A9" s="10" t="str">
        <f>name!D5</f>
        <v>12 Other managers and proprietors</v>
      </c>
      <c r="B9" s="11">
        <v>28.790238646527818</v>
      </c>
      <c r="C9" s="11">
        <v>30.494268960164455</v>
      </c>
      <c r="D9" s="11">
        <v>29.855681204859639</v>
      </c>
      <c r="E9" s="11">
        <v>37.330660349478244</v>
      </c>
      <c r="F9" s="11">
        <v>43.023571582811741</v>
      </c>
      <c r="H9" s="11">
        <f t="shared" ref="H9:H32" si="2">F9-D9</f>
        <v>13.167890377952101</v>
      </c>
      <c r="I9" s="11">
        <f>'RD T1'!E8</f>
        <v>21.94236858812998</v>
      </c>
      <c r="J9" s="11">
        <f>SUM(H9:I9)</f>
        <v>35.110258966082085</v>
      </c>
      <c r="L9" s="10" t="str">
        <f>name!D5</f>
        <v>12 Other managers and proprietors</v>
      </c>
      <c r="M9" s="11">
        <v>16.583345036212563</v>
      </c>
      <c r="N9" s="11">
        <v>17.491224607844522</v>
      </c>
      <c r="O9" s="11">
        <v>16.350392859761072</v>
      </c>
      <c r="P9" s="11">
        <v>20.857474009922861</v>
      </c>
      <c r="Q9" s="11">
        <v>23.649969256200212</v>
      </c>
      <c r="S9" s="11">
        <f t="shared" ref="S9:S32" si="3">Q9-O9</f>
        <v>7.2995763964391394</v>
      </c>
      <c r="T9" s="11">
        <f>'RD T1'!T8</f>
        <v>10.82751660797777</v>
      </c>
      <c r="U9" s="11">
        <f>SUM(S9:T9)</f>
        <v>18.12709300441691</v>
      </c>
      <c r="W9" s="10" t="str">
        <f>name!D5</f>
        <v>12 Other managers and proprietors</v>
      </c>
      <c r="X9" s="11">
        <v>12.206893610315305</v>
      </c>
      <c r="Y9" s="11">
        <v>13.003044352319929</v>
      </c>
      <c r="Z9" s="11">
        <v>13.505288345098554</v>
      </c>
      <c r="AA9" s="11">
        <v>16.473186339555358</v>
      </c>
      <c r="AB9" s="11">
        <v>19.373602326611469</v>
      </c>
      <c r="AD9" s="11">
        <f t="shared" ref="AD9:AD32" si="4">AB9-Z9</f>
        <v>5.8683139815129142</v>
      </c>
      <c r="AE9" s="11">
        <f>'RD T1'!T37</f>
        <v>11.11485198015221</v>
      </c>
      <c r="AF9" s="11">
        <f>SUM(AD9:AE9)</f>
        <v>16.983165961665122</v>
      </c>
    </row>
    <row r="10" spans="1:32" x14ac:dyDescent="0.2">
      <c r="A10" s="10" t="str">
        <f>name!D6</f>
        <v>21 Science, research, engineering and technology professionals</v>
      </c>
      <c r="B10" s="11">
        <v>49.139695400891306</v>
      </c>
      <c r="C10" s="11">
        <v>55.444105472650286</v>
      </c>
      <c r="D10" s="11">
        <v>57.347674024514461</v>
      </c>
      <c r="E10" s="11">
        <v>60.418999485256982</v>
      </c>
      <c r="F10" s="11">
        <v>65.919012387286159</v>
      </c>
      <c r="G10" s="11"/>
      <c r="H10" s="11">
        <f t="shared" si="2"/>
        <v>8.5713383627716979</v>
      </c>
      <c r="I10" s="11">
        <f>'RD T1'!E9</f>
        <v>23.320736897632074</v>
      </c>
      <c r="J10" s="11">
        <f t="shared" ref="J10:J32" si="5">SUM(H10:I10)</f>
        <v>31.892075260403772</v>
      </c>
      <c r="L10" s="10" t="str">
        <f>name!D6</f>
        <v>21 Science, research, engineering and technology professionals</v>
      </c>
      <c r="M10" s="11">
        <v>38.529066917827542</v>
      </c>
      <c r="N10" s="11">
        <v>43.729496598051163</v>
      </c>
      <c r="O10" s="11">
        <v>43.390293662603646</v>
      </c>
      <c r="P10" s="11">
        <v>44.115658612714377</v>
      </c>
      <c r="Q10" s="11">
        <v>46.856201519140022</v>
      </c>
      <c r="R10" s="11"/>
      <c r="S10" s="11">
        <f t="shared" si="3"/>
        <v>3.4659078565363757</v>
      </c>
      <c r="T10" s="11">
        <f>'RD T1'!T9</f>
        <v>14.661095251386769</v>
      </c>
      <c r="U10" s="11">
        <f t="shared" ref="U10:U32" si="6">SUM(S10:T10)</f>
        <v>18.127003107923144</v>
      </c>
      <c r="W10" s="10" t="str">
        <f>name!D6</f>
        <v>21 Science, research, engineering and technology professionals</v>
      </c>
      <c r="X10" s="11">
        <v>10.610628483063856</v>
      </c>
      <c r="Y10" s="11">
        <v>11.714608874599152</v>
      </c>
      <c r="Z10" s="11">
        <v>13.95738036191073</v>
      </c>
      <c r="AA10" s="11">
        <v>16.303340872542609</v>
      </c>
      <c r="AB10" s="11">
        <v>19.062810868146197</v>
      </c>
      <c r="AC10" s="11"/>
      <c r="AD10" s="11">
        <f t="shared" si="4"/>
        <v>5.1054305062354679</v>
      </c>
      <c r="AE10" s="11">
        <f>'RD T1'!T38</f>
        <v>8.659641646245305</v>
      </c>
      <c r="AF10" s="11">
        <f t="shared" ref="AF10:AF32" si="7">SUM(AD10:AE10)</f>
        <v>13.765072152480773</v>
      </c>
    </row>
    <row r="11" spans="1:32" x14ac:dyDescent="0.2">
      <c r="A11" s="10" t="str">
        <f>name!D7</f>
        <v>22 Health professionals</v>
      </c>
      <c r="B11" s="11">
        <v>29.910446080913246</v>
      </c>
      <c r="C11" s="11">
        <v>36.612090266903415</v>
      </c>
      <c r="D11" s="11">
        <v>36.371530629323928</v>
      </c>
      <c r="E11" s="11">
        <v>38.240199313970848</v>
      </c>
      <c r="F11" s="11">
        <v>39.884849465969573</v>
      </c>
      <c r="G11" s="11"/>
      <c r="H11" s="11">
        <f t="shared" si="2"/>
        <v>3.5133188366456451</v>
      </c>
      <c r="I11" s="11">
        <f>'RD T1'!E10</f>
        <v>20.70961372481209</v>
      </c>
      <c r="J11" s="11">
        <f t="shared" si="5"/>
        <v>24.222932561457736</v>
      </c>
      <c r="L11" s="10" t="str">
        <f>name!D7</f>
        <v>22 Health professionals</v>
      </c>
      <c r="M11" s="11">
        <v>6.2674018177923507</v>
      </c>
      <c r="N11" s="11">
        <v>7.5491336029249929</v>
      </c>
      <c r="O11" s="11">
        <v>8.1603900108871645</v>
      </c>
      <c r="P11" s="11">
        <v>8.4888680530126646</v>
      </c>
      <c r="Q11" s="11">
        <v>8.8436278043933818</v>
      </c>
      <c r="R11" s="11"/>
      <c r="S11" s="11">
        <f t="shared" si="3"/>
        <v>0.68323779350621727</v>
      </c>
      <c r="T11" s="11">
        <f>'RD T1'!T10</f>
        <v>3.1960253353974322</v>
      </c>
      <c r="U11" s="11">
        <f t="shared" si="6"/>
        <v>3.8792631289036494</v>
      </c>
      <c r="W11" s="10" t="str">
        <f>name!D7</f>
        <v>22 Health professionals</v>
      </c>
      <c r="X11" s="11">
        <v>23.643044263120942</v>
      </c>
      <c r="Y11" s="11">
        <v>29.062956663978397</v>
      </c>
      <c r="Z11" s="11">
        <v>28.211140618436708</v>
      </c>
      <c r="AA11" s="11">
        <v>29.751331260958185</v>
      </c>
      <c r="AB11" s="11">
        <v>31.041221661576163</v>
      </c>
      <c r="AC11" s="11"/>
      <c r="AD11" s="11">
        <f t="shared" si="4"/>
        <v>2.8300810431394545</v>
      </c>
      <c r="AE11" s="11">
        <f>'RD T1'!T39</f>
        <v>17.513588389414664</v>
      </c>
      <c r="AF11" s="11">
        <f t="shared" si="7"/>
        <v>20.343669432554119</v>
      </c>
    </row>
    <row r="12" spans="1:32" x14ac:dyDescent="0.2">
      <c r="A12" s="10" t="str">
        <f>name!D8</f>
        <v>23 Teaching and other educational professionals</v>
      </c>
      <c r="B12" s="11">
        <v>35.396638863748365</v>
      </c>
      <c r="C12" s="11">
        <v>39.343863959436874</v>
      </c>
      <c r="D12" s="11">
        <v>39.609049159230729</v>
      </c>
      <c r="E12" s="11">
        <v>40.865515861361629</v>
      </c>
      <c r="F12" s="11">
        <v>44.006599767760022</v>
      </c>
      <c r="G12" s="11"/>
      <c r="H12" s="11">
        <f t="shared" si="2"/>
        <v>4.3975506085292935</v>
      </c>
      <c r="I12" s="11">
        <f>'RD T1'!E11</f>
        <v>21.508123637971288</v>
      </c>
      <c r="J12" s="11">
        <f t="shared" si="5"/>
        <v>25.905674246500581</v>
      </c>
      <c r="L12" s="10" t="str">
        <f>name!D8</f>
        <v>23 Teaching and other educational professionals</v>
      </c>
      <c r="M12" s="11">
        <v>11.046362549521318</v>
      </c>
      <c r="N12" s="11">
        <v>11.651908474694654</v>
      </c>
      <c r="O12" s="11">
        <v>12.372323210935122</v>
      </c>
      <c r="P12" s="11">
        <v>13.254017479487208</v>
      </c>
      <c r="Q12" s="11">
        <v>14.209220449367757</v>
      </c>
      <c r="R12" s="11"/>
      <c r="S12" s="11">
        <f t="shared" si="3"/>
        <v>1.8368972384326359</v>
      </c>
      <c r="T12" s="11">
        <f>'RD T1'!T11</f>
        <v>5.7729005939623157</v>
      </c>
      <c r="U12" s="11">
        <f t="shared" si="6"/>
        <v>7.6097978323949516</v>
      </c>
      <c r="W12" s="10" t="str">
        <f>name!D8</f>
        <v>23 Teaching and other educational professionals</v>
      </c>
      <c r="X12" s="11">
        <v>24.350276314227095</v>
      </c>
      <c r="Y12" s="11">
        <v>27.69195548474217</v>
      </c>
      <c r="Z12" s="11">
        <v>27.236725948295668</v>
      </c>
      <c r="AA12" s="11">
        <v>27.611498381874455</v>
      </c>
      <c r="AB12" s="11">
        <v>29.797379318392313</v>
      </c>
      <c r="AC12" s="11"/>
      <c r="AD12" s="11">
        <f t="shared" si="4"/>
        <v>2.5606533700966452</v>
      </c>
      <c r="AE12" s="11">
        <f>'RD T1'!T40</f>
        <v>15.735223044008968</v>
      </c>
      <c r="AF12" s="11">
        <f t="shared" si="7"/>
        <v>18.295876414105614</v>
      </c>
    </row>
    <row r="13" spans="1:32" x14ac:dyDescent="0.2">
      <c r="A13" s="10" t="str">
        <f>name!D9</f>
        <v>24 Business, media and public service professionals</v>
      </c>
      <c r="B13" s="11">
        <v>50.423593905471591</v>
      </c>
      <c r="C13" s="11">
        <v>58.929859459197871</v>
      </c>
      <c r="D13" s="11">
        <v>62.28317890406327</v>
      </c>
      <c r="E13" s="11">
        <v>69.11810149380463</v>
      </c>
      <c r="F13" s="11">
        <v>76.267516475131899</v>
      </c>
      <c r="G13" s="11"/>
      <c r="H13" s="11">
        <f t="shared" si="2"/>
        <v>13.984337571068629</v>
      </c>
      <c r="I13" s="11">
        <f>'RD T1'!E12</f>
        <v>33.6973980294431</v>
      </c>
      <c r="J13" s="11">
        <f t="shared" si="5"/>
        <v>47.681735600511729</v>
      </c>
      <c r="L13" s="10" t="str">
        <f>name!D9</f>
        <v>24 Business, media and public service professionals</v>
      </c>
      <c r="M13" s="11">
        <v>29.575479662592727</v>
      </c>
      <c r="N13" s="11">
        <v>32.728124419129891</v>
      </c>
      <c r="O13" s="11">
        <v>34.112963124349427</v>
      </c>
      <c r="P13" s="11">
        <v>38.231923837098137</v>
      </c>
      <c r="Q13" s="11">
        <v>41.421368766294513</v>
      </c>
      <c r="R13" s="11"/>
      <c r="S13" s="11">
        <f t="shared" si="3"/>
        <v>7.308405641945086</v>
      </c>
      <c r="T13" s="11">
        <f>'RD T1'!T12</f>
        <v>16.357194563392667</v>
      </c>
      <c r="U13" s="11">
        <f t="shared" si="6"/>
        <v>23.665600205337753</v>
      </c>
      <c r="W13" s="10" t="str">
        <f>name!D9</f>
        <v>24 Business, media and public service professionals</v>
      </c>
      <c r="X13" s="11">
        <v>20.848114242878754</v>
      </c>
      <c r="Y13" s="11">
        <v>26.201735040068041</v>
      </c>
      <c r="Z13" s="11">
        <v>28.170215779713853</v>
      </c>
      <c r="AA13" s="11">
        <v>30.886177656706494</v>
      </c>
      <c r="AB13" s="11">
        <v>34.846147708837343</v>
      </c>
      <c r="AC13" s="11"/>
      <c r="AD13" s="11">
        <f t="shared" si="4"/>
        <v>6.6759319291234895</v>
      </c>
      <c r="AE13" s="11">
        <f>'RD T1'!T41</f>
        <v>17.340203466050426</v>
      </c>
      <c r="AF13" s="11">
        <f t="shared" si="7"/>
        <v>24.016135395173915</v>
      </c>
    </row>
    <row r="14" spans="1:32" x14ac:dyDescent="0.2">
      <c r="A14" s="10" t="str">
        <f>name!D10</f>
        <v>31 Science, engineering and technology associate professionals</v>
      </c>
      <c r="B14" s="11">
        <v>12.60238064857591</v>
      </c>
      <c r="C14" s="11">
        <v>14.887322362082921</v>
      </c>
      <c r="D14" s="11">
        <v>16.111839287438315</v>
      </c>
      <c r="E14" s="11">
        <v>14.183686097099745</v>
      </c>
      <c r="F14" s="11">
        <v>15.028286069601366</v>
      </c>
      <c r="G14" s="11"/>
      <c r="H14" s="11">
        <f t="shared" si="2"/>
        <v>-1.0835532178369487</v>
      </c>
      <c r="I14" s="11">
        <f>'RD T1'!E13</f>
        <v>6.0528624221654352</v>
      </c>
      <c r="J14" s="11">
        <f t="shared" si="5"/>
        <v>4.9693092043284866</v>
      </c>
      <c r="L14" s="10" t="str">
        <f>name!D10</f>
        <v>31 Science, engineering and technology associate professionals</v>
      </c>
      <c r="M14" s="11">
        <v>8.6415719703832377</v>
      </c>
      <c r="N14" s="11">
        <v>10.706895998859375</v>
      </c>
      <c r="O14" s="11">
        <v>11.073340636897397</v>
      </c>
      <c r="P14" s="11">
        <v>9.0121561250063973</v>
      </c>
      <c r="Q14" s="11">
        <v>8.9954404489156232</v>
      </c>
      <c r="R14" s="11"/>
      <c r="S14" s="11">
        <f t="shared" si="3"/>
        <v>-2.0779001879817738</v>
      </c>
      <c r="T14" s="11">
        <f>'RD T1'!T13</f>
        <v>3.3227824290652408</v>
      </c>
      <c r="U14" s="11">
        <f t="shared" si="6"/>
        <v>1.244882241083467</v>
      </c>
      <c r="W14" s="10" t="str">
        <f>name!D10</f>
        <v>31 Science, engineering and technology associate professionals</v>
      </c>
      <c r="X14" s="11">
        <v>3.9608086781926795</v>
      </c>
      <c r="Y14" s="11">
        <v>4.1804263632235337</v>
      </c>
      <c r="Z14" s="11">
        <v>5.0384986505409373</v>
      </c>
      <c r="AA14" s="11">
        <v>5.1715299720933583</v>
      </c>
      <c r="AB14" s="11">
        <v>6.0328456206857428</v>
      </c>
      <c r="AC14" s="11"/>
      <c r="AD14" s="11">
        <f t="shared" si="4"/>
        <v>0.99434697014480555</v>
      </c>
      <c r="AE14" s="11">
        <f>'RD T1'!T42</f>
        <v>2.7300799931001944</v>
      </c>
      <c r="AF14" s="11">
        <f t="shared" si="7"/>
        <v>3.724426963245</v>
      </c>
    </row>
    <row r="15" spans="1:32" x14ac:dyDescent="0.2">
      <c r="A15" s="10" t="str">
        <f>name!D11</f>
        <v>32 Health and social care associate professionals</v>
      </c>
      <c r="B15" s="11">
        <v>13.448981244325156</v>
      </c>
      <c r="C15" s="11">
        <v>15.758464883062157</v>
      </c>
      <c r="D15" s="11">
        <v>16.108111057487204</v>
      </c>
      <c r="E15" s="11">
        <v>16.006542254264751</v>
      </c>
      <c r="F15" s="11">
        <v>16.939407906819763</v>
      </c>
      <c r="G15" s="11"/>
      <c r="H15" s="11">
        <f t="shared" si="2"/>
        <v>0.83129684933255987</v>
      </c>
      <c r="I15" s="11">
        <f>'RD T1'!E14</f>
        <v>9.3377267668293449</v>
      </c>
      <c r="J15" s="11">
        <f t="shared" si="5"/>
        <v>10.169023616161905</v>
      </c>
      <c r="L15" s="10" t="str">
        <f>name!D11</f>
        <v>32 Health and social care associate professionals</v>
      </c>
      <c r="M15" s="11">
        <v>2.7342645439956783</v>
      </c>
      <c r="N15" s="11">
        <v>2.8444382032107622</v>
      </c>
      <c r="O15" s="11">
        <v>3.2543593919824225</v>
      </c>
      <c r="P15" s="11">
        <v>2.8830033345674111</v>
      </c>
      <c r="Q15" s="11">
        <v>2.9802481208854341</v>
      </c>
      <c r="R15" s="11"/>
      <c r="S15" s="11">
        <f t="shared" si="3"/>
        <v>-0.27411127109698841</v>
      </c>
      <c r="T15" s="11">
        <f>'RD T1'!T14</f>
        <v>1.354044447985598</v>
      </c>
      <c r="U15" s="11">
        <f t="shared" si="6"/>
        <v>1.0799331768886096</v>
      </c>
      <c r="W15" s="10" t="str">
        <f>name!D11</f>
        <v>32 Health and social care associate professionals</v>
      </c>
      <c r="X15" s="11">
        <v>10.714716700329477</v>
      </c>
      <c r="Y15" s="11">
        <v>12.914026679851396</v>
      </c>
      <c r="Z15" s="11">
        <v>12.853751665504783</v>
      </c>
      <c r="AA15" s="11">
        <v>13.123538919697337</v>
      </c>
      <c r="AB15" s="11">
        <v>13.959159785934334</v>
      </c>
      <c r="AC15" s="11"/>
      <c r="AD15" s="11">
        <f t="shared" si="4"/>
        <v>1.1054081204295514</v>
      </c>
      <c r="AE15" s="11">
        <f>'RD T1'!T43</f>
        <v>7.983682318843746</v>
      </c>
      <c r="AF15" s="11">
        <f t="shared" si="7"/>
        <v>9.0890904392732974</v>
      </c>
    </row>
    <row r="16" spans="1:32" x14ac:dyDescent="0.2">
      <c r="A16" s="10" t="str">
        <f>name!D12</f>
        <v>33 Protective service occupations</v>
      </c>
      <c r="B16" s="11">
        <v>10.155262053087885</v>
      </c>
      <c r="C16" s="11">
        <v>10.128084280085522</v>
      </c>
      <c r="D16" s="11">
        <v>10.663831083391859</v>
      </c>
      <c r="E16" s="11">
        <v>12.696045635318846</v>
      </c>
      <c r="F16" s="11">
        <v>14.369698074850845</v>
      </c>
      <c r="G16" s="11"/>
      <c r="H16" s="11">
        <f t="shared" si="2"/>
        <v>3.7058669914589863</v>
      </c>
      <c r="I16" s="11">
        <f>'RD T1'!E15</f>
        <v>4.562286417277984</v>
      </c>
      <c r="J16" s="11">
        <f t="shared" si="5"/>
        <v>8.2681534087369712</v>
      </c>
      <c r="L16" s="10" t="str">
        <f>name!D12</f>
        <v>33 Protective service occupations</v>
      </c>
      <c r="M16" s="11">
        <v>7.8824653703516869</v>
      </c>
      <c r="N16" s="11">
        <v>7.5580962466847383</v>
      </c>
      <c r="O16" s="11">
        <v>7.8118639339603311</v>
      </c>
      <c r="P16" s="11">
        <v>8.8793515449252727</v>
      </c>
      <c r="Q16" s="11">
        <v>9.422872064478657</v>
      </c>
      <c r="R16" s="11"/>
      <c r="S16" s="11">
        <f t="shared" si="3"/>
        <v>1.6110081305183259</v>
      </c>
      <c r="T16" s="11">
        <f>'RD T1'!T15</f>
        <v>2.5172468669103956</v>
      </c>
      <c r="U16" s="11">
        <f t="shared" si="6"/>
        <v>4.128254997428721</v>
      </c>
      <c r="W16" s="10" t="str">
        <f>name!D12</f>
        <v>33 Protective service occupations</v>
      </c>
      <c r="X16" s="11">
        <v>2.2727966827362089</v>
      </c>
      <c r="Y16" s="11">
        <v>2.5699880334007736</v>
      </c>
      <c r="Z16" s="11">
        <v>2.8519671494315153</v>
      </c>
      <c r="AA16" s="11">
        <v>3.8166940903935789</v>
      </c>
      <c r="AB16" s="11">
        <v>4.9468260103721757</v>
      </c>
      <c r="AC16" s="11"/>
      <c r="AD16" s="11">
        <f t="shared" si="4"/>
        <v>2.0948588609406604</v>
      </c>
      <c r="AE16" s="11">
        <f>'RD T1'!T44</f>
        <v>2.0450395503675889</v>
      </c>
      <c r="AF16" s="11">
        <f t="shared" si="7"/>
        <v>4.1398984113082493</v>
      </c>
    </row>
    <row r="17" spans="1:32" x14ac:dyDescent="0.2">
      <c r="A17" s="10" t="str">
        <f>name!D13</f>
        <v>34 Culture, media and sports occupations</v>
      </c>
      <c r="B17" s="11">
        <v>19.445543314841693</v>
      </c>
      <c r="C17" s="11">
        <v>18.35400423970998</v>
      </c>
      <c r="D17" s="11">
        <v>19.063155174955007</v>
      </c>
      <c r="E17" s="11">
        <v>18.750387173879883</v>
      </c>
      <c r="F17" s="11">
        <v>20.468744905682847</v>
      </c>
      <c r="G17" s="11"/>
      <c r="H17" s="11">
        <f t="shared" si="2"/>
        <v>1.40558973072784</v>
      </c>
      <c r="I17" s="11">
        <f>'RD T1'!E16</f>
        <v>9.0001630346620303</v>
      </c>
      <c r="J17" s="11">
        <f t="shared" si="5"/>
        <v>10.40575276538987</v>
      </c>
      <c r="L17" s="10" t="str">
        <f>name!D13</f>
        <v>34 Culture, media and sports occupations</v>
      </c>
      <c r="M17" s="11">
        <v>10.561391420419776</v>
      </c>
      <c r="N17" s="11">
        <v>9.4006760056945406</v>
      </c>
      <c r="O17" s="11">
        <v>9.3096467421127755</v>
      </c>
      <c r="P17" s="11">
        <v>9.316441200154669</v>
      </c>
      <c r="Q17" s="11">
        <v>10.482067915074236</v>
      </c>
      <c r="R17" s="11"/>
      <c r="S17" s="11">
        <f t="shared" si="3"/>
        <v>1.1724211729614602</v>
      </c>
      <c r="T17" s="11">
        <f>'RD T1'!T16</f>
        <v>3.8864365896614297</v>
      </c>
      <c r="U17" s="11">
        <f t="shared" si="6"/>
        <v>5.0588577626228899</v>
      </c>
      <c r="W17" s="10" t="str">
        <f>name!D13</f>
        <v>34 Culture, media and sports occupations</v>
      </c>
      <c r="X17" s="11">
        <v>8.8841518944219136</v>
      </c>
      <c r="Y17" s="11">
        <v>8.9533282340154265</v>
      </c>
      <c r="Z17" s="11">
        <v>9.7535084328422528</v>
      </c>
      <c r="AA17" s="11">
        <v>9.4339459737252067</v>
      </c>
      <c r="AB17" s="11">
        <v>9.986676990608629</v>
      </c>
      <c r="AC17" s="11"/>
      <c r="AD17" s="11">
        <f t="shared" si="4"/>
        <v>0.23316855776637624</v>
      </c>
      <c r="AE17" s="11">
        <f>'RD T1'!T45</f>
        <v>5.1137264450006006</v>
      </c>
      <c r="AF17" s="11">
        <f t="shared" si="7"/>
        <v>5.3468950027669768</v>
      </c>
    </row>
    <row r="18" spans="1:32" x14ac:dyDescent="0.2">
      <c r="A18" s="10" t="str">
        <f>name!D14</f>
        <v>35 Business and public service associate professionals</v>
      </c>
      <c r="B18" s="11">
        <v>53.783306275791062</v>
      </c>
      <c r="C18" s="11">
        <v>57.628163670401015</v>
      </c>
      <c r="D18" s="11">
        <v>58.810226431505292</v>
      </c>
      <c r="E18" s="11">
        <v>56.487842913271564</v>
      </c>
      <c r="F18" s="11">
        <v>58.141273955141422</v>
      </c>
      <c r="G18" s="11"/>
      <c r="H18" s="11">
        <f t="shared" si="2"/>
        <v>-0.66895247636387012</v>
      </c>
      <c r="I18" s="11">
        <f>'RD T1'!E17</f>
        <v>26.298509617745886</v>
      </c>
      <c r="J18" s="11">
        <f t="shared" si="5"/>
        <v>25.629557141382016</v>
      </c>
      <c r="L18" s="10" t="str">
        <f>name!D14</f>
        <v>35 Business and public service associate professionals</v>
      </c>
      <c r="M18" s="11">
        <v>28.376321573312293</v>
      </c>
      <c r="N18" s="11">
        <v>29.572897375992088</v>
      </c>
      <c r="O18" s="11">
        <v>30.596792651980767</v>
      </c>
      <c r="P18" s="11">
        <v>28.517395759655425</v>
      </c>
      <c r="Q18" s="11">
        <v>28.318179073374822</v>
      </c>
      <c r="R18" s="11"/>
      <c r="S18" s="11">
        <f t="shared" si="3"/>
        <v>-2.2786135786059454</v>
      </c>
      <c r="T18" s="11">
        <f>'RD T1'!T17</f>
        <v>11.020925608708032</v>
      </c>
      <c r="U18" s="11">
        <f t="shared" si="6"/>
        <v>8.7423120301020862</v>
      </c>
      <c r="W18" s="10" t="str">
        <f>name!D14</f>
        <v>35 Business and public service associate professionals</v>
      </c>
      <c r="X18" s="11">
        <v>25.406984702478809</v>
      </c>
      <c r="Y18" s="11">
        <v>28.055266294408945</v>
      </c>
      <c r="Z18" s="11">
        <v>28.213433779524557</v>
      </c>
      <c r="AA18" s="11">
        <v>27.970447153616099</v>
      </c>
      <c r="AB18" s="11">
        <v>29.823094881766668</v>
      </c>
      <c r="AC18" s="11"/>
      <c r="AD18" s="11">
        <f t="shared" si="4"/>
        <v>1.6096611022421108</v>
      </c>
      <c r="AE18" s="11">
        <f>'RD T1'!T46</f>
        <v>15.277584009037852</v>
      </c>
      <c r="AF18" s="11">
        <f t="shared" si="7"/>
        <v>16.887245111279963</v>
      </c>
    </row>
    <row r="19" spans="1:32" x14ac:dyDescent="0.2">
      <c r="A19" s="10" t="str">
        <f>name!D15</f>
        <v>41 Administrative occupations</v>
      </c>
      <c r="B19" s="11">
        <v>70.148045636564206</v>
      </c>
      <c r="C19" s="11">
        <v>69.039756734949336</v>
      </c>
      <c r="D19" s="11">
        <v>70.42407496856508</v>
      </c>
      <c r="E19" s="11">
        <v>63.324011629021044</v>
      </c>
      <c r="F19" s="11">
        <v>57.307471738131966</v>
      </c>
      <c r="G19" s="11"/>
      <c r="H19" s="11">
        <f t="shared" si="2"/>
        <v>-13.116603230433114</v>
      </c>
      <c r="I19" s="11">
        <f>'RD T1'!E18</f>
        <v>31.082371862519338</v>
      </c>
      <c r="J19" s="11">
        <f t="shared" si="5"/>
        <v>17.965768632086224</v>
      </c>
      <c r="L19" s="10" t="str">
        <f>name!D15</f>
        <v>41 Administrative occupations</v>
      </c>
      <c r="M19" s="11">
        <v>17.851858546233991</v>
      </c>
      <c r="N19" s="11">
        <v>16.597285591388619</v>
      </c>
      <c r="O19" s="11">
        <v>19.289374304635345</v>
      </c>
      <c r="P19" s="11">
        <v>17.799907748147028</v>
      </c>
      <c r="Q19" s="11">
        <v>18.563421708888551</v>
      </c>
      <c r="R19" s="11"/>
      <c r="S19" s="11">
        <f t="shared" si="3"/>
        <v>-0.72595259574679361</v>
      </c>
      <c r="T19" s="11">
        <f>'RD T1'!T18</f>
        <v>6.6987229008600586</v>
      </c>
      <c r="U19" s="11">
        <f t="shared" si="6"/>
        <v>5.972770305113265</v>
      </c>
      <c r="W19" s="10" t="str">
        <f>name!D15</f>
        <v>41 Administrative occupations</v>
      </c>
      <c r="X19" s="11">
        <v>52.296187090330243</v>
      </c>
      <c r="Y19" s="11">
        <v>52.44247114356083</v>
      </c>
      <c r="Z19" s="11">
        <v>51.134700663929856</v>
      </c>
      <c r="AA19" s="11">
        <v>45.524103880874002</v>
      </c>
      <c r="AB19" s="11">
        <v>38.744050029243418</v>
      </c>
      <c r="AC19" s="11"/>
      <c r="AD19" s="11">
        <f t="shared" si="4"/>
        <v>-12.390650634686438</v>
      </c>
      <c r="AE19" s="11">
        <f>'RD T1'!T47</f>
        <v>24.383648961659276</v>
      </c>
      <c r="AF19" s="11">
        <f t="shared" si="7"/>
        <v>11.992998326972838</v>
      </c>
    </row>
    <row r="20" spans="1:32" x14ac:dyDescent="0.2">
      <c r="A20" s="10" t="str">
        <f>name!D16</f>
        <v>42 Secretarial and related occupations</v>
      </c>
      <c r="B20" s="11">
        <v>20.530600987403457</v>
      </c>
      <c r="C20" s="11">
        <v>18.857273298802745</v>
      </c>
      <c r="D20" s="11">
        <v>18.299085549840068</v>
      </c>
      <c r="E20" s="11">
        <v>18.531643325254944</v>
      </c>
      <c r="F20" s="11">
        <v>14.487755612691924</v>
      </c>
      <c r="G20" s="11"/>
      <c r="H20" s="11">
        <f t="shared" si="2"/>
        <v>-3.8113299371481446</v>
      </c>
      <c r="I20" s="11">
        <f>'RD T1'!E19</f>
        <v>9.1173916756547317</v>
      </c>
      <c r="J20" s="11">
        <f t="shared" si="5"/>
        <v>5.3060617385065871</v>
      </c>
      <c r="L20" s="10" t="str">
        <f>name!D16</f>
        <v>42 Secretarial and related occupations</v>
      </c>
      <c r="M20" s="11">
        <v>0.97385970574800518</v>
      </c>
      <c r="N20" s="11">
        <v>0.79258392727086191</v>
      </c>
      <c r="O20" s="11">
        <v>0.71383061381781254</v>
      </c>
      <c r="P20" s="11">
        <v>0.95961622481038023</v>
      </c>
      <c r="Q20" s="11">
        <v>1.1012135923131652</v>
      </c>
      <c r="R20" s="11"/>
      <c r="S20" s="11">
        <f t="shared" si="3"/>
        <v>0.38738297849535264</v>
      </c>
      <c r="T20" s="11">
        <f>'RD T1'!T19</f>
        <v>0.31626471857607996</v>
      </c>
      <c r="U20" s="11">
        <f t="shared" si="6"/>
        <v>0.7036476970714326</v>
      </c>
      <c r="W20" s="10" t="str">
        <f>name!D16</f>
        <v>42 Secretarial and related occupations</v>
      </c>
      <c r="X20" s="11">
        <v>19.556741281655448</v>
      </c>
      <c r="Y20" s="11">
        <v>18.064689371531887</v>
      </c>
      <c r="Z20" s="11">
        <v>17.585254936022256</v>
      </c>
      <c r="AA20" s="11">
        <v>17.572027100444565</v>
      </c>
      <c r="AB20" s="11">
        <v>13.386542020378759</v>
      </c>
      <c r="AC20" s="11"/>
      <c r="AD20" s="11">
        <f t="shared" si="4"/>
        <v>-4.1987129156434975</v>
      </c>
      <c r="AE20" s="11">
        <f>'RD T1'!T48</f>
        <v>8.801126957078651</v>
      </c>
      <c r="AF20" s="11">
        <f t="shared" si="7"/>
        <v>4.6024140414351535</v>
      </c>
    </row>
    <row r="21" spans="1:32" x14ac:dyDescent="0.2">
      <c r="A21" s="10" t="str">
        <f>name!D17</f>
        <v>51 Skilled agricultural and related trades</v>
      </c>
      <c r="B21" s="11">
        <v>8.3412407981771839</v>
      </c>
      <c r="C21" s="11">
        <v>9.3552283176119015</v>
      </c>
      <c r="D21" s="11">
        <v>7.2546873773128455</v>
      </c>
      <c r="E21" s="11">
        <v>7.6607480217408526</v>
      </c>
      <c r="F21" s="11">
        <v>8.7869434005790978</v>
      </c>
      <c r="G21" s="11"/>
      <c r="H21" s="11">
        <f t="shared" si="2"/>
        <v>1.5322560232662523</v>
      </c>
      <c r="I21" s="11">
        <f>'RD T1'!E20</f>
        <v>4.4994263102340728</v>
      </c>
      <c r="J21" s="11">
        <f t="shared" si="5"/>
        <v>6.0316823335003251</v>
      </c>
      <c r="L21" s="10" t="str">
        <f>name!D17</f>
        <v>51 Skilled agricultural and related trades</v>
      </c>
      <c r="M21" s="11">
        <v>6.395084740632984</v>
      </c>
      <c r="N21" s="11">
        <v>7.9771769117738209</v>
      </c>
      <c r="O21" s="11">
        <v>5.4254451012940628</v>
      </c>
      <c r="P21" s="11">
        <v>5.5062082012647959</v>
      </c>
      <c r="Q21" s="11">
        <v>6.1289372262673734</v>
      </c>
      <c r="R21" s="11"/>
      <c r="S21" s="11">
        <f t="shared" si="3"/>
        <v>0.7034921249733106</v>
      </c>
      <c r="T21" s="11">
        <f>'RD T1'!T20</f>
        <v>2.9329387138690204</v>
      </c>
      <c r="U21" s="11">
        <f t="shared" si="6"/>
        <v>3.636430838842331</v>
      </c>
      <c r="W21" s="10" t="str">
        <f>name!D17</f>
        <v>51 Skilled agricultural and related trades</v>
      </c>
      <c r="X21" s="11">
        <v>1.9461560575442025</v>
      </c>
      <c r="Y21" s="11">
        <v>1.3780514058380875</v>
      </c>
      <c r="Z21" s="11">
        <v>1.829242276018783</v>
      </c>
      <c r="AA21" s="11">
        <v>2.1545398204760522</v>
      </c>
      <c r="AB21" s="11">
        <v>2.6580061743117205</v>
      </c>
      <c r="AC21" s="11"/>
      <c r="AD21" s="11">
        <f t="shared" si="4"/>
        <v>0.82876389829293751</v>
      </c>
      <c r="AE21" s="11">
        <f>'RD T1'!T49</f>
        <v>1.5664875963650526</v>
      </c>
      <c r="AF21" s="11">
        <f t="shared" si="7"/>
        <v>2.3952514946579901</v>
      </c>
    </row>
    <row r="22" spans="1:32" x14ac:dyDescent="0.2">
      <c r="A22" s="10" t="str">
        <f>name!D18</f>
        <v>52 Skilled metal, electrical and electronic trades</v>
      </c>
      <c r="B22" s="11">
        <v>24.992127990711928</v>
      </c>
      <c r="C22" s="11">
        <v>26.48315111676094</v>
      </c>
      <c r="D22" s="11">
        <v>23.111853050295856</v>
      </c>
      <c r="E22" s="11">
        <v>23.456622327872541</v>
      </c>
      <c r="F22" s="11">
        <v>22.613080472844711</v>
      </c>
      <c r="G22" s="11"/>
      <c r="H22" s="11">
        <f t="shared" si="2"/>
        <v>-0.49877257745114534</v>
      </c>
      <c r="I22" s="11">
        <f>'RD T1'!E21</f>
        <v>8.9373007513332503</v>
      </c>
      <c r="J22" s="11">
        <f t="shared" si="5"/>
        <v>8.438528173882105</v>
      </c>
      <c r="L22" s="10" t="str">
        <f>name!D18</f>
        <v>52 Skilled metal, electrical and electronic trades</v>
      </c>
      <c r="M22" s="11">
        <v>24.418038693217774</v>
      </c>
      <c r="N22" s="11">
        <v>25.46396499426741</v>
      </c>
      <c r="O22" s="11">
        <v>22.350003616336704</v>
      </c>
      <c r="P22" s="11">
        <v>21.71570507668806</v>
      </c>
      <c r="Q22" s="11">
        <v>20.297636107144204</v>
      </c>
      <c r="R22" s="11"/>
      <c r="S22" s="11">
        <f t="shared" si="3"/>
        <v>-2.0523675091925</v>
      </c>
      <c r="T22" s="11">
        <f>'RD T1'!T21</f>
        <v>7.9168849844280169</v>
      </c>
      <c r="U22" s="11">
        <f t="shared" si="6"/>
        <v>5.8645174752355169</v>
      </c>
      <c r="W22" s="10" t="str">
        <f>name!D18</f>
        <v>52 Skilled metal, electrical and electronic trades</v>
      </c>
      <c r="X22" s="11">
        <v>0.57408929749415238</v>
      </c>
      <c r="Y22" s="11">
        <v>1.0191861224935186</v>
      </c>
      <c r="Z22" s="11">
        <v>0.76184943395917015</v>
      </c>
      <c r="AA22" s="11">
        <v>1.7409172511844926</v>
      </c>
      <c r="AB22" s="11">
        <v>2.3154443657004955</v>
      </c>
      <c r="AC22" s="11"/>
      <c r="AD22" s="11">
        <f t="shared" si="4"/>
        <v>1.5535949317413253</v>
      </c>
      <c r="AE22" s="11">
        <f>'RD T1'!T50</f>
        <v>1.0204157669052318</v>
      </c>
      <c r="AF22" s="11">
        <f t="shared" si="7"/>
        <v>2.574010698646557</v>
      </c>
    </row>
    <row r="23" spans="1:32" x14ac:dyDescent="0.2">
      <c r="A23" s="10" t="str">
        <f>name!D19</f>
        <v>53 Skilled construction and building trades</v>
      </c>
      <c r="B23" s="11">
        <v>22.992439420060865</v>
      </c>
      <c r="C23" s="11">
        <v>22.362370028002442</v>
      </c>
      <c r="D23" s="11">
        <v>19.811743050444228</v>
      </c>
      <c r="E23" s="11">
        <v>20.728525103531876</v>
      </c>
      <c r="F23" s="11">
        <v>18.750848024536577</v>
      </c>
      <c r="G23" s="11"/>
      <c r="H23" s="11">
        <f t="shared" si="2"/>
        <v>-1.0608950259076515</v>
      </c>
      <c r="I23" s="11">
        <f>'RD T1'!E22</f>
        <v>8.3974641085814152</v>
      </c>
      <c r="J23" s="11">
        <f t="shared" si="5"/>
        <v>7.3365690826737637</v>
      </c>
      <c r="L23" s="10" t="str">
        <f>name!D19</f>
        <v>53 Skilled construction and building trades</v>
      </c>
      <c r="M23" s="11">
        <v>22.62788184313084</v>
      </c>
      <c r="N23" s="11">
        <v>21.923251064046504</v>
      </c>
      <c r="O23" s="11">
        <v>19.410481459856221</v>
      </c>
      <c r="P23" s="11">
        <v>20.364040867393502</v>
      </c>
      <c r="Q23" s="11">
        <v>18.305664374132807</v>
      </c>
      <c r="R23" s="11"/>
      <c r="S23" s="11">
        <f t="shared" si="3"/>
        <v>-1.1048170857234147</v>
      </c>
      <c r="T23" s="11">
        <f>'RD T1'!T22</f>
        <v>8.188780061422559</v>
      </c>
      <c r="U23" s="11">
        <f t="shared" si="6"/>
        <v>7.0839629756991442</v>
      </c>
      <c r="W23" s="10" t="str">
        <f>name!D19</f>
        <v>53 Skilled construction and building trades</v>
      </c>
      <c r="X23" s="11">
        <v>0.36455757693004898</v>
      </c>
      <c r="Y23" s="11">
        <v>0.4391189639559232</v>
      </c>
      <c r="Z23" s="11">
        <v>0.40126159058803634</v>
      </c>
      <c r="AA23" s="11">
        <v>0.36448423613838737</v>
      </c>
      <c r="AB23" s="11">
        <v>0.44518365040377228</v>
      </c>
      <c r="AC23" s="11"/>
      <c r="AD23" s="11">
        <f t="shared" si="4"/>
        <v>4.3922059815735937E-2</v>
      </c>
      <c r="AE23" s="11">
        <f>'RD T1'!T51</f>
        <v>0.20868404715885663</v>
      </c>
      <c r="AF23" s="11">
        <f t="shared" si="7"/>
        <v>0.25260610697459257</v>
      </c>
    </row>
    <row r="24" spans="1:32" x14ac:dyDescent="0.2">
      <c r="A24" s="10" t="str">
        <f>name!D20</f>
        <v>54 Textiles, printing and other skilled trades</v>
      </c>
      <c r="B24" s="11">
        <v>18.94287425233038</v>
      </c>
      <c r="C24" s="11">
        <v>17.449912394960087</v>
      </c>
      <c r="D24" s="11">
        <v>16.060423045689635</v>
      </c>
      <c r="E24" s="11">
        <v>16.440271723025855</v>
      </c>
      <c r="F24" s="11">
        <v>16.99034062971246</v>
      </c>
      <c r="G24" s="11"/>
      <c r="H24" s="11">
        <f t="shared" si="2"/>
        <v>0.92991758402282443</v>
      </c>
      <c r="I24" s="11">
        <f>'RD T1'!E23</f>
        <v>7.1443341413789225</v>
      </c>
      <c r="J24" s="11">
        <f t="shared" si="5"/>
        <v>8.0742517254017478</v>
      </c>
      <c r="L24" s="10" t="str">
        <f>name!D20</f>
        <v>54 Textiles, printing and other skilled trades</v>
      </c>
      <c r="M24" s="11">
        <v>11.948284365865256</v>
      </c>
      <c r="N24" s="11">
        <v>11.082642979004016</v>
      </c>
      <c r="O24" s="11">
        <v>9.2912308444709666</v>
      </c>
      <c r="P24" s="11">
        <v>9.4691887655202134</v>
      </c>
      <c r="Q24" s="11">
        <v>9.6634636922890689</v>
      </c>
      <c r="R24" s="11"/>
      <c r="S24" s="11">
        <f t="shared" si="3"/>
        <v>0.37223284781810229</v>
      </c>
      <c r="T24" s="11">
        <f>'RD T1'!T23</f>
        <v>3.0766816297952531</v>
      </c>
      <c r="U24" s="11">
        <f t="shared" si="6"/>
        <v>3.4489144776133553</v>
      </c>
      <c r="W24" s="10" t="str">
        <f>name!D20</f>
        <v>54 Textiles, printing and other skilled trades</v>
      </c>
      <c r="X24" s="11">
        <v>6.9945898864651319</v>
      </c>
      <c r="Y24" s="11">
        <v>6.3672694159560859</v>
      </c>
      <c r="Z24" s="11">
        <v>6.7691922012186678</v>
      </c>
      <c r="AA24" s="11">
        <v>6.9710829575056295</v>
      </c>
      <c r="AB24" s="11">
        <v>7.3268769374233935</v>
      </c>
      <c r="AC24" s="11"/>
      <c r="AD24" s="11">
        <f t="shared" si="4"/>
        <v>0.5576847362047257</v>
      </c>
      <c r="AE24" s="11">
        <f>'RD T1'!T52</f>
        <v>4.0676525115836695</v>
      </c>
      <c r="AF24" s="11">
        <f t="shared" si="7"/>
        <v>4.6253372477883952</v>
      </c>
    </row>
    <row r="25" spans="1:32" x14ac:dyDescent="0.2">
      <c r="A25" s="10" t="str">
        <f>name!D21</f>
        <v>61 Caring personal service occupations</v>
      </c>
      <c r="B25" s="11">
        <v>60.359909143969169</v>
      </c>
      <c r="C25" s="11">
        <v>64.604954437630255</v>
      </c>
      <c r="D25" s="11">
        <v>62.109746010917213</v>
      </c>
      <c r="E25" s="11">
        <v>66.606151376307295</v>
      </c>
      <c r="F25" s="11">
        <v>71.125952140696768</v>
      </c>
      <c r="G25" s="11"/>
      <c r="H25" s="11">
        <f t="shared" si="2"/>
        <v>9.0162061297795546</v>
      </c>
      <c r="I25" s="11">
        <f>'RD T1'!E24</f>
        <v>37.255131959721467</v>
      </c>
      <c r="J25" s="11">
        <f t="shared" si="5"/>
        <v>46.271338089501022</v>
      </c>
      <c r="L25" s="10" t="str">
        <f>name!D21</f>
        <v>61 Caring personal service occupations</v>
      </c>
      <c r="M25" s="11">
        <v>11.583356203196363</v>
      </c>
      <c r="N25" s="11">
        <v>11.73528929541202</v>
      </c>
      <c r="O25" s="11">
        <v>11.762546248067217</v>
      </c>
      <c r="P25" s="11">
        <v>14.310277170074981</v>
      </c>
      <c r="Q25" s="11">
        <v>16.575993136617175</v>
      </c>
      <c r="R25" s="11"/>
      <c r="S25" s="11">
        <f t="shared" si="3"/>
        <v>4.8134468885499579</v>
      </c>
      <c r="T25" s="11">
        <f>'RD T1'!T24</f>
        <v>6.5575728069880208</v>
      </c>
      <c r="U25" s="11">
        <f t="shared" si="6"/>
        <v>11.371019695537978</v>
      </c>
      <c r="W25" s="10" t="str">
        <f>name!D21</f>
        <v>61 Caring personal service occupations</v>
      </c>
      <c r="X25" s="11">
        <v>48.776552940772788</v>
      </c>
      <c r="Y25" s="11">
        <v>52.869665142218274</v>
      </c>
      <c r="Z25" s="11">
        <v>50.347199762850039</v>
      </c>
      <c r="AA25" s="11">
        <v>52.295874206232369</v>
      </c>
      <c r="AB25" s="11">
        <v>54.549959004079589</v>
      </c>
      <c r="AC25" s="11"/>
      <c r="AD25" s="11">
        <f t="shared" si="4"/>
        <v>4.2027592412295505</v>
      </c>
      <c r="AE25" s="11">
        <f>'RD T1'!T53</f>
        <v>30.697559152733444</v>
      </c>
      <c r="AF25" s="11">
        <f t="shared" si="7"/>
        <v>34.900318393962991</v>
      </c>
    </row>
    <row r="26" spans="1:32" x14ac:dyDescent="0.2">
      <c r="A26" s="10" t="str">
        <f>name!D22</f>
        <v>62 Leisure, travel and related personal service occupations</v>
      </c>
      <c r="B26" s="11">
        <v>21.298453523845314</v>
      </c>
      <c r="C26" s="11">
        <v>22.924735332251501</v>
      </c>
      <c r="D26" s="11">
        <v>21.00931922294674</v>
      </c>
      <c r="E26" s="11">
        <v>21.082927370770527</v>
      </c>
      <c r="F26" s="11">
        <v>21.730014217361649</v>
      </c>
      <c r="G26" s="11"/>
      <c r="H26" s="11">
        <f t="shared" si="2"/>
        <v>0.72069499441490947</v>
      </c>
      <c r="I26" s="11">
        <f>'RD T1'!E25</f>
        <v>10.79696329897244</v>
      </c>
      <c r="J26" s="11">
        <f t="shared" si="5"/>
        <v>11.517658293387349</v>
      </c>
      <c r="L26" s="10" t="str">
        <f>name!D22</f>
        <v>62 Leisure, travel and related personal service occupations</v>
      </c>
      <c r="M26" s="11">
        <v>6.2847611535672758</v>
      </c>
      <c r="N26" s="11">
        <v>7.1574228738207477</v>
      </c>
      <c r="O26" s="11">
        <v>6.4158806969500475</v>
      </c>
      <c r="P26" s="11">
        <v>6.6606626822815063</v>
      </c>
      <c r="Q26" s="11">
        <v>7.4700765654573411</v>
      </c>
      <c r="R26" s="11"/>
      <c r="S26" s="11">
        <f t="shared" si="3"/>
        <v>1.0541958685072936</v>
      </c>
      <c r="T26" s="11">
        <f>'RD T1'!T25</f>
        <v>3.0244120882731798</v>
      </c>
      <c r="U26" s="11">
        <f t="shared" si="6"/>
        <v>4.0786079567804734</v>
      </c>
      <c r="W26" s="10" t="str">
        <f>name!D22</f>
        <v>62 Leisure, travel and related personal service occupations</v>
      </c>
      <c r="X26" s="11">
        <v>15.013692370278012</v>
      </c>
      <c r="Y26" s="11">
        <v>15.767312458430748</v>
      </c>
      <c r="Z26" s="11">
        <v>14.593438525996676</v>
      </c>
      <c r="AA26" s="11">
        <v>14.422264688489031</v>
      </c>
      <c r="AB26" s="11">
        <v>14.259937651904321</v>
      </c>
      <c r="AC26" s="11"/>
      <c r="AD26" s="11">
        <f t="shared" si="4"/>
        <v>-0.33350087409235485</v>
      </c>
      <c r="AE26" s="11">
        <f>'RD T1'!T54</f>
        <v>7.7725512106992598</v>
      </c>
      <c r="AF26" s="11">
        <f t="shared" si="7"/>
        <v>7.439050336606905</v>
      </c>
    </row>
    <row r="27" spans="1:32" x14ac:dyDescent="0.2">
      <c r="A27" s="10" t="str">
        <f>name!D23</f>
        <v>63 Community and civil enforcement occupations</v>
      </c>
      <c r="B27" s="11">
        <v>0.92152197898617294</v>
      </c>
      <c r="C27" s="11">
        <v>0.79336623076334289</v>
      </c>
      <c r="D27" s="11">
        <v>0.9876939566780859</v>
      </c>
      <c r="E27" s="11">
        <v>0.79946311299564077</v>
      </c>
      <c r="F27" s="11">
        <v>0.83298599123089934</v>
      </c>
      <c r="G27" s="11"/>
      <c r="H27" s="11">
        <f t="shared" si="2"/>
        <v>-0.15470796544718657</v>
      </c>
      <c r="I27" s="11">
        <f>'RD T1'!E26</f>
        <v>0.40117389657090829</v>
      </c>
      <c r="J27" s="11">
        <f t="shared" si="5"/>
        <v>0.24646593112372173</v>
      </c>
      <c r="L27" s="10" t="str">
        <f>name!D23</f>
        <v>63 Community and civil enforcement occupations</v>
      </c>
      <c r="M27" s="11">
        <v>0.69510521369885214</v>
      </c>
      <c r="N27" s="11">
        <v>0.51460309169425111</v>
      </c>
      <c r="O27" s="11">
        <v>0.74597153585227349</v>
      </c>
      <c r="P27" s="11">
        <v>0.4786992695286264</v>
      </c>
      <c r="Q27" s="11">
        <v>0.5212330430890505</v>
      </c>
      <c r="R27" s="11"/>
      <c r="S27" s="11">
        <f t="shared" si="3"/>
        <v>-0.224738492763223</v>
      </c>
      <c r="T27" s="11">
        <f>'RD T1'!T26</f>
        <v>0.20921370449942214</v>
      </c>
      <c r="U27" s="11">
        <f t="shared" si="6"/>
        <v>-1.5524788263800854E-2</v>
      </c>
      <c r="W27" s="10" t="str">
        <f>name!D23</f>
        <v>63 Community and civil enforcement occupations</v>
      </c>
      <c r="X27" s="11">
        <v>0.22641676528731997</v>
      </c>
      <c r="Y27" s="11">
        <v>0.27876313906909228</v>
      </c>
      <c r="Z27" s="11">
        <v>0.24172242082581233</v>
      </c>
      <c r="AA27" s="11">
        <v>0.32076384346701436</v>
      </c>
      <c r="AB27" s="11">
        <v>0.31175294814184867</v>
      </c>
      <c r="AC27" s="11"/>
      <c r="AD27" s="11">
        <f t="shared" si="4"/>
        <v>7.0030527316036345E-2</v>
      </c>
      <c r="AE27" s="11">
        <f>'RD T1'!T55</f>
        <v>0.19196019207148612</v>
      </c>
      <c r="AF27" s="11">
        <f t="shared" si="7"/>
        <v>0.2619907193875225</v>
      </c>
    </row>
    <row r="28" spans="1:32" x14ac:dyDescent="0.2">
      <c r="A28" s="10" t="str">
        <f>name!D24</f>
        <v>71 Sales occupations</v>
      </c>
      <c r="B28" s="11">
        <v>50.12186191816896</v>
      </c>
      <c r="C28" s="11">
        <v>47.901529213748212</v>
      </c>
      <c r="D28" s="11">
        <v>47.563952159539802</v>
      </c>
      <c r="E28" s="11">
        <v>44.041037344301742</v>
      </c>
      <c r="F28" s="11">
        <v>41.838343258147852</v>
      </c>
      <c r="G28" s="11"/>
      <c r="H28" s="11">
        <f t="shared" si="2"/>
        <v>-5.7256089013919507</v>
      </c>
      <c r="I28" s="11">
        <f>'RD T1'!E27</f>
        <v>19.177766967687315</v>
      </c>
      <c r="J28" s="11">
        <f t="shared" si="5"/>
        <v>13.452158066295365</v>
      </c>
      <c r="L28" s="10" t="str">
        <f>name!D24</f>
        <v>71 Sales occupations</v>
      </c>
      <c r="M28" s="11">
        <v>21.555913964013389</v>
      </c>
      <c r="N28" s="11">
        <v>21.648783638125884</v>
      </c>
      <c r="O28" s="11">
        <v>21.386851406494024</v>
      </c>
      <c r="P28" s="11">
        <v>20.322671729783874</v>
      </c>
      <c r="Q28" s="11">
        <v>20.079244114055342</v>
      </c>
      <c r="R28" s="11"/>
      <c r="S28" s="11">
        <f t="shared" si="3"/>
        <v>-1.3076072924386821</v>
      </c>
      <c r="T28" s="11">
        <f>'RD T1'!T27</f>
        <v>6.7844478001157684</v>
      </c>
      <c r="U28" s="11">
        <f t="shared" si="6"/>
        <v>5.4768405076770863</v>
      </c>
      <c r="W28" s="10" t="str">
        <f>name!D24</f>
        <v>71 Sales occupations</v>
      </c>
      <c r="X28" s="11">
        <v>28.565947954155575</v>
      </c>
      <c r="Y28" s="11">
        <v>26.252745575622278</v>
      </c>
      <c r="Z28" s="11">
        <v>26.177100753045856</v>
      </c>
      <c r="AA28" s="11">
        <v>23.718365614517893</v>
      </c>
      <c r="AB28" s="11">
        <v>21.759099144092502</v>
      </c>
      <c r="AC28" s="11"/>
      <c r="AD28" s="11">
        <f t="shared" si="4"/>
        <v>-4.4180016089533538</v>
      </c>
      <c r="AE28" s="11">
        <f>'RD T1'!T56</f>
        <v>12.393319167571544</v>
      </c>
      <c r="AF28" s="11">
        <f t="shared" si="7"/>
        <v>7.9753175586181904</v>
      </c>
    </row>
    <row r="29" spans="1:32" x14ac:dyDescent="0.2">
      <c r="A29" s="10" t="str">
        <f>name!D25</f>
        <v>72 Customer service occupations</v>
      </c>
      <c r="B29" s="11">
        <v>12.419555486391117</v>
      </c>
      <c r="C29" s="11">
        <v>13.393069803205835</v>
      </c>
      <c r="D29" s="11">
        <v>13.592459817865823</v>
      </c>
      <c r="E29" s="11">
        <v>17.129447958973604</v>
      </c>
      <c r="F29" s="11">
        <v>19.21016212368184</v>
      </c>
      <c r="G29" s="11"/>
      <c r="H29" s="11">
        <f t="shared" si="2"/>
        <v>5.6177023058160174</v>
      </c>
      <c r="I29" s="11">
        <f>'RD T1'!E28</f>
        <v>7.9867787477338528</v>
      </c>
      <c r="J29" s="11">
        <f t="shared" si="5"/>
        <v>13.60448105354987</v>
      </c>
      <c r="L29" s="10" t="str">
        <f>name!D25</f>
        <v>72 Customer service occupations</v>
      </c>
      <c r="M29" s="11">
        <v>4.4501157327008043</v>
      </c>
      <c r="N29" s="11">
        <v>4.0845695324429832</v>
      </c>
      <c r="O29" s="11">
        <v>4.7134882242652294</v>
      </c>
      <c r="P29" s="11">
        <v>6.4180358975060097</v>
      </c>
      <c r="Q29" s="11">
        <v>7.5782591341624705</v>
      </c>
      <c r="R29" s="11"/>
      <c r="S29" s="11">
        <f t="shared" si="3"/>
        <v>2.8647709098972411</v>
      </c>
      <c r="T29" s="11">
        <f>'RD T1'!T28</f>
        <v>2.2414424519940548</v>
      </c>
      <c r="U29" s="11">
        <f t="shared" si="6"/>
        <v>5.1062133618912959</v>
      </c>
      <c r="W29" s="10" t="str">
        <f>name!D25</f>
        <v>72 Customer service occupations</v>
      </c>
      <c r="X29" s="11">
        <v>7.969439753690315</v>
      </c>
      <c r="Y29" s="11">
        <v>9.3085002707628686</v>
      </c>
      <c r="Z29" s="11">
        <v>8.8789715936006086</v>
      </c>
      <c r="AA29" s="11">
        <v>10.711412061467611</v>
      </c>
      <c r="AB29" s="11">
        <v>11.631902989519377</v>
      </c>
      <c r="AC29" s="11"/>
      <c r="AD29" s="11">
        <f t="shared" si="4"/>
        <v>2.7529313959187682</v>
      </c>
      <c r="AE29" s="11">
        <f>'RD T1'!T57</f>
        <v>5.7453362957397971</v>
      </c>
      <c r="AF29" s="11">
        <f t="shared" si="7"/>
        <v>8.4982676916585653</v>
      </c>
    </row>
    <row r="30" spans="1:32" x14ac:dyDescent="0.2">
      <c r="A30" s="10" t="str">
        <f>name!D26</f>
        <v>81 Process, plant and machine operatives</v>
      </c>
      <c r="B30" s="11">
        <v>11.738311185066136</v>
      </c>
      <c r="C30" s="11">
        <v>12.185109177380017</v>
      </c>
      <c r="D30" s="11">
        <v>10.689802177065785</v>
      </c>
      <c r="E30" s="11">
        <v>13.027426059002135</v>
      </c>
      <c r="F30" s="11">
        <v>12.957116224660357</v>
      </c>
      <c r="G30" s="11"/>
      <c r="H30" s="11">
        <f t="shared" si="2"/>
        <v>2.2673140475945726</v>
      </c>
      <c r="I30" s="11">
        <f>'RD T1'!E29</f>
        <v>4.845862186831674</v>
      </c>
      <c r="J30" s="11">
        <f t="shared" si="5"/>
        <v>7.1131762344262466</v>
      </c>
      <c r="L30" s="10" t="str">
        <f>name!D26</f>
        <v>81 Process, plant and machine operatives</v>
      </c>
      <c r="M30" s="11">
        <v>9.77535169731682</v>
      </c>
      <c r="N30" s="11">
        <v>10.162479091049406</v>
      </c>
      <c r="O30" s="11">
        <v>8.9033467863037092</v>
      </c>
      <c r="P30" s="11">
        <v>10.900315427246063</v>
      </c>
      <c r="Q30" s="11">
        <v>10.808833508960667</v>
      </c>
      <c r="R30" s="11"/>
      <c r="S30" s="11">
        <f t="shared" si="3"/>
        <v>1.9054867226569581</v>
      </c>
      <c r="T30" s="11">
        <f>'RD T1'!T29</f>
        <v>3.8668253060573292</v>
      </c>
      <c r="U30" s="11">
        <f t="shared" si="6"/>
        <v>5.7723120287142873</v>
      </c>
      <c r="W30" s="10" t="str">
        <f>name!D26</f>
        <v>81 Process, plant and machine operatives</v>
      </c>
      <c r="X30" s="11">
        <v>1.9629594877493184</v>
      </c>
      <c r="Y30" s="11">
        <v>2.0226300863305857</v>
      </c>
      <c r="Z30" s="11">
        <v>1.786455390762079</v>
      </c>
      <c r="AA30" s="11">
        <v>2.1271106317560724</v>
      </c>
      <c r="AB30" s="11">
        <v>2.1482827156997066</v>
      </c>
      <c r="AC30" s="11"/>
      <c r="AD30" s="11">
        <f t="shared" si="4"/>
        <v>0.36182732493762759</v>
      </c>
      <c r="AE30" s="11">
        <f>'RD T1'!T58</f>
        <v>0.97903688077434392</v>
      </c>
      <c r="AF30" s="11">
        <f t="shared" si="7"/>
        <v>1.3408642057119715</v>
      </c>
    </row>
    <row r="31" spans="1:32" x14ac:dyDescent="0.2">
      <c r="A31" s="10" t="str">
        <f>name!D27</f>
        <v>82 Transport and mobile machine drivers and operatives</v>
      </c>
      <c r="B31" s="11">
        <v>27.616628710312785</v>
      </c>
      <c r="C31" s="11">
        <v>31.461381514988119</v>
      </c>
      <c r="D31" s="11">
        <v>25.684227442514675</v>
      </c>
      <c r="E31" s="11">
        <v>26.704562867384386</v>
      </c>
      <c r="F31" s="11">
        <v>26.182863072569553</v>
      </c>
      <c r="G31" s="11"/>
      <c r="H31" s="11">
        <f t="shared" si="2"/>
        <v>0.49863563005487777</v>
      </c>
      <c r="I31" s="11">
        <f>'RD T1'!E30</f>
        <v>13.890222064051116</v>
      </c>
      <c r="J31" s="11">
        <f t="shared" si="5"/>
        <v>14.388857694105994</v>
      </c>
      <c r="L31" s="10" t="str">
        <f>name!D27</f>
        <v>82 Transport and mobile machine drivers and operatives</v>
      </c>
      <c r="M31" s="11">
        <v>25.190761096413706</v>
      </c>
      <c r="N31" s="11">
        <v>28.962503122899342</v>
      </c>
      <c r="O31" s="11">
        <v>23.558935434098775</v>
      </c>
      <c r="P31" s="11">
        <v>23.609286120244935</v>
      </c>
      <c r="Q31" s="11">
        <v>22.620151261888083</v>
      </c>
      <c r="R31" s="11"/>
      <c r="S31" s="11">
        <f t="shared" si="3"/>
        <v>-0.93878417221069199</v>
      </c>
      <c r="T31" s="11">
        <f>'RD T1'!T30</f>
        <v>12.028983167487688</v>
      </c>
      <c r="U31" s="11">
        <f t="shared" si="6"/>
        <v>11.090198995276996</v>
      </c>
      <c r="W31" s="10" t="str">
        <f>name!D27</f>
        <v>82 Transport and mobile machine drivers and operatives</v>
      </c>
      <c r="X31" s="11">
        <v>2.4258676138990687</v>
      </c>
      <c r="Y31" s="11">
        <v>2.4988783920887614</v>
      </c>
      <c r="Z31" s="11">
        <v>2.1252920084158808</v>
      </c>
      <c r="AA31" s="11">
        <v>3.0952767471394083</v>
      </c>
      <c r="AB31" s="11">
        <v>3.5627118106814391</v>
      </c>
      <c r="AC31" s="11"/>
      <c r="AD31" s="11">
        <f t="shared" si="4"/>
        <v>1.4374198022655582</v>
      </c>
      <c r="AE31" s="11">
        <f>'RD T1'!T59</f>
        <v>1.8612388965634299</v>
      </c>
      <c r="AF31" s="11">
        <f t="shared" si="7"/>
        <v>3.2986586988289881</v>
      </c>
    </row>
    <row r="32" spans="1:32" x14ac:dyDescent="0.2">
      <c r="A32" s="10" t="str">
        <f>name!D28</f>
        <v>91 Elementary trades and related occupations</v>
      </c>
      <c r="B32" s="11">
        <v>11.171675197318669</v>
      </c>
      <c r="C32" s="11">
        <v>10.09302432608356</v>
      </c>
      <c r="D32" s="11">
        <v>8.9775171854387175</v>
      </c>
      <c r="E32" s="11">
        <v>7.4224766430814872</v>
      </c>
      <c r="F32" s="11">
        <v>6.8825913304905386</v>
      </c>
      <c r="G32" s="11"/>
      <c r="H32" s="11">
        <f t="shared" si="2"/>
        <v>-2.0949258549481788</v>
      </c>
      <c r="I32" s="11">
        <f>'RD T1'!E31</f>
        <v>2.7211946130165918</v>
      </c>
      <c r="J32" s="11">
        <f t="shared" si="5"/>
        <v>0.62626875806841298</v>
      </c>
      <c r="L32" s="10" t="str">
        <f>name!D28</f>
        <v>91 Elementary trades and related occupations</v>
      </c>
      <c r="M32" s="11">
        <v>9.0804771226574204</v>
      </c>
      <c r="N32" s="11">
        <v>8.4200652055719871</v>
      </c>
      <c r="O32" s="11">
        <v>7.5031683762243926</v>
      </c>
      <c r="P32" s="11">
        <v>6.124005313321204</v>
      </c>
      <c r="Q32" s="11">
        <v>5.6525051520529965</v>
      </c>
      <c r="R32" s="11"/>
      <c r="S32" s="11">
        <f t="shared" si="3"/>
        <v>-1.8506632241713961</v>
      </c>
      <c r="T32" s="11">
        <f>'RD T1'!T31</f>
        <v>1.9906871446828325</v>
      </c>
      <c r="U32" s="11">
        <f t="shared" si="6"/>
        <v>0.14002392051143642</v>
      </c>
      <c r="W32" s="10" t="str">
        <f>name!D28</f>
        <v>91 Elementary trades and related occupations</v>
      </c>
      <c r="X32" s="11">
        <v>2.0911980746612393</v>
      </c>
      <c r="Y32" s="11">
        <v>1.6729591205115639</v>
      </c>
      <c r="Z32" s="11">
        <v>1.4743488092143284</v>
      </c>
      <c r="AA32" s="11">
        <v>1.2984713297602868</v>
      </c>
      <c r="AB32" s="11">
        <v>1.2300861784375381</v>
      </c>
      <c r="AC32" s="11"/>
      <c r="AD32" s="11">
        <f t="shared" si="4"/>
        <v>-0.24426263077679033</v>
      </c>
      <c r="AE32" s="11">
        <f>'RD T1'!T60</f>
        <v>0.73050746833375935</v>
      </c>
      <c r="AF32" s="11">
        <f t="shared" si="7"/>
        <v>0.48624483755696901</v>
      </c>
    </row>
    <row r="33" spans="1:32" x14ac:dyDescent="0.2">
      <c r="A33" s="10" t="str">
        <f>name!D29</f>
        <v>92 Elementary administration and service occupations</v>
      </c>
      <c r="B33" s="11">
        <v>84.475560766463431</v>
      </c>
      <c r="C33" s="11">
        <v>86.366274550942236</v>
      </c>
      <c r="D33" s="11">
        <v>78.915254702608976</v>
      </c>
      <c r="E33" s="11">
        <v>80.877868477111022</v>
      </c>
      <c r="F33" s="11">
        <v>78.129578324052019</v>
      </c>
      <c r="G33" s="11"/>
      <c r="H33" s="11">
        <f t="shared" ref="H33" si="8">F33-D33</f>
        <v>-0.78567637855695693</v>
      </c>
      <c r="I33" s="11">
        <f>'RD T1'!E32</f>
        <v>38.686667479272934</v>
      </c>
      <c r="J33" s="11">
        <f>SUM(H33:I33)</f>
        <v>37.900991100715977</v>
      </c>
      <c r="L33" s="10" t="str">
        <f>name!D29</f>
        <v>92 Elementary administration and service occupations</v>
      </c>
      <c r="M33" s="11">
        <v>40.133612932918304</v>
      </c>
      <c r="N33" s="11">
        <v>40.274207813027594</v>
      </c>
      <c r="O33" s="11">
        <v>37.287713630204394</v>
      </c>
      <c r="P33" s="11">
        <v>39.532105186978661</v>
      </c>
      <c r="Q33" s="11">
        <v>37.43715905397567</v>
      </c>
      <c r="R33" s="11"/>
      <c r="S33" s="11">
        <f t="shared" ref="S33" si="9">Q33-O33</f>
        <v>0.1494454237712759</v>
      </c>
      <c r="T33" s="11">
        <f>'RD T1'!T32</f>
        <v>15.149465001586011</v>
      </c>
      <c r="U33" s="11">
        <f t="shared" ref="U33" si="10">SUM(S33:T33)</f>
        <v>15.298910425357287</v>
      </c>
      <c r="W33" s="10" t="str">
        <f>name!D29</f>
        <v>92 Elementary administration and service occupations</v>
      </c>
      <c r="X33" s="11">
        <v>44.341947833544943</v>
      </c>
      <c r="Y33" s="11">
        <v>46.092066737914806</v>
      </c>
      <c r="Z33" s="11">
        <v>41.627541072404526</v>
      </c>
      <c r="AA33" s="11">
        <v>41.345763290132339</v>
      </c>
      <c r="AB33" s="11">
        <v>40.692419270076364</v>
      </c>
      <c r="AC33" s="11"/>
      <c r="AD33" s="11">
        <f t="shared" ref="AD33" si="11">AB33-Z33</f>
        <v>-0.93512180232816178</v>
      </c>
      <c r="AE33" s="11">
        <f>'RD T1'!T61</f>
        <v>23.537202477686922</v>
      </c>
      <c r="AF33" s="11">
        <f t="shared" ref="AF33" si="12">SUM(AD33:AE33)</f>
        <v>22.60208067535876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810.76200000000006</v>
      </c>
      <c r="C35" s="34">
        <f>SUM(C8:C33)</f>
        <v>863.70899999999995</v>
      </c>
      <c r="D35" s="34">
        <f>SUM(D8:D33)</f>
        <v>844.02899999999943</v>
      </c>
      <c r="E35" s="34">
        <f>SUM(E8:E33)</f>
        <v>860.255</v>
      </c>
      <c r="F35" s="34">
        <f>SUM(F8:F33)</f>
        <v>885.4849999999999</v>
      </c>
      <c r="G35" s="11"/>
      <c r="H35" s="34">
        <f>F35-D35</f>
        <v>41.456000000000472</v>
      </c>
      <c r="I35" s="34">
        <f>SUM(I8:I33)</f>
        <v>417.46792809953064</v>
      </c>
      <c r="J35" s="34">
        <f>SUM(J8:J33)</f>
        <v>458.92392809953111</v>
      </c>
      <c r="L35" s="231" t="str">
        <f>name!D3</f>
        <v>All occupations</v>
      </c>
      <c r="M35" s="34">
        <f>SUM(M8:M33)</f>
        <v>415.01728129994552</v>
      </c>
      <c r="N35" s="34">
        <f>SUM(N8:N33)</f>
        <v>437.4166357700812</v>
      </c>
      <c r="O35" s="34">
        <f>SUM(O8:O33)</f>
        <v>422.60796572150184</v>
      </c>
      <c r="P35" s="34">
        <f>SUM(P8:P33)</f>
        <v>430.46707773020444</v>
      </c>
      <c r="Q35" s="34">
        <f>SUM(Q8:Q33)</f>
        <v>442.17854169867718</v>
      </c>
      <c r="R35" s="11"/>
      <c r="S35" s="34">
        <f>Q35-O35</f>
        <v>19.570575977175338</v>
      </c>
      <c r="T35" s="34">
        <f>SUM(T8:T33)</f>
        <v>174.21062475391562</v>
      </c>
      <c r="U35" s="34">
        <f>SUM(U8:U33)</f>
        <v>193.78120073109088</v>
      </c>
      <c r="W35" s="231" t="str">
        <f>name!D3</f>
        <v>All occupations</v>
      </c>
      <c r="X35" s="34">
        <f>SUM(X8:X33)</f>
        <v>395.7447187000547</v>
      </c>
      <c r="Y35" s="34">
        <f>SUM(Y8:Y33)</f>
        <v>426.2923642299192</v>
      </c>
      <c r="Z35" s="34">
        <f>SUM(Z8:Z33)</f>
        <v>421.4210342784981</v>
      </c>
      <c r="AA35" s="34">
        <f>SUM(AA8:AA33)</f>
        <v>429.78792226979567</v>
      </c>
      <c r="AB35" s="34">
        <f>SUM(AB8:AB33)</f>
        <v>443.30645830132295</v>
      </c>
      <c r="AC35" s="11"/>
      <c r="AD35" s="34">
        <f t="shared" ref="AD35" si="13">AB35-Z35</f>
        <v>21.88542402282485</v>
      </c>
      <c r="AE35" s="34">
        <f>SUM(AE8:AE33)</f>
        <v>243.25730334561513</v>
      </c>
      <c r="AF35" s="34">
        <f>SUM(AF8:AF33)</f>
        <v>265.14272736844003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Coast to Capital (Continued)</v>
      </c>
      <c r="L38" s="19" t="str">
        <f>CONCATENATE(L$1," (Continued)")</f>
        <v>Occupation Table 2.1  Males: Employment Change by Occupation (SOC 2020) and Replacement Demand, 2015-2035, Coast to Capital (Continued)</v>
      </c>
      <c r="W38" s="19" t="str">
        <f>CONCATENATE(W$1," (Continued)")</f>
        <v>Occupation Table 2.2  Females: Employment Change by Occupation (SOC 2020) and Replacement Demand, 2015-2035, Coast to Capital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7.5971871609740376</v>
      </c>
      <c r="C45" s="173">
        <f t="shared" si="20"/>
        <v>8.4354378579156872</v>
      </c>
      <c r="D45" s="173">
        <f t="shared" si="20"/>
        <v>8.6860621288494109</v>
      </c>
      <c r="E45" s="173">
        <f t="shared" si="20"/>
        <v>7.942277125028979</v>
      </c>
      <c r="F45" s="173">
        <f t="shared" si="20"/>
        <v>8.3129576274647494</v>
      </c>
      <c r="H45" s="68">
        <f t="shared" ref="H45:H70" si="21">IF(D8&gt;0,(H8/D8)*100,0)</f>
        <v>0.40526236122882375</v>
      </c>
      <c r="I45" s="69">
        <f t="shared" ref="I45:I70" si="22">IF(D8&gt;0,I8/D8*100,0)</f>
        <v>49.238397484692221</v>
      </c>
      <c r="J45" s="69">
        <f t="shared" ref="J45:J70" si="23">IF(D8&gt;0,(J8/D8)*100,0)</f>
        <v>49.643659845921043</v>
      </c>
      <c r="L45" t="str">
        <f t="shared" ref="L45:L70" si="24">L8</f>
        <v>11 Corporate managers and directors</v>
      </c>
      <c r="M45" s="173">
        <f t="shared" ref="M45:Q45" si="25">M8/M$35*100</f>
        <v>10.085157730088477</v>
      </c>
      <c r="N45" s="173">
        <f t="shared" si="25"/>
        <v>10.833359143228144</v>
      </c>
      <c r="O45" s="173">
        <f t="shared" si="25"/>
        <v>11.220169770393893</v>
      </c>
      <c r="P45" s="173">
        <f t="shared" si="25"/>
        <v>9.9287644291481882</v>
      </c>
      <c r="Q45" s="173">
        <f t="shared" si="25"/>
        <v>9.9949568876581996</v>
      </c>
      <c r="S45" s="68">
        <f t="shared" ref="S45:S70" si="26">IF(O8&gt;0,(S8/O8)*100,0)</f>
        <v>-6.7945127344831251</v>
      </c>
      <c r="T45" s="69">
        <f t="shared" ref="T45:T70" si="27">IF(O8&gt;0,T8/O8*100,0)</f>
        <v>42.834831605794719</v>
      </c>
      <c r="U45" s="69">
        <f t="shared" ref="U45:U70" si="28">IF(O8&gt;0,(U8/O8)*100,0)</f>
        <v>36.040318871311591</v>
      </c>
      <c r="W45" t="str">
        <f t="shared" ref="W45:W70" si="29">W8</f>
        <v>11 Corporate managers and directors</v>
      </c>
      <c r="X45" s="173">
        <f t="shared" ref="X45:AB45" si="30">X8/X$35*100</f>
        <v>4.9880537152015059</v>
      </c>
      <c r="Y45" s="173">
        <f t="shared" si="30"/>
        <v>5.9749418474895748</v>
      </c>
      <c r="Z45" s="173">
        <f t="shared" si="30"/>
        <v>6.1448171785446908</v>
      </c>
      <c r="AA45" s="173">
        <f t="shared" si="30"/>
        <v>5.9526507524769157</v>
      </c>
      <c r="AB45" s="173">
        <f t="shared" si="30"/>
        <v>6.6352379234466756</v>
      </c>
      <c r="AD45" s="68">
        <f t="shared" ref="AD45:AD70" si="31">IF(Z8&gt;0,(AD8/Z8)*100,0)</f>
        <v>13.588766577476221</v>
      </c>
      <c r="AE45" s="69">
        <f t="shared" ref="AE45:AE70" si="32">IF(Z8&gt;0,AE8/Z8*100,0)</f>
        <v>60.963963442126598</v>
      </c>
      <c r="AF45" s="69">
        <f t="shared" ref="AF45:AF70" si="33">IF(Z8&gt;0,(AF8/Z8)*100,0)</f>
        <v>74.552730019602834</v>
      </c>
    </row>
    <row r="46" spans="1:32" x14ac:dyDescent="0.2">
      <c r="A46" t="str">
        <f t="shared" si="19"/>
        <v>12 Other managers and proprietors</v>
      </c>
      <c r="B46" s="173">
        <f t="shared" si="20"/>
        <v>3.5510098705326372</v>
      </c>
      <c r="C46" s="173">
        <f t="shared" si="20"/>
        <v>3.5306184096917428</v>
      </c>
      <c r="D46" s="173">
        <f t="shared" si="20"/>
        <v>3.5372814446967653</v>
      </c>
      <c r="E46" s="173">
        <f t="shared" si="20"/>
        <v>4.3394877506644249</v>
      </c>
      <c r="F46" s="173">
        <f t="shared" si="20"/>
        <v>4.8587578087502044</v>
      </c>
      <c r="H46" s="68">
        <f t="shared" si="21"/>
        <v>44.105141288180526</v>
      </c>
      <c r="I46" s="69">
        <f t="shared" si="22"/>
        <v>73.494784585783961</v>
      </c>
      <c r="J46" s="69">
        <f t="shared" si="23"/>
        <v>117.59992587396448</v>
      </c>
      <c r="L46" t="str">
        <f t="shared" si="24"/>
        <v>12 Other managers and proprietors</v>
      </c>
      <c r="M46" s="173">
        <f t="shared" ref="M46:Q46" si="34">M9/M$35*100</f>
        <v>3.9958203630145412</v>
      </c>
      <c r="N46" s="173">
        <f t="shared" si="34"/>
        <v>3.9987561463113654</v>
      </c>
      <c r="O46" s="173">
        <f t="shared" si="34"/>
        <v>3.8689268035557953</v>
      </c>
      <c r="P46" s="173">
        <f t="shared" si="34"/>
        <v>4.8453122408109683</v>
      </c>
      <c r="Q46" s="173">
        <f t="shared" si="34"/>
        <v>5.3485112971213553</v>
      </c>
      <c r="S46" s="68">
        <f t="shared" si="26"/>
        <v>44.64465446823403</v>
      </c>
      <c r="T46" s="69">
        <f t="shared" si="27"/>
        <v>66.22175198386023</v>
      </c>
      <c r="U46" s="69">
        <f t="shared" si="28"/>
        <v>110.86640645209427</v>
      </c>
      <c r="W46" t="str">
        <f t="shared" si="29"/>
        <v>12 Other managers and proprietors</v>
      </c>
      <c r="X46" s="173">
        <f t="shared" ref="X46:AB46" si="35">X9/X$35*100</f>
        <v>3.0845373377091683</v>
      </c>
      <c r="Y46" s="173">
        <f t="shared" si="35"/>
        <v>3.0502644296267025</v>
      </c>
      <c r="Z46" s="173">
        <f t="shared" si="35"/>
        <v>3.2047020073928061</v>
      </c>
      <c r="AA46" s="173">
        <f t="shared" si="35"/>
        <v>3.8328639512616309</v>
      </c>
      <c r="AB46" s="173">
        <f t="shared" si="35"/>
        <v>4.3702504134155653</v>
      </c>
      <c r="AD46" s="68">
        <f t="shared" si="31"/>
        <v>43.451971046902443</v>
      </c>
      <c r="AE46" s="69">
        <f t="shared" si="32"/>
        <v>82.299997572329502</v>
      </c>
      <c r="AF46" s="69">
        <f t="shared" si="33"/>
        <v>125.75196861923195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6.0609273006000901</v>
      </c>
      <c r="C47" s="173">
        <f t="shared" si="20"/>
        <v>6.4193038943267116</v>
      </c>
      <c r="D47" s="173">
        <f t="shared" si="20"/>
        <v>6.7945146463586559</v>
      </c>
      <c r="E47" s="173">
        <f t="shared" si="20"/>
        <v>7.0233825418343372</v>
      </c>
      <c r="F47" s="173">
        <f t="shared" si="20"/>
        <v>7.4443962785689388</v>
      </c>
      <c r="H47" s="68">
        <f t="shared" si="21"/>
        <v>14.946270286581631</v>
      </c>
      <c r="I47" s="69">
        <f t="shared" si="22"/>
        <v>40.665532289353422</v>
      </c>
      <c r="J47" s="69">
        <f t="shared" si="23"/>
        <v>55.611802575935052</v>
      </c>
      <c r="L47" t="str">
        <f t="shared" si="24"/>
        <v>21 Science, research, engineering and technology professionals</v>
      </c>
      <c r="M47" s="173">
        <f t="shared" ref="M47:Q47" si="36">M10/M$35*100</f>
        <v>9.28372592031449</v>
      </c>
      <c r="N47" s="173">
        <f t="shared" si="36"/>
        <v>9.9972184462222078</v>
      </c>
      <c r="O47" s="173">
        <f t="shared" si="36"/>
        <v>10.267268291671956</v>
      </c>
      <c r="P47" s="173">
        <f t="shared" si="36"/>
        <v>10.248323482792312</v>
      </c>
      <c r="Q47" s="173">
        <f t="shared" si="36"/>
        <v>10.596670145759857</v>
      </c>
      <c r="S47" s="68">
        <f t="shared" si="26"/>
        <v>7.9877492498362663</v>
      </c>
      <c r="T47" s="69">
        <f t="shared" si="27"/>
        <v>33.788882291023945</v>
      </c>
      <c r="U47" s="69">
        <f t="shared" si="28"/>
        <v>41.776631540860208</v>
      </c>
      <c r="W47" t="str">
        <f t="shared" si="29"/>
        <v>21 Science, research, engineering and technology professionals</v>
      </c>
      <c r="X47" s="173">
        <f t="shared" ref="X47:AB47" si="37">X10/X$35*100</f>
        <v>2.681180059185055</v>
      </c>
      <c r="Y47" s="173">
        <f t="shared" si="37"/>
        <v>2.7480222161054053</v>
      </c>
      <c r="Z47" s="173">
        <f t="shared" si="37"/>
        <v>3.3119799978201678</v>
      </c>
      <c r="AA47" s="173">
        <f t="shared" si="37"/>
        <v>3.793345514792835</v>
      </c>
      <c r="AB47" s="173">
        <f t="shared" si="37"/>
        <v>4.3001428269716024</v>
      </c>
      <c r="AD47" s="68">
        <f t="shared" si="31"/>
        <v>36.578715875423399</v>
      </c>
      <c r="AE47" s="69">
        <f t="shared" si="32"/>
        <v>62.043459601324656</v>
      </c>
      <c r="AF47" s="69">
        <f t="shared" si="33"/>
        <v>98.622175476748055</v>
      </c>
    </row>
    <row r="48" spans="1:32" x14ac:dyDescent="0.2">
      <c r="A48" t="str">
        <f t="shared" si="19"/>
        <v>22 Health professionals</v>
      </c>
      <c r="B48" s="173">
        <f t="shared" si="20"/>
        <v>3.6891771051076945</v>
      </c>
      <c r="C48" s="173">
        <f t="shared" si="20"/>
        <v>4.2389381454753181</v>
      </c>
      <c r="D48" s="173">
        <f t="shared" si="20"/>
        <v>4.309274992840761</v>
      </c>
      <c r="E48" s="173">
        <f t="shared" si="20"/>
        <v>4.4452167454964924</v>
      </c>
      <c r="F48" s="173">
        <f t="shared" si="20"/>
        <v>4.5042941965103394</v>
      </c>
      <c r="H48" s="68">
        <f t="shared" si="21"/>
        <v>9.6595297911743412</v>
      </c>
      <c r="I48" s="69">
        <f t="shared" si="22"/>
        <v>56.939076707746018</v>
      </c>
      <c r="J48" s="69">
        <f t="shared" si="23"/>
        <v>66.598606498920361</v>
      </c>
      <c r="L48" t="str">
        <f t="shared" si="24"/>
        <v>22 Health professionals</v>
      </c>
      <c r="M48" s="173">
        <f t="shared" ref="M48:Q48" si="38">M11/M$35*100</f>
        <v>1.510154420115029</v>
      </c>
      <c r="N48" s="173">
        <f t="shared" si="38"/>
        <v>1.7258451063788611</v>
      </c>
      <c r="O48" s="173">
        <f t="shared" si="38"/>
        <v>1.9309598192157249</v>
      </c>
      <c r="P48" s="173">
        <f t="shared" si="38"/>
        <v>1.9720133065165715</v>
      </c>
      <c r="Q48" s="173">
        <f t="shared" si="38"/>
        <v>2.0000128840308755</v>
      </c>
      <c r="S48" s="68">
        <f t="shared" si="26"/>
        <v>8.3726120025473936</v>
      </c>
      <c r="T48" s="69">
        <f t="shared" si="27"/>
        <v>39.165105235576519</v>
      </c>
      <c r="U48" s="69">
        <f t="shared" si="28"/>
        <v>47.537717238123911</v>
      </c>
      <c r="W48" t="str">
        <f t="shared" si="29"/>
        <v>22 Health professionals</v>
      </c>
      <c r="X48" s="173">
        <f t="shared" ref="X48:AB48" si="39">X11/X$35*100</f>
        <v>5.9743170649967983</v>
      </c>
      <c r="Y48" s="173">
        <f t="shared" si="39"/>
        <v>6.8176113631496813</v>
      </c>
      <c r="Z48" s="173">
        <f t="shared" si="39"/>
        <v>6.6942886860728548</v>
      </c>
      <c r="AA48" s="173">
        <f t="shared" si="39"/>
        <v>6.922328366938622</v>
      </c>
      <c r="AB48" s="173">
        <f t="shared" si="39"/>
        <v>7.0022037983658052</v>
      </c>
      <c r="AD48" s="68">
        <f t="shared" si="31"/>
        <v>10.031785249015856</v>
      </c>
      <c r="AE48" s="69">
        <f t="shared" si="32"/>
        <v>62.080398046610995</v>
      </c>
      <c r="AF48" s="69">
        <f t="shared" si="33"/>
        <v>72.112183295626849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4.3658482839289903</v>
      </c>
      <c r="C49" s="173">
        <f t="shared" si="20"/>
        <v>4.5552221824059806</v>
      </c>
      <c r="D49" s="173">
        <f t="shared" si="20"/>
        <v>4.6928540558713925</v>
      </c>
      <c r="E49" s="173">
        <f t="shared" si="20"/>
        <v>4.7503956223865744</v>
      </c>
      <c r="F49" s="173">
        <f t="shared" si="20"/>
        <v>4.9697736006550111</v>
      </c>
      <c r="H49" s="68">
        <f t="shared" si="21"/>
        <v>11.10238872650257</v>
      </c>
      <c r="I49" s="69">
        <f t="shared" si="22"/>
        <v>54.301034976899729</v>
      </c>
      <c r="J49" s="69">
        <f t="shared" si="23"/>
        <v>65.403423703402311</v>
      </c>
      <c r="L49" t="str">
        <f t="shared" si="24"/>
        <v>23 Teaching and other educational professionals</v>
      </c>
      <c r="M49" s="173">
        <f t="shared" ref="M49:Q49" si="40">M12/M$35*100</f>
        <v>2.6616632721705336</v>
      </c>
      <c r="N49" s="173">
        <f t="shared" si="40"/>
        <v>2.6638009444202377</v>
      </c>
      <c r="O49" s="173">
        <f t="shared" si="40"/>
        <v>2.9276124007299162</v>
      </c>
      <c r="P49" s="173">
        <f t="shared" si="40"/>
        <v>3.0789851687088072</v>
      </c>
      <c r="Q49" s="173">
        <f t="shared" si="40"/>
        <v>3.2134577120774526</v>
      </c>
      <c r="S49" s="68">
        <f t="shared" si="26"/>
        <v>14.846825508156119</v>
      </c>
      <c r="T49" s="69">
        <f t="shared" si="27"/>
        <v>46.659794571645286</v>
      </c>
      <c r="U49" s="69">
        <f t="shared" si="28"/>
        <v>61.506620079801408</v>
      </c>
      <c r="W49" t="str">
        <f t="shared" si="29"/>
        <v>23 Teaching and other educational professionals</v>
      </c>
      <c r="X49" s="173">
        <f t="shared" ref="X49:AB49" si="41">X12/X$35*100</f>
        <v>6.1530262221093102</v>
      </c>
      <c r="Y49" s="173">
        <f t="shared" si="41"/>
        <v>6.4960008220570939</v>
      </c>
      <c r="Z49" s="173">
        <f t="shared" si="41"/>
        <v>6.4630675103645032</v>
      </c>
      <c r="AA49" s="173">
        <f t="shared" si="41"/>
        <v>6.4244472566964266</v>
      </c>
      <c r="AB49" s="173">
        <f t="shared" si="41"/>
        <v>6.7216208472511196</v>
      </c>
      <c r="AD49" s="68">
        <f t="shared" si="31"/>
        <v>9.4014727576200379</v>
      </c>
      <c r="AE49" s="69">
        <f t="shared" si="32"/>
        <v>57.772079778897201</v>
      </c>
      <c r="AF49" s="69">
        <f t="shared" si="33"/>
        <v>67.173552536517249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6.2192843159239812</v>
      </c>
      <c r="C50" s="173">
        <f t="shared" si="20"/>
        <v>6.8228835706468125</v>
      </c>
      <c r="D50" s="173">
        <f t="shared" si="20"/>
        <v>7.3792700137155611</v>
      </c>
      <c r="E50" s="173">
        <f t="shared" si="20"/>
        <v>8.0346061916297646</v>
      </c>
      <c r="F50" s="173">
        <f t="shared" si="20"/>
        <v>8.6130783102064861</v>
      </c>
      <c r="H50" s="68">
        <f t="shared" si="21"/>
        <v>22.452832076232237</v>
      </c>
      <c r="I50" s="69">
        <f t="shared" si="22"/>
        <v>54.10352943183625</v>
      </c>
      <c r="J50" s="69">
        <f t="shared" si="23"/>
        <v>76.556361508068491</v>
      </c>
      <c r="L50" t="str">
        <f t="shared" si="24"/>
        <v>24 Business, media and public service professionals</v>
      </c>
      <c r="M50" s="173">
        <f t="shared" ref="M50:Q50" si="42">M13/M$35*100</f>
        <v>7.1263248532577688</v>
      </c>
      <c r="N50" s="173">
        <f t="shared" si="42"/>
        <v>7.4821398508338257</v>
      </c>
      <c r="O50" s="173">
        <f t="shared" si="42"/>
        <v>8.0720113891156124</v>
      </c>
      <c r="P50" s="173">
        <f t="shared" si="42"/>
        <v>8.8814977532521144</v>
      </c>
      <c r="Q50" s="173">
        <f t="shared" si="42"/>
        <v>9.3675664601836637</v>
      </c>
      <c r="S50" s="68">
        <f t="shared" si="26"/>
        <v>21.42413022083219</v>
      </c>
      <c r="T50" s="69">
        <f t="shared" si="27"/>
        <v>47.950084264937672</v>
      </c>
      <c r="U50" s="69">
        <f t="shared" si="28"/>
        <v>69.374214485769869</v>
      </c>
      <c r="W50" t="str">
        <f t="shared" si="29"/>
        <v>24 Business, media and public service professionals</v>
      </c>
      <c r="X50" s="173">
        <f t="shared" ref="X50:AB50" si="43">X13/X$35*100</f>
        <v>5.2680713747389483</v>
      </c>
      <c r="Y50" s="173">
        <f t="shared" si="43"/>
        <v>6.1464237313751724</v>
      </c>
      <c r="Z50" s="173">
        <f t="shared" si="43"/>
        <v>6.6845775337111988</v>
      </c>
      <c r="AA50" s="173">
        <f t="shared" si="43"/>
        <v>7.186376362925798</v>
      </c>
      <c r="AB50" s="173">
        <f t="shared" si="43"/>
        <v>7.8605098248200624</v>
      </c>
      <c r="AD50" s="68">
        <f t="shared" si="31"/>
        <v>23.698547364095845</v>
      </c>
      <c r="AE50" s="69">
        <f t="shared" si="32"/>
        <v>61.555096352998419</v>
      </c>
      <c r="AF50" s="69">
        <f t="shared" si="33"/>
        <v>85.253643717094263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1.5543871874330457</v>
      </c>
      <c r="C51" s="173">
        <f t="shared" si="20"/>
        <v>1.7236502528146542</v>
      </c>
      <c r="D51" s="173">
        <f t="shared" si="20"/>
        <v>1.9089201067070356</v>
      </c>
      <c r="E51" s="173">
        <f t="shared" si="20"/>
        <v>1.6487769437085218</v>
      </c>
      <c r="F51" s="173">
        <f t="shared" si="20"/>
        <v>1.6971813265725979</v>
      </c>
      <c r="H51" s="68">
        <f t="shared" si="21"/>
        <v>-6.7251987715750552</v>
      </c>
      <c r="I51" s="69">
        <f t="shared" si="22"/>
        <v>37.56779293897614</v>
      </c>
      <c r="J51" s="69">
        <f t="shared" si="23"/>
        <v>30.842594167401089</v>
      </c>
      <c r="L51" t="str">
        <f t="shared" si="24"/>
        <v>31 Science, engineering and technology associate professionals</v>
      </c>
      <c r="M51" s="173">
        <f t="shared" ref="M51:Q51" si="44">M14/M$35*100</f>
        <v>2.0822197917434946</v>
      </c>
      <c r="N51" s="173">
        <f t="shared" si="44"/>
        <v>2.4477569263020049</v>
      </c>
      <c r="O51" s="173">
        <f t="shared" si="44"/>
        <v>2.6202394500520882</v>
      </c>
      <c r="P51" s="173">
        <f t="shared" si="44"/>
        <v>2.0935761620903266</v>
      </c>
      <c r="Q51" s="173">
        <f t="shared" si="44"/>
        <v>2.0343457677431962</v>
      </c>
      <c r="S51" s="68">
        <f t="shared" si="26"/>
        <v>-18.764889983227086</v>
      </c>
      <c r="T51" s="69">
        <f t="shared" si="27"/>
        <v>30.007046094052431</v>
      </c>
      <c r="U51" s="69">
        <f t="shared" si="28"/>
        <v>11.242156110825347</v>
      </c>
      <c r="W51" t="str">
        <f t="shared" si="29"/>
        <v>31 Science, engineering and technology associate professionals</v>
      </c>
      <c r="X51" s="173">
        <f t="shared" ref="X51:AB51" si="45">X14/X$35*100</f>
        <v>1.0008494089834412</v>
      </c>
      <c r="Y51" s="173">
        <f t="shared" si="45"/>
        <v>0.98064772301875813</v>
      </c>
      <c r="Z51" s="173">
        <f t="shared" si="45"/>
        <v>1.1955973339506403</v>
      </c>
      <c r="AA51" s="173">
        <f t="shared" si="45"/>
        <v>1.2032748488560305</v>
      </c>
      <c r="AB51" s="173">
        <f t="shared" si="45"/>
        <v>1.360874742001867</v>
      </c>
      <c r="AD51" s="68">
        <f t="shared" si="31"/>
        <v>19.734985342073113</v>
      </c>
      <c r="AE51" s="69">
        <f t="shared" si="32"/>
        <v>54.184394647145353</v>
      </c>
      <c r="AF51" s="69">
        <f t="shared" si="33"/>
        <v>73.91937998921847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1.6588075470144328</v>
      </c>
      <c r="C52" s="173">
        <f t="shared" si="20"/>
        <v>1.8245109039111733</v>
      </c>
      <c r="D52" s="173">
        <f t="shared" si="20"/>
        <v>1.9084783884780279</v>
      </c>
      <c r="E52" s="173">
        <f t="shared" si="20"/>
        <v>1.8606741320032725</v>
      </c>
      <c r="F52" s="173">
        <f t="shared" si="20"/>
        <v>1.9130090184271631</v>
      </c>
      <c r="H52" s="68">
        <f t="shared" si="21"/>
        <v>5.1607345291188889</v>
      </c>
      <c r="I52" s="69">
        <f t="shared" si="22"/>
        <v>57.969098508847694</v>
      </c>
      <c r="J52" s="69">
        <f t="shared" si="23"/>
        <v>63.129833037966584</v>
      </c>
      <c r="L52" t="str">
        <f t="shared" si="24"/>
        <v>32 Health and social care associate professionals</v>
      </c>
      <c r="M52" s="173">
        <f t="shared" ref="M52:Q52" si="46">M15/M$35*100</f>
        <v>0.65883149140952102</v>
      </c>
      <c r="N52" s="173">
        <f t="shared" si="46"/>
        <v>0.65028121260250393</v>
      </c>
      <c r="O52" s="173">
        <f t="shared" si="46"/>
        <v>0.77006579524036745</v>
      </c>
      <c r="P52" s="173">
        <f t="shared" si="46"/>
        <v>0.66973840363567494</v>
      </c>
      <c r="Q52" s="173">
        <f t="shared" si="46"/>
        <v>0.67399202807003822</v>
      </c>
      <c r="S52" s="68">
        <f t="shared" si="26"/>
        <v>-8.4228948951458946</v>
      </c>
      <c r="T52" s="69">
        <f t="shared" si="27"/>
        <v>41.607096355782929</v>
      </c>
      <c r="U52" s="69">
        <f t="shared" si="28"/>
        <v>33.184201460637034</v>
      </c>
      <c r="W52" t="str">
        <f t="shared" si="29"/>
        <v>32 Health and social care associate professionals</v>
      </c>
      <c r="X52" s="173">
        <f t="shared" ref="X52:AB52" si="47">X15/X$35*100</f>
        <v>2.7074819180216125</v>
      </c>
      <c r="Y52" s="173">
        <f t="shared" si="47"/>
        <v>3.0293825936057028</v>
      </c>
      <c r="Z52" s="173">
        <f t="shared" si="47"/>
        <v>3.0500973183531981</v>
      </c>
      <c r="AA52" s="173">
        <f t="shared" si="47"/>
        <v>3.0534917897155678</v>
      </c>
      <c r="AB52" s="173">
        <f t="shared" si="47"/>
        <v>3.1488735443700788</v>
      </c>
      <c r="AD52" s="68">
        <f t="shared" si="31"/>
        <v>8.599887015058032</v>
      </c>
      <c r="AE52" s="69">
        <f t="shared" si="32"/>
        <v>62.111689463157347</v>
      </c>
      <c r="AF52" s="69">
        <f t="shared" si="33"/>
        <v>70.711576478215378</v>
      </c>
    </row>
    <row r="53" spans="1:32" x14ac:dyDescent="0.2">
      <c r="A53" t="str">
        <f t="shared" si="19"/>
        <v>33 Protective service occupations</v>
      </c>
      <c r="B53" s="173">
        <f t="shared" si="20"/>
        <v>1.2525577238558152</v>
      </c>
      <c r="C53" s="173">
        <f t="shared" si="20"/>
        <v>1.1726269241243894</v>
      </c>
      <c r="D53" s="173">
        <f t="shared" si="20"/>
        <v>1.2634436830241456</v>
      </c>
      <c r="E53" s="173">
        <f t="shared" si="20"/>
        <v>1.4758467704714122</v>
      </c>
      <c r="F53" s="173">
        <f t="shared" si="20"/>
        <v>1.6228053637103785</v>
      </c>
      <c r="H53" s="68">
        <f t="shared" si="21"/>
        <v>34.751741306467281</v>
      </c>
      <c r="I53" s="69">
        <f t="shared" si="22"/>
        <v>42.782808369718204</v>
      </c>
      <c r="J53" s="69">
        <f t="shared" si="23"/>
        <v>77.534549676185506</v>
      </c>
      <c r="L53" t="str">
        <f t="shared" si="24"/>
        <v>33 Protective service occupations</v>
      </c>
      <c r="M53" s="173">
        <f t="shared" ref="M53:Q53" si="48">M16/M$35*100</f>
        <v>1.8993101553895997</v>
      </c>
      <c r="N53" s="173">
        <f t="shared" si="48"/>
        <v>1.7278941010962126</v>
      </c>
      <c r="O53" s="173">
        <f t="shared" si="48"/>
        <v>1.8484895145370592</v>
      </c>
      <c r="P53" s="173">
        <f t="shared" si="48"/>
        <v>2.0627248875209947</v>
      </c>
      <c r="Q53" s="173">
        <f t="shared" si="48"/>
        <v>2.1310107062815993</v>
      </c>
      <c r="S53" s="68">
        <f t="shared" si="26"/>
        <v>20.622583088202912</v>
      </c>
      <c r="T53" s="69">
        <f t="shared" si="27"/>
        <v>32.223383410036469</v>
      </c>
      <c r="U53" s="69">
        <f t="shared" si="28"/>
        <v>52.84596649823937</v>
      </c>
      <c r="W53" t="str">
        <f t="shared" si="29"/>
        <v>33 Protective service occupations</v>
      </c>
      <c r="X53" s="173">
        <f t="shared" ref="X53:AB53" si="49">X16/X$35*100</f>
        <v>0.5743087842591833</v>
      </c>
      <c r="Y53" s="173">
        <f t="shared" si="49"/>
        <v>0.60286982574584891</v>
      </c>
      <c r="Z53" s="173">
        <f t="shared" si="49"/>
        <v>0.67675007117627151</v>
      </c>
      <c r="AA53" s="173">
        <f t="shared" si="49"/>
        <v>0.88804126235955094</v>
      </c>
      <c r="AB53" s="173">
        <f t="shared" si="49"/>
        <v>1.1158930617270038</v>
      </c>
      <c r="AD53" s="68">
        <f t="shared" si="31"/>
        <v>73.45312029131297</v>
      </c>
      <c r="AE53" s="69">
        <f t="shared" si="32"/>
        <v>71.70628002413099</v>
      </c>
      <c r="AF53" s="69">
        <f t="shared" si="33"/>
        <v>145.15940031544397</v>
      </c>
    </row>
    <row r="54" spans="1:32" x14ac:dyDescent="0.2">
      <c r="A54" t="str">
        <f t="shared" si="19"/>
        <v>34 Culture, media and sports occupations</v>
      </c>
      <c r="B54" s="173">
        <f t="shared" si="20"/>
        <v>2.3984280608664061</v>
      </c>
      <c r="C54" s="173">
        <f t="shared" si="20"/>
        <v>2.125021765398992</v>
      </c>
      <c r="D54" s="173">
        <f t="shared" si="20"/>
        <v>2.2585900691747582</v>
      </c>
      <c r="E54" s="173">
        <f t="shared" si="20"/>
        <v>2.1796312923353987</v>
      </c>
      <c r="F54" s="173">
        <f t="shared" si="20"/>
        <v>2.3115857304960388</v>
      </c>
      <c r="H54" s="68">
        <f t="shared" si="21"/>
        <v>7.3733320524741384</v>
      </c>
      <c r="I54" s="69">
        <f t="shared" si="22"/>
        <v>47.21234733737235</v>
      </c>
      <c r="J54" s="69">
        <f t="shared" si="23"/>
        <v>54.585679389846497</v>
      </c>
      <c r="L54" t="str">
        <f t="shared" si="24"/>
        <v>34 Culture, media and sports occupations</v>
      </c>
      <c r="M54" s="173">
        <f t="shared" ref="M54:Q54" si="50">M17/M$35*100</f>
        <v>2.5448076252002476</v>
      </c>
      <c r="N54" s="173">
        <f t="shared" si="50"/>
        <v>2.1491354550666442</v>
      </c>
      <c r="O54" s="173">
        <f t="shared" si="50"/>
        <v>2.2029037541255958</v>
      </c>
      <c r="P54" s="173">
        <f t="shared" si="50"/>
        <v>2.1642633507024565</v>
      </c>
      <c r="Q54" s="173">
        <f t="shared" si="50"/>
        <v>2.3705510165206629</v>
      </c>
      <c r="S54" s="68">
        <f t="shared" si="26"/>
        <v>12.593616121414563</v>
      </c>
      <c r="T54" s="69">
        <f t="shared" si="27"/>
        <v>41.746337936550134</v>
      </c>
      <c r="U54" s="69">
        <f t="shared" si="28"/>
        <v>54.339954057964704</v>
      </c>
      <c r="W54" t="str">
        <f t="shared" si="29"/>
        <v>34 Culture, media and sports occupations</v>
      </c>
      <c r="X54" s="173">
        <f t="shared" ref="X54:AB54" si="51">X17/X$35*100</f>
        <v>2.2449198876499588</v>
      </c>
      <c r="Y54" s="173">
        <f t="shared" si="51"/>
        <v>2.1002788192533708</v>
      </c>
      <c r="Z54" s="173">
        <f t="shared" si="51"/>
        <v>2.3144332246113279</v>
      </c>
      <c r="AA54" s="173">
        <f t="shared" si="51"/>
        <v>2.1950235185536759</v>
      </c>
      <c r="AB54" s="173">
        <f t="shared" si="51"/>
        <v>2.2527704714422443</v>
      </c>
      <c r="AD54" s="68">
        <f t="shared" si="31"/>
        <v>2.3906121512259664</v>
      </c>
      <c r="AE54" s="69">
        <f t="shared" si="32"/>
        <v>52.429610126562622</v>
      </c>
      <c r="AF54" s="69">
        <f t="shared" si="33"/>
        <v>54.820222277788588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6.6336737878429251</v>
      </c>
      <c r="C55" s="173">
        <f t="shared" si="52"/>
        <v>6.6721735758688423</v>
      </c>
      <c r="D55" s="173">
        <f t="shared" si="52"/>
        <v>6.9677968922282689</v>
      </c>
      <c r="E55" s="173">
        <f t="shared" si="52"/>
        <v>6.5664068111515261</v>
      </c>
      <c r="F55" s="173">
        <f t="shared" si="52"/>
        <v>6.5660371384203495</v>
      </c>
      <c r="H55" s="68">
        <f t="shared" si="21"/>
        <v>-1.1374764508736952</v>
      </c>
      <c r="I55" s="69">
        <f t="shared" si="22"/>
        <v>44.717579260428558</v>
      </c>
      <c r="J55" s="69">
        <f t="shared" si="23"/>
        <v>43.580102809554866</v>
      </c>
      <c r="L55" t="str">
        <f t="shared" si="24"/>
        <v>35 Business and public service associate professionals</v>
      </c>
      <c r="M55" s="173">
        <f t="shared" ref="M55:Q55" si="53">M18/M$35*100</f>
        <v>6.8373831288253921</v>
      </c>
      <c r="N55" s="173">
        <f t="shared" si="53"/>
        <v>6.7608076505660062</v>
      </c>
      <c r="O55" s="173">
        <f t="shared" si="53"/>
        <v>7.2399943052999669</v>
      </c>
      <c r="P55" s="173">
        <f t="shared" si="53"/>
        <v>6.6247565110028521</v>
      </c>
      <c r="Q55" s="173">
        <f t="shared" si="53"/>
        <v>6.4042409124123125</v>
      </c>
      <c r="S55" s="68">
        <f t="shared" si="26"/>
        <v>-7.4472301869144868</v>
      </c>
      <c r="T55" s="69">
        <f t="shared" si="27"/>
        <v>36.019872194004499</v>
      </c>
      <c r="U55" s="69">
        <f t="shared" si="28"/>
        <v>28.57264200709001</v>
      </c>
      <c r="W55" t="str">
        <f t="shared" si="29"/>
        <v>35 Business and public service associate professionals</v>
      </c>
      <c r="X55" s="173">
        <f t="shared" ref="X55:AB55" si="54">X18/X$35*100</f>
        <v>6.4200439075816016</v>
      </c>
      <c r="Y55" s="173">
        <f t="shared" si="54"/>
        <v>6.5812265591690124</v>
      </c>
      <c r="Z55" s="173">
        <f t="shared" si="54"/>
        <v>6.694832835723993</v>
      </c>
      <c r="AA55" s="173">
        <f t="shared" si="54"/>
        <v>6.5079649064819209</v>
      </c>
      <c r="AB55" s="173">
        <f t="shared" si="54"/>
        <v>6.7274217019178639</v>
      </c>
      <c r="AD55" s="68">
        <f t="shared" si="31"/>
        <v>5.7053002297447977</v>
      </c>
      <c r="AE55" s="69">
        <f t="shared" si="32"/>
        <v>54.150034088106324</v>
      </c>
      <c r="AF55" s="69">
        <f t="shared" si="33"/>
        <v>59.855334317851117</v>
      </c>
    </row>
    <row r="56" spans="1:32" x14ac:dyDescent="0.2">
      <c r="A56" t="str">
        <f t="shared" si="19"/>
        <v>41 Administrative occupations</v>
      </c>
      <c r="B56" s="173">
        <f t="shared" si="52"/>
        <v>8.6521131523880239</v>
      </c>
      <c r="C56" s="173">
        <f t="shared" si="52"/>
        <v>7.9934048082107907</v>
      </c>
      <c r="D56" s="173">
        <f t="shared" si="52"/>
        <v>8.3437980174336577</v>
      </c>
      <c r="E56" s="173">
        <f t="shared" si="52"/>
        <v>7.3610745219755813</v>
      </c>
      <c r="F56" s="173">
        <f t="shared" si="52"/>
        <v>6.4718738022814577</v>
      </c>
      <c r="H56" s="68">
        <f t="shared" si="21"/>
        <v>-18.625169356200875</v>
      </c>
      <c r="I56" s="69">
        <f t="shared" si="22"/>
        <v>44.136003030772436</v>
      </c>
      <c r="J56" s="69">
        <f t="shared" si="23"/>
        <v>25.510833674571565</v>
      </c>
      <c r="L56" t="str">
        <f t="shared" si="24"/>
        <v>41 Administrative occupations</v>
      </c>
      <c r="M56" s="173">
        <f t="shared" ref="M56:Q56" si="55">M19/M$35*100</f>
        <v>4.301473541129945</v>
      </c>
      <c r="N56" s="173">
        <f t="shared" si="55"/>
        <v>3.7943882866203178</v>
      </c>
      <c r="O56" s="173">
        <f t="shared" si="55"/>
        <v>4.564366000935018</v>
      </c>
      <c r="P56" s="173">
        <f t="shared" si="55"/>
        <v>4.1350218562598497</v>
      </c>
      <c r="Q56" s="173">
        <f t="shared" si="55"/>
        <v>4.1981733526858038</v>
      </c>
      <c r="S56" s="68">
        <f t="shared" si="26"/>
        <v>-3.7634844152116589</v>
      </c>
      <c r="T56" s="69">
        <f t="shared" si="27"/>
        <v>34.727528198000272</v>
      </c>
      <c r="U56" s="69">
        <f t="shared" si="28"/>
        <v>30.964043782788615</v>
      </c>
      <c r="W56" t="str">
        <f t="shared" si="29"/>
        <v>41 Administrative occupations</v>
      </c>
      <c r="X56" s="173">
        <f t="shared" ref="X56:AB56" si="56">X19/X$35*100</f>
        <v>13.214626656828967</v>
      </c>
      <c r="Y56" s="173">
        <f t="shared" si="56"/>
        <v>12.301996363058517</v>
      </c>
      <c r="Z56" s="173">
        <f t="shared" si="56"/>
        <v>12.133874796134938</v>
      </c>
      <c r="AA56" s="173">
        <f t="shared" si="56"/>
        <v>10.592225030534161</v>
      </c>
      <c r="AB56" s="173">
        <f t="shared" si="56"/>
        <v>8.7397892143742304</v>
      </c>
      <c r="AD56" s="68">
        <f t="shared" si="31"/>
        <v>-24.231393699008656</v>
      </c>
      <c r="AE56" s="69">
        <f t="shared" si="32"/>
        <v>47.685130928828087</v>
      </c>
      <c r="AF56" s="69">
        <f t="shared" si="33"/>
        <v>23.453737229819428</v>
      </c>
    </row>
    <row r="57" spans="1:32" x14ac:dyDescent="0.2">
      <c r="A57" t="str">
        <f t="shared" si="19"/>
        <v>42 Secretarial and related occupations</v>
      </c>
      <c r="B57" s="173">
        <f t="shared" si="52"/>
        <v>2.5322598971589021</v>
      </c>
      <c r="C57" s="173">
        <f t="shared" si="52"/>
        <v>2.1832901241972409</v>
      </c>
      <c r="D57" s="173">
        <f t="shared" si="52"/>
        <v>2.1680636032458693</v>
      </c>
      <c r="E57" s="173">
        <f t="shared" si="52"/>
        <v>2.154203500735822</v>
      </c>
      <c r="F57" s="173">
        <f t="shared" si="52"/>
        <v>1.6361378919678962</v>
      </c>
      <c r="H57" s="68">
        <f t="shared" si="21"/>
        <v>-20.827980320478119</v>
      </c>
      <c r="I57" s="69">
        <f t="shared" si="22"/>
        <v>49.824302153363156</v>
      </c>
      <c r="J57" s="69">
        <f t="shared" si="23"/>
        <v>28.996321832885041</v>
      </c>
      <c r="L57" t="str">
        <f t="shared" si="24"/>
        <v>42 Secretarial and related occupations</v>
      </c>
      <c r="M57" s="173">
        <f t="shared" ref="M57:Q57" si="57">M20/M$35*100</f>
        <v>0.23465521789782229</v>
      </c>
      <c r="N57" s="173">
        <f t="shared" si="57"/>
        <v>0.1811965669470941</v>
      </c>
      <c r="O57" s="173">
        <f t="shared" si="57"/>
        <v>0.1689108279346126</v>
      </c>
      <c r="P57" s="173">
        <f t="shared" si="57"/>
        <v>0.22292441732601451</v>
      </c>
      <c r="Q57" s="173">
        <f t="shared" si="57"/>
        <v>0.24904274822625558</v>
      </c>
      <c r="S57" s="68">
        <f t="shared" si="26"/>
        <v>54.268193461680603</v>
      </c>
      <c r="T57" s="69">
        <f t="shared" si="27"/>
        <v>44.305289301699617</v>
      </c>
      <c r="U57" s="69">
        <f t="shared" si="28"/>
        <v>98.573482763380198</v>
      </c>
      <c r="W57" t="str">
        <f t="shared" si="29"/>
        <v>42 Secretarial and related occupations</v>
      </c>
      <c r="X57" s="173">
        <f t="shared" ref="X57:AB57" si="58">X20/X$35*100</f>
        <v>4.9417567329503687</v>
      </c>
      <c r="Y57" s="173">
        <f t="shared" si="58"/>
        <v>4.237629122014666</v>
      </c>
      <c r="Z57" s="173">
        <f t="shared" si="58"/>
        <v>4.1728469880791375</v>
      </c>
      <c r="AA57" s="173">
        <f t="shared" si="58"/>
        <v>4.0885344119590865</v>
      </c>
      <c r="AB57" s="173">
        <f t="shared" si="58"/>
        <v>3.0197038120477142</v>
      </c>
      <c r="AD57" s="68">
        <f t="shared" si="31"/>
        <v>-23.876326677770852</v>
      </c>
      <c r="AE57" s="69">
        <f t="shared" si="32"/>
        <v>50.048333044351331</v>
      </c>
      <c r="AF57" s="69">
        <f t="shared" si="33"/>
        <v>26.172006366580487</v>
      </c>
    </row>
    <row r="58" spans="1:32" x14ac:dyDescent="0.2">
      <c r="A58" t="str">
        <f t="shared" si="19"/>
        <v>51 Skilled agricultural and related trades</v>
      </c>
      <c r="B58" s="173">
        <f t="shared" si="52"/>
        <v>1.0288149664361654</v>
      </c>
      <c r="C58" s="173">
        <f t="shared" si="52"/>
        <v>1.0831458648239052</v>
      </c>
      <c r="D58" s="173">
        <f t="shared" si="52"/>
        <v>0.85953058216161426</v>
      </c>
      <c r="E58" s="173">
        <f t="shared" si="52"/>
        <v>0.89052060397682686</v>
      </c>
      <c r="F58" s="173">
        <f t="shared" si="52"/>
        <v>0.9923311406267864</v>
      </c>
      <c r="H58" s="68">
        <f t="shared" si="21"/>
        <v>21.120910434514187</v>
      </c>
      <c r="I58" s="69">
        <f t="shared" si="22"/>
        <v>62.020953849849711</v>
      </c>
      <c r="J58" s="69">
        <f t="shared" si="23"/>
        <v>83.141864284363905</v>
      </c>
      <c r="L58" t="str">
        <f t="shared" si="24"/>
        <v>51 Skilled agricultural and related trades</v>
      </c>
      <c r="M58" s="173">
        <f t="shared" ref="M58:Q58" si="59">M21/M$35*100</f>
        <v>1.5409201083390702</v>
      </c>
      <c r="N58" s="173">
        <f t="shared" si="59"/>
        <v>1.823702223334472</v>
      </c>
      <c r="O58" s="173">
        <f t="shared" si="59"/>
        <v>1.2838009553443734</v>
      </c>
      <c r="P58" s="173">
        <f t="shared" si="59"/>
        <v>1.2791241156694952</v>
      </c>
      <c r="Q58" s="173">
        <f t="shared" si="59"/>
        <v>1.3860774886819229</v>
      </c>
      <c r="S58" s="68">
        <f t="shared" si="26"/>
        <v>12.966532917373277</v>
      </c>
      <c r="T58" s="69">
        <f t="shared" si="27"/>
        <v>54.058951092684794</v>
      </c>
      <c r="U58" s="69">
        <f t="shared" si="28"/>
        <v>67.025484010058065</v>
      </c>
      <c r="W58" t="str">
        <f t="shared" si="29"/>
        <v>51 Skilled agricultural and related trades</v>
      </c>
      <c r="X58" s="173">
        <f t="shared" ref="X58:AB58" si="60">X21/X$35*100</f>
        <v>0.49177056965837745</v>
      </c>
      <c r="Y58" s="173">
        <f t="shared" si="60"/>
        <v>0.32326438882560904</v>
      </c>
      <c r="Z58" s="173">
        <f t="shared" si="60"/>
        <v>0.43406525237891175</v>
      </c>
      <c r="AA58" s="173">
        <f t="shared" si="60"/>
        <v>0.50130301686876122</v>
      </c>
      <c r="AB58" s="173">
        <f t="shared" si="60"/>
        <v>0.59958661204638453</v>
      </c>
      <c r="AD58" s="68">
        <f t="shared" si="31"/>
        <v>45.306404141100643</v>
      </c>
      <c r="AE58" s="69">
        <f t="shared" si="32"/>
        <v>85.635873219287419</v>
      </c>
      <c r="AF58" s="69">
        <f t="shared" si="33"/>
        <v>130.94227736038806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3.0825480215787033</v>
      </c>
      <c r="C59" s="173">
        <f t="shared" si="52"/>
        <v>3.0662122447214215</v>
      </c>
      <c r="D59" s="173">
        <f t="shared" si="52"/>
        <v>2.7382771267688519</v>
      </c>
      <c r="E59" s="173">
        <f t="shared" si="52"/>
        <v>2.7267057242181143</v>
      </c>
      <c r="F59" s="173">
        <f t="shared" si="52"/>
        <v>2.5537508227519061</v>
      </c>
      <c r="H59" s="68">
        <f t="shared" si="21"/>
        <v>-2.1580812943285852</v>
      </c>
      <c r="I59" s="69">
        <f t="shared" si="22"/>
        <v>38.669771445344331</v>
      </c>
      <c r="J59" s="69">
        <f t="shared" si="23"/>
        <v>36.511690151015749</v>
      </c>
      <c r="L59" t="str">
        <f t="shared" si="24"/>
        <v>52 Skilled metal, electrical and electronic trades</v>
      </c>
      <c r="M59" s="173">
        <f t="shared" ref="M59:Q59" si="61">M22/M$35*100</f>
        <v>5.8836197415042388</v>
      </c>
      <c r="N59" s="173">
        <f t="shared" si="61"/>
        <v>5.8214441134451969</v>
      </c>
      <c r="O59" s="173">
        <f t="shared" si="61"/>
        <v>5.2885902370958453</v>
      </c>
      <c r="P59" s="173">
        <f t="shared" si="61"/>
        <v>5.0446842976220347</v>
      </c>
      <c r="Q59" s="173">
        <f t="shared" si="61"/>
        <v>4.5903711268232543</v>
      </c>
      <c r="S59" s="68">
        <f t="shared" si="26"/>
        <v>-9.1828509042939253</v>
      </c>
      <c r="T59" s="69">
        <f t="shared" si="27"/>
        <v>35.422298449388975</v>
      </c>
      <c r="U59" s="69">
        <f t="shared" si="28"/>
        <v>26.23944754509505</v>
      </c>
      <c r="W59" t="str">
        <f t="shared" si="29"/>
        <v>52 Skilled metal, electrical and electronic trades</v>
      </c>
      <c r="X59" s="173">
        <f t="shared" ref="X59:AB59" si="62">X22/X$35*100</f>
        <v>0.14506556129919443</v>
      </c>
      <c r="Y59" s="173">
        <f t="shared" si="62"/>
        <v>0.23908148679478206</v>
      </c>
      <c r="Z59" s="173">
        <f t="shared" si="62"/>
        <v>0.18078106501340374</v>
      </c>
      <c r="AA59" s="173">
        <f t="shared" si="62"/>
        <v>0.40506425634074633</v>
      </c>
      <c r="AB59" s="173">
        <f t="shared" si="62"/>
        <v>0.52231234676185301</v>
      </c>
      <c r="AD59" s="68">
        <f t="shared" si="31"/>
        <v>203.92414333992761</v>
      </c>
      <c r="AE59" s="69">
        <f t="shared" si="32"/>
        <v>133.93929580052941</v>
      </c>
      <c r="AF59" s="69">
        <f t="shared" si="33"/>
        <v>337.86343914045699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2.83590491661682</v>
      </c>
      <c r="C60" s="173">
        <f t="shared" si="52"/>
        <v>2.5891092981551012</v>
      </c>
      <c r="D60" s="173">
        <f t="shared" si="52"/>
        <v>2.3472822676050518</v>
      </c>
      <c r="E60" s="173">
        <f t="shared" si="52"/>
        <v>2.409579148453874</v>
      </c>
      <c r="F60" s="173">
        <f t="shared" si="52"/>
        <v>2.1175794084074351</v>
      </c>
      <c r="H60" s="68">
        <f t="shared" si="21"/>
        <v>-5.3548797963229369</v>
      </c>
      <c r="I60" s="69">
        <f t="shared" si="22"/>
        <v>42.38629628498601</v>
      </c>
      <c r="J60" s="69">
        <f t="shared" si="23"/>
        <v>37.031416488663069</v>
      </c>
      <c r="L60" t="str">
        <f t="shared" si="24"/>
        <v>53 Skilled construction and building trades</v>
      </c>
      <c r="M60" s="173">
        <f t="shared" ref="M60:Q60" si="63">M23/M$35*100</f>
        <v>5.452274607036661</v>
      </c>
      <c r="N60" s="173">
        <f t="shared" si="63"/>
        <v>5.0119838321764236</v>
      </c>
      <c r="O60" s="173">
        <f t="shared" si="63"/>
        <v>4.5930230933336702</v>
      </c>
      <c r="P60" s="173">
        <f t="shared" si="63"/>
        <v>4.7306848585890418</v>
      </c>
      <c r="Q60" s="173">
        <f t="shared" si="63"/>
        <v>4.1398807603393868</v>
      </c>
      <c r="S60" s="68">
        <f t="shared" si="26"/>
        <v>-5.6918582262286579</v>
      </c>
      <c r="T60" s="69">
        <f t="shared" si="27"/>
        <v>42.187413425876017</v>
      </c>
      <c r="U60" s="69">
        <f t="shared" si="28"/>
        <v>36.495555199647363</v>
      </c>
      <c r="W60" t="str">
        <f t="shared" si="29"/>
        <v>53 Skilled construction and building trades</v>
      </c>
      <c r="X60" s="173">
        <f t="shared" ref="X60:AB60" si="64">X23/X$35*100</f>
        <v>9.2119378908593022E-2</v>
      </c>
      <c r="Y60" s="173">
        <f t="shared" si="64"/>
        <v>0.10300887390961712</v>
      </c>
      <c r="Z60" s="173">
        <f t="shared" si="64"/>
        <v>9.5216317637069045E-2</v>
      </c>
      <c r="AA60" s="173">
        <f t="shared" si="64"/>
        <v>8.4805602310431036E-2</v>
      </c>
      <c r="AB60" s="173">
        <f t="shared" si="64"/>
        <v>0.10042345245987222</v>
      </c>
      <c r="AD60" s="68">
        <f t="shared" si="31"/>
        <v>10.945991554130444</v>
      </c>
      <c r="AE60" s="69">
        <f t="shared" si="32"/>
        <v>52.006982989086168</v>
      </c>
      <c r="AF60" s="69">
        <f t="shared" si="33"/>
        <v>62.952974543216612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2.3364284774484227</v>
      </c>
      <c r="C61" s="173">
        <f t="shared" si="52"/>
        <v>2.020346250294959</v>
      </c>
      <c r="D61" s="173">
        <f t="shared" si="52"/>
        <v>1.902828344249978</v>
      </c>
      <c r="E61" s="173">
        <f t="shared" si="52"/>
        <v>1.9110928414279318</v>
      </c>
      <c r="F61" s="173">
        <f t="shared" si="52"/>
        <v>1.9187609761557183</v>
      </c>
      <c r="H61" s="68">
        <f t="shared" si="21"/>
        <v>5.7901188616099351</v>
      </c>
      <c r="I61" s="69">
        <f t="shared" si="22"/>
        <v>44.484096845109875</v>
      </c>
      <c r="J61" s="69">
        <f t="shared" si="23"/>
        <v>50.274215706719815</v>
      </c>
      <c r="L61" t="str">
        <f t="shared" si="24"/>
        <v>54 Textiles, printing and other skilled trades</v>
      </c>
      <c r="M61" s="173">
        <f t="shared" ref="M61:Q61" si="65">M24/M$35*100</f>
        <v>2.8789847806915465</v>
      </c>
      <c r="N61" s="173">
        <f t="shared" si="65"/>
        <v>2.5336583185714434</v>
      </c>
      <c r="O61" s="173">
        <f t="shared" si="65"/>
        <v>2.1985460753463122</v>
      </c>
      <c r="P61" s="173">
        <f t="shared" si="65"/>
        <v>2.1997474964752204</v>
      </c>
      <c r="Q61" s="173">
        <f t="shared" si="65"/>
        <v>2.185421222650429</v>
      </c>
      <c r="S61" s="68">
        <f t="shared" si="26"/>
        <v>4.0062813425802553</v>
      </c>
      <c r="T61" s="69">
        <f t="shared" si="27"/>
        <v>33.113821853066192</v>
      </c>
      <c r="U61" s="69">
        <f t="shared" si="28"/>
        <v>37.120103195646443</v>
      </c>
      <c r="W61" t="str">
        <f t="shared" si="29"/>
        <v>54 Textiles, printing and other skilled trades</v>
      </c>
      <c r="X61" s="173">
        <f t="shared" ref="X61:AB61" si="66">X24/X$35*100</f>
        <v>1.7674499635626257</v>
      </c>
      <c r="Y61" s="173">
        <f t="shared" si="66"/>
        <v>1.493639096130261</v>
      </c>
      <c r="Z61" s="173">
        <f t="shared" si="66"/>
        <v>1.6062777247955815</v>
      </c>
      <c r="AA61" s="173">
        <f t="shared" si="66"/>
        <v>1.6219820512149228</v>
      </c>
      <c r="AB61" s="173">
        <f t="shared" si="66"/>
        <v>1.6527792005329167</v>
      </c>
      <c r="AD61" s="68">
        <f t="shared" si="31"/>
        <v>8.2385714517653206</v>
      </c>
      <c r="AE61" s="69">
        <f t="shared" si="32"/>
        <v>60.090663563244128</v>
      </c>
      <c r="AF61" s="69">
        <f t="shared" si="33"/>
        <v>68.329235015009445</v>
      </c>
    </row>
    <row r="62" spans="1:32" x14ac:dyDescent="0.2">
      <c r="A62" t="str">
        <f t="shared" si="19"/>
        <v>61 Caring personal service occupations</v>
      </c>
      <c r="B62" s="173">
        <f t="shared" si="52"/>
        <v>7.444836973608675</v>
      </c>
      <c r="C62" s="173">
        <f t="shared" si="52"/>
        <v>7.4799445690192261</v>
      </c>
      <c r="D62" s="173">
        <f t="shared" si="52"/>
        <v>7.3587217987672524</v>
      </c>
      <c r="E62" s="173">
        <f t="shared" si="52"/>
        <v>7.7426055502504836</v>
      </c>
      <c r="F62" s="173">
        <f t="shared" si="52"/>
        <v>8.0324287978561788</v>
      </c>
      <c r="H62" s="68">
        <f t="shared" si="21"/>
        <v>14.516572211058069</v>
      </c>
      <c r="I62" s="69">
        <f t="shared" si="22"/>
        <v>59.982747237725007</v>
      </c>
      <c r="J62" s="69">
        <f t="shared" si="23"/>
        <v>74.499319448783083</v>
      </c>
      <c r="L62" t="str">
        <f t="shared" si="24"/>
        <v>61 Caring personal service occupations</v>
      </c>
      <c r="M62" s="173">
        <f t="shared" ref="M62:Q62" si="67">M25/M$35*100</f>
        <v>2.7910539452511913</v>
      </c>
      <c r="N62" s="173">
        <f t="shared" si="67"/>
        <v>2.6828630499504884</v>
      </c>
      <c r="O62" s="173">
        <f t="shared" si="67"/>
        <v>2.7833233640036781</v>
      </c>
      <c r="P62" s="173">
        <f t="shared" si="67"/>
        <v>3.3243604239216547</v>
      </c>
      <c r="Q62" s="173">
        <f t="shared" si="67"/>
        <v>3.7487104355943388</v>
      </c>
      <c r="S62" s="68">
        <f t="shared" si="26"/>
        <v>40.921810525003359</v>
      </c>
      <c r="T62" s="69">
        <f t="shared" si="27"/>
        <v>55.749602753447533</v>
      </c>
      <c r="U62" s="69">
        <f t="shared" si="28"/>
        <v>96.671413278450885</v>
      </c>
      <c r="W62" t="str">
        <f t="shared" si="29"/>
        <v>61 Caring personal service occupations</v>
      </c>
      <c r="X62" s="173">
        <f t="shared" ref="X62:AB62" si="68">X25/X$35*100</f>
        <v>12.325256822376401</v>
      </c>
      <c r="Y62" s="173">
        <f t="shared" si="68"/>
        <v>12.402207869175722</v>
      </c>
      <c r="Z62" s="173">
        <f t="shared" si="68"/>
        <v>11.947006833450523</v>
      </c>
      <c r="AA62" s="173">
        <f t="shared" si="68"/>
        <v>12.167832434668577</v>
      </c>
      <c r="AB62" s="173">
        <f t="shared" si="68"/>
        <v>12.305247979717238</v>
      </c>
      <c r="AD62" s="68">
        <f t="shared" si="31"/>
        <v>8.3475531132332463</v>
      </c>
      <c r="AE62" s="69">
        <f t="shared" si="32"/>
        <v>60.971730895318665</v>
      </c>
      <c r="AF62" s="69">
        <f t="shared" si="33"/>
        <v>69.319284008551904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2.6269674113790868</v>
      </c>
      <c r="C63" s="173">
        <f t="shared" si="52"/>
        <v>2.6542198046160803</v>
      </c>
      <c r="D63" s="173">
        <f t="shared" si="52"/>
        <v>2.4891703037391788</v>
      </c>
      <c r="E63" s="173">
        <f t="shared" si="52"/>
        <v>2.4507764989184051</v>
      </c>
      <c r="F63" s="173">
        <f t="shared" si="52"/>
        <v>2.4540239775221093</v>
      </c>
      <c r="H63" s="68">
        <f t="shared" si="21"/>
        <v>3.4303586268885571</v>
      </c>
      <c r="I63" s="69">
        <f t="shared" si="22"/>
        <v>51.391304898541456</v>
      </c>
      <c r="J63" s="69">
        <f t="shared" si="23"/>
        <v>54.821663525430012</v>
      </c>
      <c r="L63" t="str">
        <f t="shared" si="24"/>
        <v>62 Leisure, travel and related personal service occupations</v>
      </c>
      <c r="M63" s="173">
        <f t="shared" ref="M63:Q63" si="69">M26/M$35*100</f>
        <v>1.5143372184121386</v>
      </c>
      <c r="N63" s="173">
        <f t="shared" si="69"/>
        <v>1.6362941617938134</v>
      </c>
      <c r="O63" s="173">
        <f t="shared" si="69"/>
        <v>1.5181636924416386</v>
      </c>
      <c r="P63" s="173">
        <f t="shared" si="69"/>
        <v>1.5473105904874986</v>
      </c>
      <c r="Q63" s="173">
        <f t="shared" si="69"/>
        <v>1.6893801623118629</v>
      </c>
      <c r="S63" s="68">
        <f t="shared" si="26"/>
        <v>16.431039140245119</v>
      </c>
      <c r="T63" s="69">
        <f t="shared" si="27"/>
        <v>47.139468938549797</v>
      </c>
      <c r="U63" s="69">
        <f t="shared" si="28"/>
        <v>63.570508078794916</v>
      </c>
      <c r="W63" t="str">
        <f t="shared" si="29"/>
        <v>62 Leisure, travel and related personal service occupations</v>
      </c>
      <c r="X63" s="173">
        <f t="shared" ref="X63:AB63" si="70">X26/X$35*100</f>
        <v>3.7937821178246178</v>
      </c>
      <c r="Y63" s="173">
        <f t="shared" si="70"/>
        <v>3.6987086285051789</v>
      </c>
      <c r="Z63" s="173">
        <f t="shared" si="70"/>
        <v>3.4629117530836235</v>
      </c>
      <c r="AA63" s="173">
        <f t="shared" si="70"/>
        <v>3.3556700738173788</v>
      </c>
      <c r="AB63" s="173">
        <f t="shared" si="70"/>
        <v>3.2167222888080729</v>
      </c>
      <c r="AD63" s="68">
        <f t="shared" si="31"/>
        <v>-2.285279603557846</v>
      </c>
      <c r="AE63" s="69">
        <f t="shared" si="32"/>
        <v>53.26058829009542</v>
      </c>
      <c r="AF63" s="69">
        <f t="shared" si="33"/>
        <v>50.975308686537581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0.11366121981372743</v>
      </c>
      <c r="C64" s="173">
        <f t="shared" si="52"/>
        <v>9.185573274833804E-2</v>
      </c>
      <c r="D64" s="173">
        <f t="shared" si="52"/>
        <v>0.11702132944224507</v>
      </c>
      <c r="E64" s="173">
        <f t="shared" si="52"/>
        <v>9.2933271296957387E-2</v>
      </c>
      <c r="F64" s="173">
        <f t="shared" si="52"/>
        <v>9.4071157753197326E-2</v>
      </c>
      <c r="H64" s="68">
        <f t="shared" si="21"/>
        <v>-15.66355290534695</v>
      </c>
      <c r="I64" s="69">
        <f t="shared" si="22"/>
        <v>40.61722701232047</v>
      </c>
      <c r="J64" s="69">
        <f t="shared" si="23"/>
        <v>24.953674106973516</v>
      </c>
      <c r="L64" t="str">
        <f t="shared" si="24"/>
        <v>63 Community and civil enforcement occupations</v>
      </c>
      <c r="M64" s="173">
        <f t="shared" ref="M64:Q64" si="71">M27/M$35*100</f>
        <v>0.16748825772305095</v>
      </c>
      <c r="N64" s="173">
        <f t="shared" si="71"/>
        <v>0.1176459808823415</v>
      </c>
      <c r="O64" s="173">
        <f t="shared" si="71"/>
        <v>0.1765162032804341</v>
      </c>
      <c r="P64" s="173">
        <f t="shared" si="71"/>
        <v>0.11120461802857116</v>
      </c>
      <c r="Q64" s="173">
        <f t="shared" si="71"/>
        <v>0.11787841198414487</v>
      </c>
      <c r="S64" s="68">
        <f t="shared" si="26"/>
        <v>-30.126952834260489</v>
      </c>
      <c r="T64" s="69">
        <f t="shared" si="27"/>
        <v>28.04580261368756</v>
      </c>
      <c r="U64" s="69">
        <f t="shared" si="28"/>
        <v>-2.0811502205729289</v>
      </c>
      <c r="W64" t="str">
        <f t="shared" si="29"/>
        <v>63 Community and civil enforcement occupations</v>
      </c>
      <c r="X64" s="173">
        <f t="shared" ref="X64:AB64" si="72">X27/X$35*100</f>
        <v>5.7212833068513332E-2</v>
      </c>
      <c r="Y64" s="173">
        <f t="shared" si="72"/>
        <v>6.5392477665572823E-2</v>
      </c>
      <c r="Z64" s="173">
        <f t="shared" si="72"/>
        <v>5.7358888418955596E-2</v>
      </c>
      <c r="AA64" s="173">
        <f t="shared" si="72"/>
        <v>7.4633051988291468E-2</v>
      </c>
      <c r="AB64" s="173">
        <f t="shared" si="72"/>
        <v>7.0324476962603799E-2</v>
      </c>
      <c r="AD64" s="68">
        <f t="shared" si="31"/>
        <v>28.971465318271434</v>
      </c>
      <c r="AE64" s="69">
        <f t="shared" si="32"/>
        <v>79.413482380194523</v>
      </c>
      <c r="AF64" s="69">
        <f t="shared" si="33"/>
        <v>108.38494769846596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6.1820684637623566</v>
      </c>
      <c r="C65" s="173">
        <f t="shared" si="73"/>
        <v>5.5460264063183562</v>
      </c>
      <c r="D65" s="173">
        <f t="shared" si="73"/>
        <v>5.6353457238483315</v>
      </c>
      <c r="E65" s="173">
        <f t="shared" si="73"/>
        <v>5.1195328529682183</v>
      </c>
      <c r="F65" s="173">
        <f t="shared" si="73"/>
        <v>4.724907057504967</v>
      </c>
      <c r="H65" s="68">
        <f t="shared" si="21"/>
        <v>-12.03770637517046</v>
      </c>
      <c r="I65" s="69">
        <f t="shared" si="22"/>
        <v>40.319961014511428</v>
      </c>
      <c r="J65" s="69">
        <f t="shared" si="23"/>
        <v>28.28225463934097</v>
      </c>
      <c r="L65" t="str">
        <f t="shared" si="24"/>
        <v>71 Sales occupations</v>
      </c>
      <c r="M65" s="173">
        <f t="shared" ref="M65:Q65" si="74">M28/M$35*100</f>
        <v>5.193979849825646</v>
      </c>
      <c r="N65" s="173">
        <f t="shared" si="74"/>
        <v>4.9492364642265478</v>
      </c>
      <c r="O65" s="173">
        <f t="shared" si="74"/>
        <v>5.0606834563520584</v>
      </c>
      <c r="P65" s="173">
        <f t="shared" si="74"/>
        <v>4.7210745678723249</v>
      </c>
      <c r="Q65" s="173">
        <f t="shared" si="74"/>
        <v>4.5409811242578018</v>
      </c>
      <c r="S65" s="68">
        <f t="shared" si="26"/>
        <v>-6.1140710597616668</v>
      </c>
      <c r="T65" s="69">
        <f t="shared" si="27"/>
        <v>31.722518061053627</v>
      </c>
      <c r="U65" s="69">
        <f t="shared" si="28"/>
        <v>25.60844700129196</v>
      </c>
      <c r="W65" t="str">
        <f t="shared" si="29"/>
        <v>71 Sales occupations</v>
      </c>
      <c r="X65" s="173">
        <f t="shared" ref="X65:AB65" si="75">X28/X$35*100</f>
        <v>7.2182764808559465</v>
      </c>
      <c r="Y65" s="173">
        <f t="shared" si="75"/>
        <v>6.1583898231550211</v>
      </c>
      <c r="Z65" s="173">
        <f t="shared" si="75"/>
        <v>6.2116265263936956</v>
      </c>
      <c r="AA65" s="173">
        <f t="shared" si="75"/>
        <v>5.5186207860975891</v>
      </c>
      <c r="AB65" s="173">
        <f t="shared" si="75"/>
        <v>4.9083650230293898</v>
      </c>
      <c r="AD65" s="68">
        <f t="shared" si="31"/>
        <v>-16.877352655027291</v>
      </c>
      <c r="AE65" s="69">
        <f t="shared" si="32"/>
        <v>47.344124486855215</v>
      </c>
      <c r="AF65" s="69">
        <f t="shared" si="33"/>
        <v>30.466771831827927</v>
      </c>
    </row>
    <row r="66" spans="1:32" x14ac:dyDescent="0.2">
      <c r="A66" t="str">
        <f t="shared" si="19"/>
        <v>72 Customer service occupations</v>
      </c>
      <c r="B66" s="173">
        <f t="shared" si="73"/>
        <v>1.531837393265979</v>
      </c>
      <c r="C66" s="173">
        <f t="shared" si="73"/>
        <v>1.5506460860319662</v>
      </c>
      <c r="D66" s="173">
        <f t="shared" si="73"/>
        <v>1.6104256865422673</v>
      </c>
      <c r="E66" s="173">
        <f t="shared" si="73"/>
        <v>1.9912058586086225</v>
      </c>
      <c r="F66" s="173">
        <f t="shared" si="73"/>
        <v>2.1694508798773375</v>
      </c>
      <c r="H66" s="68">
        <f t="shared" si="21"/>
        <v>41.329548743135909</v>
      </c>
      <c r="I66" s="69">
        <f t="shared" si="22"/>
        <v>58.758891729340213</v>
      </c>
      <c r="J66" s="69">
        <f t="shared" si="23"/>
        <v>100.08844047247611</v>
      </c>
      <c r="L66" t="str">
        <f t="shared" si="24"/>
        <v>72 Customer service occupations</v>
      </c>
      <c r="M66" s="173">
        <f t="shared" ref="M66:Q66" si="76">M29/M$35*100</f>
        <v>1.0722723927933429</v>
      </c>
      <c r="N66" s="173">
        <f t="shared" si="76"/>
        <v>0.93379382456545401</v>
      </c>
      <c r="O66" s="173">
        <f t="shared" si="76"/>
        <v>1.1153335021071071</v>
      </c>
      <c r="P66" s="173">
        <f t="shared" si="76"/>
        <v>1.4909469805095104</v>
      </c>
      <c r="Q66" s="173">
        <f t="shared" si="76"/>
        <v>1.7138459738570218</v>
      </c>
      <c r="S66" s="68">
        <f t="shared" si="26"/>
        <v>60.778149293962038</v>
      </c>
      <c r="T66" s="69">
        <f t="shared" si="27"/>
        <v>47.553793397743476</v>
      </c>
      <c r="U66" s="69">
        <f t="shared" si="28"/>
        <v>108.33194269170552</v>
      </c>
      <c r="W66" t="str">
        <f t="shared" si="29"/>
        <v>72 Customer service occupations</v>
      </c>
      <c r="X66" s="173">
        <f t="shared" ref="X66:AB66" si="77">X29/X$35*100</f>
        <v>2.0137829709688591</v>
      </c>
      <c r="Y66" s="173">
        <f t="shared" si="77"/>
        <v>2.1835953565760713</v>
      </c>
      <c r="Z66" s="173">
        <f t="shared" si="77"/>
        <v>2.1069122970575069</v>
      </c>
      <c r="AA66" s="173">
        <f t="shared" si="77"/>
        <v>2.4922552511244405</v>
      </c>
      <c r="AB66" s="173">
        <f t="shared" si="77"/>
        <v>2.6238965780220993</v>
      </c>
      <c r="AD66" s="68">
        <f t="shared" si="31"/>
        <v>31.005070428459351</v>
      </c>
      <c r="AE66" s="69">
        <f t="shared" si="32"/>
        <v>64.707226903177229</v>
      </c>
      <c r="AF66" s="69">
        <f t="shared" si="33"/>
        <v>95.712297331636577</v>
      </c>
    </row>
    <row r="67" spans="1:32" x14ac:dyDescent="0.2">
      <c r="A67" t="str">
        <f t="shared" si="19"/>
        <v>81 Process, plant and machine operatives</v>
      </c>
      <c r="B67" s="173">
        <f t="shared" si="73"/>
        <v>1.4478122044528647</v>
      </c>
      <c r="C67" s="173">
        <f t="shared" si="73"/>
        <v>1.4107887236766108</v>
      </c>
      <c r="D67" s="173">
        <f t="shared" si="73"/>
        <v>1.2665207210967624</v>
      </c>
      <c r="E67" s="173">
        <f t="shared" si="73"/>
        <v>1.5143679558970462</v>
      </c>
      <c r="F67" s="173">
        <f t="shared" si="73"/>
        <v>1.4632790193690868</v>
      </c>
      <c r="H67" s="68">
        <f t="shared" si="21"/>
        <v>21.210065537591845</v>
      </c>
      <c r="I67" s="69">
        <f t="shared" si="22"/>
        <v>45.33163576430001</v>
      </c>
      <c r="J67" s="69">
        <f t="shared" si="23"/>
        <v>66.541701301891848</v>
      </c>
      <c r="L67" t="str">
        <f t="shared" si="24"/>
        <v>81 Process, plant and machine operatives</v>
      </c>
      <c r="M67" s="173">
        <f t="shared" ref="M67:Q67" si="78">M30/M$35*100</f>
        <v>2.3554083499120311</v>
      </c>
      <c r="N67" s="173">
        <f t="shared" si="78"/>
        <v>2.3232950601337206</v>
      </c>
      <c r="O67" s="173">
        <f t="shared" si="78"/>
        <v>2.1067626520251168</v>
      </c>
      <c r="P67" s="173">
        <f t="shared" si="78"/>
        <v>2.5322065242995992</v>
      </c>
      <c r="Q67" s="173">
        <f t="shared" si="78"/>
        <v>2.4444500331104608</v>
      </c>
      <c r="S67" s="68">
        <f t="shared" si="26"/>
        <v>21.401915126884944</v>
      </c>
      <c r="T67" s="69">
        <f t="shared" si="27"/>
        <v>43.431143353932761</v>
      </c>
      <c r="U67" s="69">
        <f t="shared" si="28"/>
        <v>64.833058480817712</v>
      </c>
      <c r="W67" t="str">
        <f t="shared" si="29"/>
        <v>81 Process, plant and machine operatives</v>
      </c>
      <c r="X67" s="173">
        <f t="shared" ref="X67:AB67" si="79">X30/X$35*100</f>
        <v>0.49601659731487074</v>
      </c>
      <c r="Y67" s="173">
        <f t="shared" si="79"/>
        <v>0.47447016555982402</v>
      </c>
      <c r="Z67" s="173">
        <f t="shared" si="79"/>
        <v>0.4239122505644774</v>
      </c>
      <c r="AA67" s="173">
        <f t="shared" si="79"/>
        <v>0.49492098812883745</v>
      </c>
      <c r="AB67" s="173">
        <f t="shared" si="79"/>
        <v>0.48460442555508232</v>
      </c>
      <c r="AD67" s="68">
        <f t="shared" si="31"/>
        <v>20.253924436550115</v>
      </c>
      <c r="AE67" s="69">
        <f t="shared" si="32"/>
        <v>54.803320913414986</v>
      </c>
      <c r="AF67" s="69">
        <f t="shared" si="33"/>
        <v>75.0572453499651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3.4062559308789488</v>
      </c>
      <c r="C68" s="173">
        <f t="shared" si="73"/>
        <v>3.64259044597059</v>
      </c>
      <c r="D68" s="173">
        <f t="shared" si="73"/>
        <v>3.0430503504636328</v>
      </c>
      <c r="E68" s="173">
        <f t="shared" si="73"/>
        <v>3.1042612792002822</v>
      </c>
      <c r="F68" s="173">
        <f t="shared" si="73"/>
        <v>2.9568951560522829</v>
      </c>
      <c r="H68" s="68">
        <f t="shared" si="21"/>
        <v>1.9414079367226538</v>
      </c>
      <c r="I68" s="69">
        <f t="shared" si="22"/>
        <v>54.080747007631857</v>
      </c>
      <c r="J68" s="69">
        <f t="shared" si="23"/>
        <v>56.022154944354504</v>
      </c>
      <c r="L68" t="str">
        <f t="shared" si="24"/>
        <v>82 Transport and mobile machine drivers and operatives</v>
      </c>
      <c r="M68" s="173">
        <f t="shared" ref="M68:Q68" si="80">M31/M$35*100</f>
        <v>6.0698101576660806</v>
      </c>
      <c r="N68" s="173">
        <f t="shared" si="80"/>
        <v>6.6212623742373786</v>
      </c>
      <c r="O68" s="173">
        <f t="shared" si="80"/>
        <v>5.5746548444437236</v>
      </c>
      <c r="P68" s="173">
        <f t="shared" si="80"/>
        <v>5.4845741617996797</v>
      </c>
      <c r="Q68" s="173">
        <f t="shared" si="80"/>
        <v>5.1156148769658296</v>
      </c>
      <c r="S68" s="68">
        <f t="shared" si="26"/>
        <v>-3.9848327393092338</v>
      </c>
      <c r="T68" s="69">
        <f t="shared" si="27"/>
        <v>51.059111737609143</v>
      </c>
      <c r="U68" s="69">
        <f t="shared" si="28"/>
        <v>47.07427899829991</v>
      </c>
      <c r="W68" t="str">
        <f t="shared" si="29"/>
        <v>82 Transport and mobile machine drivers and operatives</v>
      </c>
      <c r="X68" s="173">
        <f t="shared" ref="X68:AB68" si="81">X31/X$35*100</f>
        <v>0.61298799434837115</v>
      </c>
      <c r="Y68" s="173">
        <f t="shared" si="81"/>
        <v>0.58618886983886964</v>
      </c>
      <c r="Z68" s="173">
        <f t="shared" si="81"/>
        <v>0.50431559783306201</v>
      </c>
      <c r="AA68" s="173">
        <f t="shared" si="81"/>
        <v>0.7201870007869543</v>
      </c>
      <c r="AB68" s="173">
        <f t="shared" si="81"/>
        <v>0.8036679240661555</v>
      </c>
      <c r="AD68" s="68">
        <f t="shared" si="31"/>
        <v>67.633990838602983</v>
      </c>
      <c r="AE68" s="69">
        <f t="shared" si="32"/>
        <v>87.575678504090973</v>
      </c>
      <c r="AF68" s="69">
        <f t="shared" si="33"/>
        <v>155.20966934269396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1.3779228919607316</v>
      </c>
      <c r="C69" s="173">
        <f t="shared" si="73"/>
        <v>1.1685676919059036</v>
      </c>
      <c r="D69" s="173">
        <f t="shared" si="73"/>
        <v>1.0636503230859038</v>
      </c>
      <c r="E69" s="173">
        <f t="shared" si="73"/>
        <v>0.86282284242247786</v>
      </c>
      <c r="F69" s="173">
        <f t="shared" si="73"/>
        <v>0.77726797523284297</v>
      </c>
      <c r="H69" s="68">
        <f t="shared" si="21"/>
        <v>-23.33524750413277</v>
      </c>
      <c r="I69" s="69">
        <f t="shared" si="22"/>
        <v>30.311215860776002</v>
      </c>
      <c r="J69" s="69">
        <f t="shared" si="23"/>
        <v>6.9759683566432322</v>
      </c>
      <c r="L69" t="str">
        <f t="shared" si="24"/>
        <v>91 Elementary trades and related occupations</v>
      </c>
      <c r="M69" s="173">
        <f t="shared" ref="M69:Q70" si="82">M32/M$35*100</f>
        <v>2.1879756655469693</v>
      </c>
      <c r="N69" s="173">
        <f t="shared" si="82"/>
        <v>1.9249531263821926</v>
      </c>
      <c r="O69" s="173">
        <f t="shared" si="82"/>
        <v>1.7754441432296553</v>
      </c>
      <c r="P69" s="173">
        <f t="shared" si="82"/>
        <v>1.4226419696512607</v>
      </c>
      <c r="Q69" s="173">
        <f t="shared" si="82"/>
        <v>1.2783309498326809</v>
      </c>
      <c r="S69" s="68">
        <f t="shared" si="26"/>
        <v>-24.665089884370328</v>
      </c>
      <c r="T69" s="69">
        <f t="shared" si="27"/>
        <v>26.531287115864377</v>
      </c>
      <c r="U69" s="69">
        <f t="shared" si="28"/>
        <v>1.8661972314940465</v>
      </c>
      <c r="W69" t="str">
        <f t="shared" si="29"/>
        <v>91 Elementary trades and related occupations</v>
      </c>
      <c r="X69" s="173">
        <f t="shared" ref="X69:AB70" si="83">X32/X$35*100</f>
        <v>0.52842096832787133</v>
      </c>
      <c r="Y69" s="173">
        <f t="shared" si="83"/>
        <v>0.3924440738068814</v>
      </c>
      <c r="Z69" s="173">
        <f t="shared" si="83"/>
        <v>0.34985173716791695</v>
      </c>
      <c r="AA69" s="173">
        <f t="shared" si="83"/>
        <v>0.30211908303583795</v>
      </c>
      <c r="AB69" s="173">
        <f t="shared" si="83"/>
        <v>0.27747986870099411</v>
      </c>
      <c r="AD69" s="68">
        <f t="shared" si="31"/>
        <v>-16.567492661859063</v>
      </c>
      <c r="AE69" s="69">
        <f t="shared" si="32"/>
        <v>49.547804682871643</v>
      </c>
      <c r="AF69" s="69">
        <f t="shared" si="33"/>
        <v>32.98031202101258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10.419279735170546</v>
      </c>
      <c r="C70" s="173">
        <f t="shared" si="73"/>
        <v>9.9994644667292167</v>
      </c>
      <c r="D70" s="173">
        <f t="shared" si="73"/>
        <v>9.3498273996046386</v>
      </c>
      <c r="E70" s="173">
        <f t="shared" si="73"/>
        <v>9.4016156229386674</v>
      </c>
      <c r="F70" s="173">
        <f t="shared" si="73"/>
        <v>8.823365536858562</v>
      </c>
      <c r="H70" s="68">
        <f t="shared" si="21"/>
        <v>-0.99559506145898824</v>
      </c>
      <c r="I70" s="69">
        <f t="shared" si="22"/>
        <v>49.023053432524662</v>
      </c>
      <c r="J70" s="69">
        <f t="shared" si="23"/>
        <v>48.027458371065677</v>
      </c>
      <c r="L70" t="str">
        <f t="shared" si="24"/>
        <v>92 Elementary administration and service occupations</v>
      </c>
      <c r="M70" s="173">
        <f t="shared" si="82"/>
        <v>9.6703474147411548</v>
      </c>
      <c r="N70" s="173">
        <f t="shared" si="82"/>
        <v>9.2072876337051071</v>
      </c>
      <c r="O70" s="173">
        <f t="shared" si="82"/>
        <v>8.8232396581887791</v>
      </c>
      <c r="P70" s="173">
        <f t="shared" si="82"/>
        <v>9.1835374253069908</v>
      </c>
      <c r="Q70" s="173">
        <f t="shared" si="82"/>
        <v>8.4665255148195868</v>
      </c>
      <c r="S70" s="68">
        <f t="shared" si="26"/>
        <v>0.40078999011143362</v>
      </c>
      <c r="T70" s="69">
        <f t="shared" si="27"/>
        <v>40.628570450386633</v>
      </c>
      <c r="U70" s="69">
        <f t="shared" si="28"/>
        <v>41.029360440498067</v>
      </c>
      <c r="W70" t="str">
        <f t="shared" si="29"/>
        <v>92 Elementary administration and service occupations</v>
      </c>
      <c r="X70" s="173">
        <f t="shared" si="83"/>
        <v>11.204684671269831</v>
      </c>
      <c r="Y70" s="173">
        <f t="shared" si="83"/>
        <v>10.81231347438708</v>
      </c>
      <c r="Z70" s="173">
        <f t="shared" si="83"/>
        <v>9.8778982742695192</v>
      </c>
      <c r="AA70" s="173">
        <f t="shared" si="83"/>
        <v>9.6200384300650246</v>
      </c>
      <c r="AB70" s="173">
        <f t="shared" si="83"/>
        <v>9.1792976411855101</v>
      </c>
      <c r="AD70" s="68">
        <f t="shared" si="31"/>
        <v>-2.2464017288498139</v>
      </c>
      <c r="AE70" s="69">
        <f t="shared" si="32"/>
        <v>56.542380047737339</v>
      </c>
      <c r="AF70" s="69">
        <f t="shared" si="33"/>
        <v>54.295978318887528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4.9116795749909663</v>
      </c>
      <c r="I72" s="67">
        <f>IF(D35&gt;0,I35/D35*100,0)</f>
        <v>49.46132515583362</v>
      </c>
      <c r="J72" s="67">
        <f>IF(D35&gt;0,(J35/D35)*100,0)</f>
        <v>54.373004730824583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4.6309056062782128</v>
      </c>
      <c r="T72" s="67">
        <f t="shared" ref="T72" si="85">IF(O35&gt;0,T35/O35*100,0)</f>
        <v>41.222749896938815</v>
      </c>
      <c r="U72" s="67">
        <f t="shared" ref="U72" si="86">IF(O35&gt;0,(U35/O35)*100,0)</f>
        <v>45.853655503217006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5.1932443429868673</v>
      </c>
      <c r="AE72" s="67">
        <f t="shared" ref="AE72" si="88">IF(Z35&gt;0,AE35/Z35*100,0)</f>
        <v>57.723104344349686</v>
      </c>
      <c r="AF72" s="67">
        <f t="shared" ref="AF72" si="89">IF(Z35&gt;0,(AF35/Z35)*100,0)</f>
        <v>62.916348687336566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Coast to Capital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Coast to Capital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Coast to Capital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4.2874902826166794</v>
      </c>
      <c r="C82" s="18">
        <f t="shared" ref="B82:E107" si="96">IF(AND(D$6-C$6 &lt;&gt; 0,C8&lt;&gt;0,D8&lt;&gt;0),(EXP(LN(D8/C8)/(D$6-C$6))-1)*100,0)</f>
        <v>0.62484508484450529</v>
      </c>
      <c r="D82" s="18">
        <f t="shared" si="96"/>
        <v>-1.3996654794072416</v>
      </c>
      <c r="E82" s="18">
        <f t="shared" si="96"/>
        <v>0.74800460427861815</v>
      </c>
      <c r="F82" s="18">
        <f t="shared" ref="F82:F107" si="97">IF(AND(F$6-D$6 &lt;&gt; 0,D8&lt;&gt;0,F8&lt;&gt;0),(EXP(LN(F8/D8)/(F$6-D$6))-1)*100,0)</f>
        <v>2.6966527664118445E-2</v>
      </c>
      <c r="H82" s="18">
        <f t="shared" ref="H82:H107" si="98">IF($F$6-$D$6 &lt;&gt; 0,(EXP(LN(1+(H45/100))/($F$6-$D$6))-1)*100,0)</f>
        <v>2.6966527664118445E-2</v>
      </c>
      <c r="I82" s="18">
        <f t="shared" ref="I82:I107" si="99">IF(D8&gt;0,((1+(I8/D8))^(1/($F$6-$D$6))-1)*100,0)</f>
        <v>2.7051067836155518</v>
      </c>
      <c r="J82" s="18">
        <f t="shared" ref="J82:J107" si="100">IF($F$6-$D$6 &lt;&gt; 0,(EXP(LN(1+(J45/100))/($F$6-$D$6))-1)*100,0)</f>
        <v>2.7236765622412618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3.1519376246103681</v>
      </c>
      <c r="N82" s="18">
        <f t="shared" si="102"/>
        <v>6.4186731493243165E-2</v>
      </c>
      <c r="O82" s="18">
        <f t="shared" si="102"/>
        <v>-2.0556003991791583</v>
      </c>
      <c r="P82" s="18">
        <f t="shared" si="102"/>
        <v>0.33543640177122747</v>
      </c>
      <c r="Q82" s="18">
        <f t="shared" ref="Q82:Q107" si="103">IF(AND(Q$6-O$6 &lt;&gt; 0,O8&lt;&gt;0,Q8&lt;&gt;0),(EXP(LN(Q8/O8)/(Q$6-O$6))-1)*100,0)</f>
        <v>-0.46799208699586092</v>
      </c>
      <c r="S82" s="18">
        <f t="shared" ref="S82:S107" si="104">IF($F$6-$D$6 &lt;&gt; 0,(EXP(LN(1+(S45/100))/($F$6-$D$6))-1)*100,0)</f>
        <v>-0.46799208699586092</v>
      </c>
      <c r="T82" s="18">
        <f t="shared" ref="T82:T107" si="105">IF(O8&gt;0,((1+(T8/O8))^(1/($F$6-$D$6))-1)*100,0)</f>
        <v>2.4052624966308001</v>
      </c>
      <c r="U82" s="18">
        <f t="shared" ref="U82:U107" si="106">IF($F$6-$D$6 &lt;&gt; 0,(EXP(LN(1+(U45/100))/($F$6-$D$6))-1)*100,0)</f>
        <v>2.0730697788947205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6.5795167464711923</v>
      </c>
      <c r="Y82" s="18">
        <f t="shared" si="108"/>
        <v>1.6679199917597698</v>
      </c>
      <c r="Z82" s="18">
        <f t="shared" si="108"/>
        <v>-0.24196476640416797</v>
      </c>
      <c r="AA82" s="18">
        <f t="shared" si="108"/>
        <v>1.4050526512990213</v>
      </c>
      <c r="AB82" s="18">
        <f t="shared" ref="AB82:AB107" si="109">IF(AND(AB$6-Z$6 &lt;&gt; 0,Z8&lt;&gt;0,AB8&lt;&gt;0),(EXP(LN(AB8/Z8)/(AB$6-Z$6))-1)*100,0)</f>
        <v>0.85304742017693336</v>
      </c>
      <c r="AD82" s="18">
        <f t="shared" ref="AD82:AD107" si="110">IF($F$6-$D$6 &lt;&gt; 0,(EXP(LN(1+(AD45/100))/($F$6-$D$6))-1)*100,0)</f>
        <v>0.85304742017693336</v>
      </c>
      <c r="AE82" s="18">
        <f t="shared" ref="AE82:AE107" si="111">IF(Z8&gt;0,((1+(AE8/Z8))^(1/($F$6-$D$6))-1)*100,0)</f>
        <v>3.2242914497212283</v>
      </c>
      <c r="AF82" s="18">
        <f t="shared" ref="AF82:AF107" si="112">IF($F$6-$D$6 &lt;&gt; 0,(EXP(LN(1+(AF45/100))/($F$6-$D$6))-1)*100,0)</f>
        <v>3.7835311295878915</v>
      </c>
    </row>
    <row r="83" spans="1:32" x14ac:dyDescent="0.2">
      <c r="A83" t="str">
        <f t="shared" si="95"/>
        <v>12 Other managers and proprietors</v>
      </c>
      <c r="B83" s="18">
        <f t="shared" si="96"/>
        <v>1.4479418050876935</v>
      </c>
      <c r="C83" s="18">
        <f t="shared" si="96"/>
        <v>-2.0941238372988114</v>
      </c>
      <c r="D83" s="18">
        <f t="shared" si="96"/>
        <v>4.5701515705576012</v>
      </c>
      <c r="E83" s="18">
        <f t="shared" si="96"/>
        <v>1.4294519301985886</v>
      </c>
      <c r="F83" s="18">
        <f t="shared" si="97"/>
        <v>2.465728406032297</v>
      </c>
      <c r="H83" s="18">
        <f t="shared" si="98"/>
        <v>2.465728406032297</v>
      </c>
      <c r="I83" s="18">
        <f t="shared" si="99"/>
        <v>3.7414773296386761</v>
      </c>
      <c r="J83" s="18">
        <f t="shared" si="100"/>
        <v>5.3199351140576168</v>
      </c>
      <c r="L83" t="str">
        <f t="shared" si="101"/>
        <v>12 Other managers and proprietors</v>
      </c>
      <c r="M83" s="18">
        <f t="shared" si="102"/>
        <v>1.3414280757183761</v>
      </c>
      <c r="N83" s="18">
        <f t="shared" si="102"/>
        <v>-6.5223091788084719</v>
      </c>
      <c r="O83" s="18">
        <f t="shared" si="102"/>
        <v>4.9897021825701771</v>
      </c>
      <c r="P83" s="18">
        <f t="shared" si="102"/>
        <v>1.2644217130258761</v>
      </c>
      <c r="Q83" s="18">
        <f t="shared" si="103"/>
        <v>2.4912584959831063</v>
      </c>
      <c r="S83" s="18">
        <f t="shared" si="104"/>
        <v>2.4912584959831063</v>
      </c>
      <c r="T83" s="18">
        <f t="shared" si="105"/>
        <v>3.4457192805350756</v>
      </c>
      <c r="U83" s="18">
        <f t="shared" si="106"/>
        <v>5.0994620559122961</v>
      </c>
      <c r="W83" t="str">
        <f t="shared" si="107"/>
        <v>12 Other managers and proprietors</v>
      </c>
      <c r="X83" s="18">
        <f t="shared" si="108"/>
        <v>1.5921078200069827</v>
      </c>
      <c r="Y83" s="18">
        <f t="shared" si="108"/>
        <v>3.8625108026261401</v>
      </c>
      <c r="Z83" s="18">
        <f t="shared" si="108"/>
        <v>4.0530344846692934</v>
      </c>
      <c r="AA83" s="18">
        <f t="shared" si="108"/>
        <v>1.6349966024452822</v>
      </c>
      <c r="AB83" s="18">
        <f t="shared" si="109"/>
        <v>2.4347003456587801</v>
      </c>
      <c r="AD83" s="18">
        <f t="shared" si="110"/>
        <v>2.4347003456587801</v>
      </c>
      <c r="AE83" s="18">
        <f t="shared" si="111"/>
        <v>4.0844322311039294</v>
      </c>
      <c r="AF83" s="18">
        <f t="shared" si="112"/>
        <v>5.5784875809313794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3.0637001407934461</v>
      </c>
      <c r="C84" s="18">
        <f t="shared" si="96"/>
        <v>3.4333109636031089</v>
      </c>
      <c r="D84" s="18">
        <f t="shared" si="96"/>
        <v>1.0488893045260461</v>
      </c>
      <c r="E84" s="18">
        <f t="shared" si="96"/>
        <v>0.8750391494818377</v>
      </c>
      <c r="F84" s="18">
        <f t="shared" si="97"/>
        <v>0.93295594222355671</v>
      </c>
      <c r="H84" s="18">
        <f t="shared" si="98"/>
        <v>0.93295594222355671</v>
      </c>
      <c r="I84" s="18">
        <f t="shared" si="99"/>
        <v>2.3008352522965625</v>
      </c>
      <c r="J84" s="18">
        <f t="shared" si="100"/>
        <v>2.9918443797375627</v>
      </c>
      <c r="L84" t="str">
        <f t="shared" si="101"/>
        <v>21 Science, research, engineering and technology professionals</v>
      </c>
      <c r="M84" s="18">
        <f t="shared" si="102"/>
        <v>3.2158745215212781</v>
      </c>
      <c r="N84" s="18">
        <f t="shared" si="102"/>
        <v>-0.77568451922822579</v>
      </c>
      <c r="O84" s="18">
        <f t="shared" si="102"/>
        <v>0.33213078099840754</v>
      </c>
      <c r="P84" s="18">
        <f t="shared" si="102"/>
        <v>0.60450560073985748</v>
      </c>
      <c r="Q84" s="18">
        <f t="shared" si="103"/>
        <v>0.51363193484523784</v>
      </c>
      <c r="S84" s="18">
        <f t="shared" si="104"/>
        <v>0.51363193484523784</v>
      </c>
      <c r="T84" s="18">
        <f t="shared" si="105"/>
        <v>1.9595715205326991</v>
      </c>
      <c r="U84" s="18">
        <f t="shared" si="106"/>
        <v>2.3545084394995808</v>
      </c>
      <c r="W84" t="str">
        <f t="shared" si="107"/>
        <v>21 Science, research, engineering and technology professionals</v>
      </c>
      <c r="X84" s="18">
        <f t="shared" si="108"/>
        <v>2.505382633583686</v>
      </c>
      <c r="Y84" s="18">
        <f t="shared" si="108"/>
        <v>19.145082104914234</v>
      </c>
      <c r="Z84" s="18">
        <f t="shared" si="108"/>
        <v>3.156010810289156</v>
      </c>
      <c r="AA84" s="18">
        <f t="shared" si="108"/>
        <v>1.575982792632824</v>
      </c>
      <c r="AB84" s="18">
        <f t="shared" si="109"/>
        <v>2.0999513171456208</v>
      </c>
      <c r="AD84" s="18">
        <f t="shared" si="110"/>
        <v>2.0999513171456208</v>
      </c>
      <c r="AE84" s="18">
        <f t="shared" si="111"/>
        <v>3.2702988430360014</v>
      </c>
      <c r="AF84" s="18">
        <f t="shared" si="112"/>
        <v>4.6811573713575472</v>
      </c>
    </row>
    <row r="85" spans="1:32" x14ac:dyDescent="0.2">
      <c r="A85" t="str">
        <f t="shared" si="95"/>
        <v>22 Health professionals</v>
      </c>
      <c r="B85" s="18">
        <f t="shared" si="96"/>
        <v>5.1841758785333703</v>
      </c>
      <c r="C85" s="18">
        <f t="shared" si="96"/>
        <v>-0.65704972271672935</v>
      </c>
      <c r="D85" s="18">
        <f t="shared" si="96"/>
        <v>1.0070561677643086</v>
      </c>
      <c r="E85" s="18">
        <f t="shared" si="96"/>
        <v>0.42198022776058774</v>
      </c>
      <c r="F85" s="18">
        <f t="shared" si="97"/>
        <v>0.6166280118031553</v>
      </c>
      <c r="H85" s="18">
        <f t="shared" si="98"/>
        <v>0.6166280118031553</v>
      </c>
      <c r="I85" s="18">
        <f t="shared" si="99"/>
        <v>3.0501764037349721</v>
      </c>
      <c r="J85" s="18">
        <f t="shared" si="100"/>
        <v>3.4613380951014072</v>
      </c>
      <c r="L85" t="str">
        <f t="shared" si="101"/>
        <v>22 Health professionals</v>
      </c>
      <c r="M85" s="18">
        <f t="shared" si="102"/>
        <v>4.7616652219850453</v>
      </c>
      <c r="N85" s="18">
        <f t="shared" si="102"/>
        <v>8.0970405362190689</v>
      </c>
      <c r="O85" s="18">
        <f t="shared" si="102"/>
        <v>0.79239699947108999</v>
      </c>
      <c r="P85" s="18">
        <f t="shared" si="102"/>
        <v>0.41025438101685019</v>
      </c>
      <c r="Q85" s="18">
        <f t="shared" si="103"/>
        <v>0.53747399872592361</v>
      </c>
      <c r="S85" s="18">
        <f t="shared" si="104"/>
        <v>0.53747399872592361</v>
      </c>
      <c r="T85" s="18">
        <f t="shared" si="105"/>
        <v>2.2277236221944552</v>
      </c>
      <c r="U85" s="18">
        <f t="shared" si="106"/>
        <v>2.6266621308675742</v>
      </c>
      <c r="W85" t="str">
        <f t="shared" si="107"/>
        <v>22 Health professionals</v>
      </c>
      <c r="X85" s="18">
        <f t="shared" si="108"/>
        <v>5.2953275110234843</v>
      </c>
      <c r="Y85" s="18">
        <f t="shared" si="108"/>
        <v>-2.9309338873888868</v>
      </c>
      <c r="Z85" s="18">
        <f t="shared" si="108"/>
        <v>1.0688098358917486</v>
      </c>
      <c r="AA85" s="18">
        <f t="shared" si="108"/>
        <v>0.42532367395091697</v>
      </c>
      <c r="AB85" s="18">
        <f t="shared" si="109"/>
        <v>0.63936255102972073</v>
      </c>
      <c r="AD85" s="18">
        <f t="shared" si="110"/>
        <v>0.63936255102972073</v>
      </c>
      <c r="AE85" s="18">
        <f t="shared" si="111"/>
        <v>3.2718680675540401</v>
      </c>
      <c r="AF85" s="18">
        <f t="shared" si="112"/>
        <v>3.6861560613894673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2.6783181001671208</v>
      </c>
      <c r="C86" s="18">
        <f t="shared" si="96"/>
        <v>0.67401920682539362</v>
      </c>
      <c r="D86" s="18">
        <f t="shared" si="96"/>
        <v>0.62653392727678447</v>
      </c>
      <c r="E86" s="18">
        <f t="shared" si="96"/>
        <v>0.7432791369391456</v>
      </c>
      <c r="F86" s="18">
        <f t="shared" si="97"/>
        <v>0.70434902527034549</v>
      </c>
      <c r="H86" s="18">
        <f t="shared" si="98"/>
        <v>0.70434902527034549</v>
      </c>
      <c r="I86" s="18">
        <f t="shared" si="99"/>
        <v>2.9337802605762908</v>
      </c>
      <c r="J86" s="18">
        <f t="shared" si="100"/>
        <v>3.4116893732791587</v>
      </c>
      <c r="L86" t="str">
        <f t="shared" si="101"/>
        <v>23 Teaching and other educational professionals</v>
      </c>
      <c r="M86" s="18">
        <f t="shared" si="102"/>
        <v>1.3431602154071021</v>
      </c>
      <c r="N86" s="18">
        <f t="shared" si="102"/>
        <v>6.1828046264270631</v>
      </c>
      <c r="O86" s="18">
        <f t="shared" si="102"/>
        <v>1.3862958594789143</v>
      </c>
      <c r="P86" s="18">
        <f t="shared" si="102"/>
        <v>0.69833072471618962</v>
      </c>
      <c r="Q86" s="18">
        <f t="shared" si="103"/>
        <v>0.92713217195647957</v>
      </c>
      <c r="S86" s="18">
        <f t="shared" si="104"/>
        <v>0.92713217195647957</v>
      </c>
      <c r="T86" s="18">
        <f t="shared" si="105"/>
        <v>2.5858366696692503</v>
      </c>
      <c r="U86" s="18">
        <f t="shared" si="106"/>
        <v>3.2474549825026955</v>
      </c>
      <c r="W86" t="str">
        <f t="shared" si="107"/>
        <v>23 Teaching and other educational professionals</v>
      </c>
      <c r="X86" s="18">
        <f t="shared" si="108"/>
        <v>3.2672073961999448</v>
      </c>
      <c r="Y86" s="18">
        <f t="shared" si="108"/>
        <v>-1.6439053453531915</v>
      </c>
      <c r="Z86" s="18">
        <f t="shared" si="108"/>
        <v>0.27369411516822151</v>
      </c>
      <c r="AA86" s="18">
        <f t="shared" si="108"/>
        <v>0.76479123518613523</v>
      </c>
      <c r="AB86" s="18">
        <f t="shared" si="109"/>
        <v>0.60082553289864116</v>
      </c>
      <c r="AD86" s="18">
        <f t="shared" si="110"/>
        <v>0.60082553289864116</v>
      </c>
      <c r="AE86" s="18">
        <f t="shared" si="111"/>
        <v>3.0865511180908412</v>
      </c>
      <c r="AF86" s="18">
        <f t="shared" si="112"/>
        <v>3.4851034393130753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3.9741556438756209</v>
      </c>
      <c r="C87" s="18">
        <f t="shared" si="96"/>
        <v>5.6903571052756119</v>
      </c>
      <c r="D87" s="18">
        <f t="shared" si="96"/>
        <v>2.1043408450893475</v>
      </c>
      <c r="E87" s="18">
        <f t="shared" si="96"/>
        <v>0.9891647713225149</v>
      </c>
      <c r="F87" s="18">
        <f t="shared" si="97"/>
        <v>1.3595301988440722</v>
      </c>
      <c r="H87" s="18">
        <f t="shared" si="98"/>
        <v>1.3595301988440722</v>
      </c>
      <c r="I87" s="18">
        <f t="shared" si="99"/>
        <v>2.9249913170667385</v>
      </c>
      <c r="J87" s="18">
        <f t="shared" si="100"/>
        <v>3.8625285485037519</v>
      </c>
      <c r="L87" t="str">
        <f t="shared" si="101"/>
        <v>24 Business, media and public service professionals</v>
      </c>
      <c r="M87" s="18">
        <f t="shared" si="102"/>
        <v>2.5645621047613698</v>
      </c>
      <c r="N87" s="18">
        <f t="shared" si="102"/>
        <v>4.2313414831987251</v>
      </c>
      <c r="O87" s="18">
        <f t="shared" si="102"/>
        <v>2.3060557658841851</v>
      </c>
      <c r="P87" s="18">
        <f t="shared" si="102"/>
        <v>0.80447900441029674</v>
      </c>
      <c r="Q87" s="18">
        <f t="shared" si="103"/>
        <v>1.3025396911924725</v>
      </c>
      <c r="S87" s="18">
        <f t="shared" si="104"/>
        <v>1.3025396911924725</v>
      </c>
      <c r="T87" s="18">
        <f t="shared" si="105"/>
        <v>2.6457599599852832</v>
      </c>
      <c r="U87" s="18">
        <f t="shared" si="106"/>
        <v>3.5753683014928317</v>
      </c>
      <c r="W87" t="str">
        <f t="shared" si="107"/>
        <v>24 Business, media and public service professionals</v>
      </c>
      <c r="X87" s="18">
        <f t="shared" si="108"/>
        <v>5.8804596744294946</v>
      </c>
      <c r="Y87" s="18">
        <f t="shared" si="108"/>
        <v>7.5127877472067617</v>
      </c>
      <c r="Z87" s="18">
        <f t="shared" si="108"/>
        <v>1.8579188113408529</v>
      </c>
      <c r="AA87" s="18">
        <f t="shared" si="108"/>
        <v>1.2136439390423304</v>
      </c>
      <c r="AB87" s="18">
        <f t="shared" si="109"/>
        <v>1.4279481535741434</v>
      </c>
      <c r="AD87" s="18">
        <f t="shared" si="110"/>
        <v>1.4279481535741434</v>
      </c>
      <c r="AE87" s="18">
        <f t="shared" si="111"/>
        <v>3.2495206773575092</v>
      </c>
      <c r="AF87" s="18">
        <f t="shared" si="112"/>
        <v>4.1960168381201646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4.2535854108540994</v>
      </c>
      <c r="C88" s="18">
        <f t="shared" si="96"/>
        <v>8.2252328227550251</v>
      </c>
      <c r="D88" s="18">
        <f t="shared" si="96"/>
        <v>-2.5170197433614039</v>
      </c>
      <c r="E88" s="18">
        <f t="shared" si="96"/>
        <v>0.58009331810389142</v>
      </c>
      <c r="F88" s="18">
        <f t="shared" si="97"/>
        <v>-0.46305921233104064</v>
      </c>
      <c r="H88" s="18">
        <f t="shared" si="98"/>
        <v>-0.46305921233104064</v>
      </c>
      <c r="I88" s="18">
        <f t="shared" si="99"/>
        <v>2.1490780666161946</v>
      </c>
      <c r="J88" s="18">
        <f t="shared" si="100"/>
        <v>1.8083212792104009</v>
      </c>
      <c r="L88" t="str">
        <f t="shared" si="101"/>
        <v>31 Science, engineering and technology associate professionals</v>
      </c>
      <c r="M88" s="18">
        <f t="shared" si="102"/>
        <v>5.5037042954526383</v>
      </c>
      <c r="N88" s="18">
        <f t="shared" si="102"/>
        <v>3.4225104836832276</v>
      </c>
      <c r="O88" s="18">
        <f t="shared" si="102"/>
        <v>-4.0356315797619118</v>
      </c>
      <c r="P88" s="18">
        <f t="shared" si="102"/>
        <v>-1.8563420469996927E-2</v>
      </c>
      <c r="Q88" s="18">
        <f t="shared" si="103"/>
        <v>-1.3759306248825709</v>
      </c>
      <c r="S88" s="18">
        <f t="shared" si="104"/>
        <v>-1.3759306248825709</v>
      </c>
      <c r="T88" s="18">
        <f t="shared" si="105"/>
        <v>1.7648490451056986</v>
      </c>
      <c r="U88" s="18">
        <f t="shared" si="106"/>
        <v>0.71278984411140556</v>
      </c>
      <c r="W88" t="str">
        <f t="shared" si="107"/>
        <v>31 Science, engineering and technology associate professionals</v>
      </c>
      <c r="X88" s="18">
        <f t="shared" si="108"/>
        <v>1.3582674157249119</v>
      </c>
      <c r="Y88" s="18">
        <f t="shared" si="108"/>
        <v>20.525951488253046</v>
      </c>
      <c r="Z88" s="18">
        <f t="shared" si="108"/>
        <v>0.52256918536046637</v>
      </c>
      <c r="AA88" s="18">
        <f t="shared" si="108"/>
        <v>1.5524292284914587</v>
      </c>
      <c r="AB88" s="18">
        <f t="shared" si="109"/>
        <v>1.2079755225977928</v>
      </c>
      <c r="AD88" s="18">
        <f t="shared" si="110"/>
        <v>1.2079755225977928</v>
      </c>
      <c r="AE88" s="18">
        <f t="shared" si="111"/>
        <v>2.9285910676768223</v>
      </c>
      <c r="AF88" s="18">
        <f t="shared" si="112"/>
        <v>3.7583838617512466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4.04138624225725</v>
      </c>
      <c r="C89" s="18">
        <f t="shared" si="96"/>
        <v>2.2187832191755019</v>
      </c>
      <c r="D89" s="18">
        <f t="shared" si="96"/>
        <v>-0.12642817140052776</v>
      </c>
      <c r="E89" s="18">
        <f t="shared" si="96"/>
        <v>0.56805944011577569</v>
      </c>
      <c r="F89" s="18">
        <f t="shared" si="97"/>
        <v>0.33602863945971784</v>
      </c>
      <c r="H89" s="18">
        <f t="shared" si="98"/>
        <v>0.33602863945971784</v>
      </c>
      <c r="I89" s="18">
        <f t="shared" si="99"/>
        <v>3.095128113136858</v>
      </c>
      <c r="J89" s="18">
        <f t="shared" si="100"/>
        <v>3.3163114445546427</v>
      </c>
      <c r="L89" t="str">
        <f t="shared" si="101"/>
        <v>32 Health and social care associate professionals</v>
      </c>
      <c r="M89" s="18">
        <f t="shared" si="102"/>
        <v>0.99246977479598986</v>
      </c>
      <c r="N89" s="18">
        <f t="shared" si="102"/>
        <v>14.411323413844856</v>
      </c>
      <c r="O89" s="18">
        <f t="shared" si="102"/>
        <v>-2.394132322067799</v>
      </c>
      <c r="P89" s="18">
        <f t="shared" si="102"/>
        <v>0.33229070364557689</v>
      </c>
      <c r="Q89" s="18">
        <f>IF(AND(Q$6-O$6 &lt;&gt; 0,O15&lt;&gt;0,Q15&lt;&gt;0),(EXP(LN(Q15/O15)/(Q$6-O$6))-1)*100,0)</f>
        <v>-0.58487550350327933</v>
      </c>
      <c r="S89" s="18">
        <f t="shared" si="104"/>
        <v>-0.58487550350327933</v>
      </c>
      <c r="T89" s="18">
        <f t="shared" si="105"/>
        <v>2.3463442442992699</v>
      </c>
      <c r="U89" s="18">
        <f t="shared" si="106"/>
        <v>1.9287849985660577</v>
      </c>
      <c r="W89" t="str">
        <f t="shared" si="107"/>
        <v>32 Health and social care associate professionals</v>
      </c>
      <c r="X89" s="18">
        <f t="shared" si="108"/>
        <v>4.7780343236751621</v>
      </c>
      <c r="Y89" s="18">
        <f t="shared" si="108"/>
        <v>-0.46674066765446387</v>
      </c>
      <c r="Z89" s="18">
        <f t="shared" si="108"/>
        <v>0.41629922265362662</v>
      </c>
      <c r="AA89" s="18">
        <f t="shared" si="108"/>
        <v>0.61919338945284341</v>
      </c>
      <c r="AB89" s="18">
        <f t="shared" si="109"/>
        <v>0.5515164909548842</v>
      </c>
      <c r="AD89" s="18">
        <f t="shared" si="110"/>
        <v>0.5515164909548842</v>
      </c>
      <c r="AE89" s="18">
        <f t="shared" si="111"/>
        <v>3.273197133035044</v>
      </c>
      <c r="AF89" s="18">
        <f t="shared" si="112"/>
        <v>3.6296898087485374</v>
      </c>
    </row>
    <row r="90" spans="1:32" x14ac:dyDescent="0.2">
      <c r="A90" t="str">
        <f t="shared" si="95"/>
        <v>33 Protective service occupations</v>
      </c>
      <c r="B90" s="18">
        <f t="shared" si="96"/>
        <v>-6.6972892265082518E-2</v>
      </c>
      <c r="C90" s="18">
        <f t="shared" si="96"/>
        <v>5.289715098044323</v>
      </c>
      <c r="D90" s="18">
        <f t="shared" si="96"/>
        <v>3.5502241974966431</v>
      </c>
      <c r="E90" s="18">
        <f t="shared" si="96"/>
        <v>1.246009931607639</v>
      </c>
      <c r="F90" s="18">
        <f t="shared" si="97"/>
        <v>2.0083271899419497</v>
      </c>
      <c r="H90" s="18">
        <f t="shared" si="98"/>
        <v>2.0083271899419497</v>
      </c>
      <c r="I90" s="18">
        <f t="shared" si="99"/>
        <v>2.4027755407524554</v>
      </c>
      <c r="J90" s="18">
        <f t="shared" si="100"/>
        <v>3.9007921940625856</v>
      </c>
      <c r="L90" t="str">
        <f t="shared" si="101"/>
        <v>33 Protective service occupations</v>
      </c>
      <c r="M90" s="18">
        <f t="shared" si="102"/>
        <v>-1.0450356573677211</v>
      </c>
      <c r="N90" s="18">
        <f t="shared" si="102"/>
        <v>3.3575609385353422</v>
      </c>
      <c r="O90" s="18">
        <f t="shared" si="102"/>
        <v>2.5947921783309624</v>
      </c>
      <c r="P90" s="18">
        <f t="shared" si="102"/>
        <v>0.59588237836614155</v>
      </c>
      <c r="Q90" s="18">
        <f t="shared" si="103"/>
        <v>1.2578204261975312</v>
      </c>
      <c r="S90" s="18">
        <f t="shared" si="104"/>
        <v>1.2578204261975312</v>
      </c>
      <c r="T90" s="18">
        <f t="shared" si="105"/>
        <v>1.8795968479717651</v>
      </c>
      <c r="U90" s="18">
        <f t="shared" si="106"/>
        <v>2.8687822736387147</v>
      </c>
      <c r="W90" t="str">
        <f t="shared" si="107"/>
        <v>33 Protective service occupations</v>
      </c>
      <c r="X90" s="18">
        <f t="shared" si="108"/>
        <v>3.1199345201928352</v>
      </c>
      <c r="Y90" s="18">
        <f t="shared" si="108"/>
        <v>10.972001128643738</v>
      </c>
      <c r="Z90" s="18">
        <f t="shared" si="108"/>
        <v>6.0006593620941739</v>
      </c>
      <c r="AA90" s="18">
        <f t="shared" si="108"/>
        <v>2.627542221908663</v>
      </c>
      <c r="AB90" s="18">
        <f t="shared" si="109"/>
        <v>3.7398162614815211</v>
      </c>
      <c r="AD90" s="18">
        <f t="shared" si="110"/>
        <v>3.7398162614815211</v>
      </c>
      <c r="AE90" s="18">
        <f t="shared" si="111"/>
        <v>3.6698361089544385</v>
      </c>
      <c r="AF90" s="18">
        <f t="shared" si="112"/>
        <v>6.1605687784513252</v>
      </c>
    </row>
    <row r="91" spans="1:32" x14ac:dyDescent="0.2">
      <c r="A91" t="str">
        <f t="shared" si="95"/>
        <v>34 Culture, media and sports occupations</v>
      </c>
      <c r="B91" s="18">
        <f t="shared" si="96"/>
        <v>-1.4338742593287712</v>
      </c>
      <c r="C91" s="18">
        <f t="shared" si="96"/>
        <v>3.8637396286023362</v>
      </c>
      <c r="D91" s="18">
        <f t="shared" si="96"/>
        <v>-0.33031370266344284</v>
      </c>
      <c r="E91" s="18">
        <f t="shared" si="96"/>
        <v>0.88070238741753126</v>
      </c>
      <c r="F91" s="18">
        <f t="shared" si="97"/>
        <v>0.47540421263911892</v>
      </c>
      <c r="H91" s="18">
        <f t="shared" si="98"/>
        <v>0.47540421263911892</v>
      </c>
      <c r="I91" s="18">
        <f t="shared" si="99"/>
        <v>2.611558177970541</v>
      </c>
      <c r="J91" s="18">
        <f t="shared" si="100"/>
        <v>2.9464284073827951</v>
      </c>
      <c r="L91" t="str">
        <f t="shared" si="101"/>
        <v>34 Culture, media and sports occupations</v>
      </c>
      <c r="M91" s="18">
        <f t="shared" si="102"/>
        <v>-2.8686361980618136</v>
      </c>
      <c r="N91" s="18">
        <f t="shared" si="102"/>
        <v>-0.96832678337838152</v>
      </c>
      <c r="O91" s="18">
        <f t="shared" si="102"/>
        <v>1.45923375588497E-2</v>
      </c>
      <c r="P91" s="18">
        <f t="shared" si="102"/>
        <v>1.1858285457781559</v>
      </c>
      <c r="Q91" s="18">
        <f t="shared" si="103"/>
        <v>0.79390036113473617</v>
      </c>
      <c r="S91" s="18">
        <f t="shared" si="104"/>
        <v>0.79390036113473617</v>
      </c>
      <c r="T91" s="18">
        <f t="shared" si="105"/>
        <v>2.3530502790271912</v>
      </c>
      <c r="U91" s="18">
        <f t="shared" si="106"/>
        <v>2.9355109107402466</v>
      </c>
      <c r="W91" t="str">
        <f t="shared" si="107"/>
        <v>34 Culture, media and sports occupations</v>
      </c>
      <c r="X91" s="18">
        <f t="shared" si="108"/>
        <v>0.19409636036311628</v>
      </c>
      <c r="Y91" s="18">
        <f t="shared" si="108"/>
        <v>8.9372373927584459</v>
      </c>
      <c r="Z91" s="18">
        <f>IF(AND(AA$6-Z$6 &lt;&gt; 0,Z17&lt;&gt;0,AA17&lt;&gt;0),(EXP(LN(AA17/Z17)/(AA$6-Z$6))-1)*100,0)</f>
        <v>-0.66403749134240631</v>
      </c>
      <c r="AA91" s="18">
        <f t="shared" si="108"/>
        <v>0.57099847383776936</v>
      </c>
      <c r="AB91" s="18">
        <f t="shared" si="109"/>
        <v>0.15762305611444205</v>
      </c>
      <c r="AD91" s="18">
        <f t="shared" si="110"/>
        <v>0.15762305611444205</v>
      </c>
      <c r="AE91" s="18">
        <f t="shared" si="111"/>
        <v>2.8500773356737064</v>
      </c>
      <c r="AF91" s="18">
        <f t="shared" si="112"/>
        <v>2.9568339738235805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1.7411919023467171</v>
      </c>
      <c r="C92" s="18">
        <f t="shared" si="96"/>
        <v>2.0511893591907082</v>
      </c>
      <c r="D92" s="18">
        <f t="shared" si="96"/>
        <v>-0.80256835148720951</v>
      </c>
      <c r="E92" s="18">
        <f t="shared" si="96"/>
        <v>0.28892018639268269</v>
      </c>
      <c r="F92" s="18">
        <f t="shared" si="97"/>
        <v>-7.6237270892753894E-2</v>
      </c>
      <c r="H92" s="18">
        <f t="shared" si="98"/>
        <v>-7.6237270892753894E-2</v>
      </c>
      <c r="I92" s="18">
        <f t="shared" si="99"/>
        <v>2.4947025203886364</v>
      </c>
      <c r="J92" s="18">
        <f t="shared" si="100"/>
        <v>2.4407974715636716</v>
      </c>
      <c r="L92" t="str">
        <f t="shared" si="101"/>
        <v>35 Business and public service associate professionals</v>
      </c>
      <c r="M92" s="18">
        <f t="shared" si="102"/>
        <v>1.0379310880404891</v>
      </c>
      <c r="N92" s="18">
        <f t="shared" si="102"/>
        <v>3.4622758229293282</v>
      </c>
      <c r="O92" s="18">
        <f t="shared" si="102"/>
        <v>-1.397757567369029</v>
      </c>
      <c r="P92" s="18">
        <f t="shared" si="102"/>
        <v>-7.007853451727053E-2</v>
      </c>
      <c r="Q92" s="18">
        <f t="shared" si="103"/>
        <v>-0.51461277255472337</v>
      </c>
      <c r="S92" s="18">
        <f t="shared" si="104"/>
        <v>-0.51461277255472337</v>
      </c>
      <c r="T92" s="18">
        <f t="shared" si="105"/>
        <v>2.072046944127437</v>
      </c>
      <c r="U92" s="18">
        <f t="shared" si="106"/>
        <v>1.6896075373203479</v>
      </c>
      <c r="W92" t="str">
        <f t="shared" si="107"/>
        <v>35 Business and public service associate professionals</v>
      </c>
      <c r="X92" s="18">
        <f t="shared" si="108"/>
        <v>2.5097837371918175</v>
      </c>
      <c r="Y92" s="18">
        <f t="shared" si="108"/>
        <v>0.56377110612966241</v>
      </c>
      <c r="Z92" s="18">
        <f t="shared" si="108"/>
        <v>-0.1728453637891425</v>
      </c>
      <c r="AA92" s="18">
        <f t="shared" si="108"/>
        <v>0.64340698093745541</v>
      </c>
      <c r="AB92" s="18">
        <f t="shared" si="109"/>
        <v>0.37058396875380151</v>
      </c>
      <c r="AD92" s="18">
        <f t="shared" si="110"/>
        <v>0.37058396875380151</v>
      </c>
      <c r="AE92" s="18">
        <f t="shared" si="111"/>
        <v>2.9270617076312178</v>
      </c>
      <c r="AF92" s="18">
        <f t="shared" si="112"/>
        <v>3.1767417116992602</v>
      </c>
    </row>
    <row r="93" spans="1:32" x14ac:dyDescent="0.2">
      <c r="A93" t="str">
        <f t="shared" si="95"/>
        <v>41 Administrative occupations</v>
      </c>
      <c r="B93" s="18">
        <f t="shared" si="96"/>
        <v>-0.39734406985664217</v>
      </c>
      <c r="C93" s="18">
        <f t="shared" si="96"/>
        <v>2.0051030001891235</v>
      </c>
      <c r="D93" s="18">
        <f t="shared" si="96"/>
        <v>-2.1029841144508454</v>
      </c>
      <c r="E93" s="18">
        <f t="shared" si="96"/>
        <v>-0.99336892894504869</v>
      </c>
      <c r="F93" s="18">
        <f t="shared" si="97"/>
        <v>-1.3646311028308711</v>
      </c>
      <c r="H93" s="18">
        <f t="shared" si="98"/>
        <v>-1.3646311028308711</v>
      </c>
      <c r="I93" s="18">
        <f t="shared" si="99"/>
        <v>2.4671912059973877</v>
      </c>
      <c r="J93" s="18">
        <f t="shared" si="100"/>
        <v>1.5263440590758348</v>
      </c>
      <c r="L93" t="str">
        <f t="shared" si="101"/>
        <v>41 Administrative occupations</v>
      </c>
      <c r="M93" s="18">
        <f t="shared" si="102"/>
        <v>-1.8052186298995077</v>
      </c>
      <c r="N93" s="18">
        <f t="shared" si="102"/>
        <v>16.22005416743264</v>
      </c>
      <c r="O93" s="18">
        <f t="shared" si="102"/>
        <v>-1.5943754111814368</v>
      </c>
      <c r="P93" s="18">
        <f t="shared" si="102"/>
        <v>0.42088117832150829</v>
      </c>
      <c r="Q93" s="18">
        <f t="shared" si="103"/>
        <v>-0.25541539476440223</v>
      </c>
      <c r="S93" s="18">
        <f t="shared" si="104"/>
        <v>-0.25541539476440223</v>
      </c>
      <c r="T93" s="18">
        <f t="shared" si="105"/>
        <v>2.0071051175072796</v>
      </c>
      <c r="U93" s="18">
        <f t="shared" si="106"/>
        <v>1.8146185296502804</v>
      </c>
      <c r="W93" t="str">
        <f t="shared" si="107"/>
        <v>41 Administrative occupations</v>
      </c>
      <c r="X93" s="18">
        <f t="shared" si="108"/>
        <v>6.9857319140798069E-2</v>
      </c>
      <c r="Y93" s="18">
        <f t="shared" si="108"/>
        <v>-2.4937239819438739</v>
      </c>
      <c r="Z93" s="18">
        <f t="shared" si="108"/>
        <v>-2.2976212573261767</v>
      </c>
      <c r="AA93" s="18">
        <f t="shared" si="108"/>
        <v>-1.5997139078169242</v>
      </c>
      <c r="AB93" s="18">
        <f t="shared" si="109"/>
        <v>-1.8329018608010172</v>
      </c>
      <c r="AD93" s="18">
        <f t="shared" si="110"/>
        <v>-1.8329018608010172</v>
      </c>
      <c r="AE93" s="18">
        <f t="shared" si="111"/>
        <v>2.6334949714385658</v>
      </c>
      <c r="AF93" s="18">
        <f t="shared" si="112"/>
        <v>1.414553465542534</v>
      </c>
    </row>
    <row r="94" spans="1:32" x14ac:dyDescent="0.2">
      <c r="A94" t="str">
        <f t="shared" si="95"/>
        <v>42 Secretarial and related occupations</v>
      </c>
      <c r="B94" s="18">
        <f t="shared" si="96"/>
        <v>-2.1030169267325483</v>
      </c>
      <c r="C94" s="18">
        <f t="shared" si="96"/>
        <v>-2.9600660716844862</v>
      </c>
      <c r="D94" s="18">
        <f t="shared" si="96"/>
        <v>0.25289187940857882</v>
      </c>
      <c r="E94" s="18">
        <f t="shared" si="96"/>
        <v>-2.4317045337936327</v>
      </c>
      <c r="F94" s="18">
        <f t="shared" si="97"/>
        <v>-1.5449232811992952</v>
      </c>
      <c r="H94" s="18">
        <f t="shared" si="98"/>
        <v>-1.5449232811992952</v>
      </c>
      <c r="I94" s="18">
        <f t="shared" si="99"/>
        <v>2.7319387662432248</v>
      </c>
      <c r="J94" s="18">
        <f t="shared" si="100"/>
        <v>1.7119128122009775</v>
      </c>
      <c r="L94" t="str">
        <f t="shared" si="101"/>
        <v>42 Secretarial and related occupations</v>
      </c>
      <c r="M94" s="18">
        <f t="shared" si="102"/>
        <v>-5.0188953871714741</v>
      </c>
      <c r="N94" s="18">
        <f t="shared" si="102"/>
        <v>-9.9362743481594471</v>
      </c>
      <c r="O94" s="18">
        <f t="shared" si="102"/>
        <v>6.096359599720369</v>
      </c>
      <c r="P94" s="18">
        <f t="shared" si="102"/>
        <v>1.3858620330769122</v>
      </c>
      <c r="Q94" s="18">
        <f t="shared" si="103"/>
        <v>2.9323195500771337</v>
      </c>
      <c r="S94" s="18">
        <f t="shared" si="104"/>
        <v>2.9323195500771337</v>
      </c>
      <c r="T94" s="18">
        <f t="shared" si="105"/>
        <v>2.4752099235504588</v>
      </c>
      <c r="U94" s="18">
        <f t="shared" si="106"/>
        <v>4.6794463194355096</v>
      </c>
      <c r="W94" t="str">
        <f t="shared" si="107"/>
        <v>42 Secretarial and related occupations</v>
      </c>
      <c r="X94" s="18">
        <f t="shared" si="108"/>
        <v>-1.9644698079858691</v>
      </c>
      <c r="Y94" s="18">
        <f t="shared" si="108"/>
        <v>-2.6539866014257174</v>
      </c>
      <c r="Z94" s="18">
        <f t="shared" si="108"/>
        <v>-1.5048763838199086E-2</v>
      </c>
      <c r="AA94" s="18">
        <f t="shared" si="108"/>
        <v>-2.6839093845188455</v>
      </c>
      <c r="AB94" s="18">
        <f t="shared" si="109"/>
        <v>-1.8023000024494751</v>
      </c>
      <c r="AD94" s="18">
        <f t="shared" si="110"/>
        <v>-1.8023000024494751</v>
      </c>
      <c r="AE94" s="18">
        <f t="shared" si="111"/>
        <v>2.7421725680555786</v>
      </c>
      <c r="AF94" s="18">
        <f t="shared" si="112"/>
        <v>1.5619117643969949</v>
      </c>
    </row>
    <row r="95" spans="1:32" x14ac:dyDescent="0.2">
      <c r="A95" t="str">
        <f t="shared" si="95"/>
        <v>51 Skilled agricultural and related trades</v>
      </c>
      <c r="B95" s="18">
        <f t="shared" si="96"/>
        <v>2.9096101742846825</v>
      </c>
      <c r="C95" s="18">
        <f t="shared" si="96"/>
        <v>-22.4531232053913</v>
      </c>
      <c r="D95" s="18">
        <f t="shared" si="96"/>
        <v>1.0951905246839866</v>
      </c>
      <c r="E95" s="18">
        <f t="shared" si="96"/>
        <v>1.3810220444099741</v>
      </c>
      <c r="F95" s="18">
        <f t="shared" si="97"/>
        <v>1.2856551898351221</v>
      </c>
      <c r="H95" s="18">
        <f t="shared" si="98"/>
        <v>1.2856551898351221</v>
      </c>
      <c r="I95" s="18">
        <f t="shared" si="99"/>
        <v>3.2693425866757941</v>
      </c>
      <c r="J95" s="18">
        <f t="shared" si="100"/>
        <v>4.1164077076518479</v>
      </c>
      <c r="L95" t="str">
        <f t="shared" si="101"/>
        <v>51 Skilled agricultural and related trades</v>
      </c>
      <c r="M95" s="18">
        <f t="shared" si="102"/>
        <v>5.681928558510041</v>
      </c>
      <c r="N95" s="18">
        <f t="shared" si="102"/>
        <v>-31.987905479613467</v>
      </c>
      <c r="O95" s="18">
        <f t="shared" si="102"/>
        <v>0.2959626501626067</v>
      </c>
      <c r="P95" s="18">
        <f t="shared" si="102"/>
        <v>1.0772120248050188</v>
      </c>
      <c r="Q95" s="18">
        <f t="shared" si="103"/>
        <v>0.81612173076039962</v>
      </c>
      <c r="S95" s="18">
        <f t="shared" si="104"/>
        <v>0.81612173076039962</v>
      </c>
      <c r="T95" s="18">
        <f t="shared" si="105"/>
        <v>2.9230061387949036</v>
      </c>
      <c r="U95" s="18">
        <f t="shared" si="106"/>
        <v>3.4789903416195367</v>
      </c>
      <c r="W95" t="str">
        <f t="shared" si="107"/>
        <v>51 Skilled agricultural and related trades</v>
      </c>
      <c r="X95" s="18">
        <f t="shared" si="108"/>
        <v>-8.2677725879637407</v>
      </c>
      <c r="Y95" s="18">
        <f t="shared" si="108"/>
        <v>32.741222008789684</v>
      </c>
      <c r="Z95" s="18">
        <f t="shared" si="108"/>
        <v>3.3276754089005101</v>
      </c>
      <c r="AA95" s="18">
        <f t="shared" si="108"/>
        <v>2.122196205944249</v>
      </c>
      <c r="AB95" s="18">
        <f t="shared" si="109"/>
        <v>2.5224518040041888</v>
      </c>
      <c r="AD95" s="18">
        <f t="shared" si="110"/>
        <v>2.5224518040041888</v>
      </c>
      <c r="AE95" s="18">
        <f t="shared" si="111"/>
        <v>4.2103354030313955</v>
      </c>
      <c r="AF95" s="18">
        <f t="shared" si="112"/>
        <v>5.7386016997011735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1.459240177866783</v>
      </c>
      <c r="C96" s="18">
        <f t="shared" si="96"/>
        <v>-12.729973301143238</v>
      </c>
      <c r="D96" s="18">
        <f t="shared" si="96"/>
        <v>0.29658398418763721</v>
      </c>
      <c r="E96" s="18">
        <f t="shared" si="96"/>
        <v>-0.36557350934114385</v>
      </c>
      <c r="F96" s="18">
        <f t="shared" si="97"/>
        <v>-0.14534150448166638</v>
      </c>
      <c r="H96" s="18">
        <f t="shared" si="98"/>
        <v>-0.14534150448166638</v>
      </c>
      <c r="I96" s="18">
        <f t="shared" si="99"/>
        <v>2.2034257936661028</v>
      </c>
      <c r="J96" s="18">
        <f t="shared" si="100"/>
        <v>2.0966101958103556</v>
      </c>
      <c r="L96" t="str">
        <f t="shared" si="101"/>
        <v>52 Skilled metal, electrical and electronic trades</v>
      </c>
      <c r="M96" s="18">
        <f t="shared" si="102"/>
        <v>1.0540707285052298</v>
      </c>
      <c r="N96" s="18">
        <f t="shared" si="102"/>
        <v>-12.228894355736585</v>
      </c>
      <c r="O96" s="18">
        <f t="shared" si="102"/>
        <v>-0.57416031979987681</v>
      </c>
      <c r="P96" s="18">
        <f t="shared" si="102"/>
        <v>-0.67303792262616291</v>
      </c>
      <c r="Q96" s="18">
        <f t="shared" si="103"/>
        <v>-0.64008965233700588</v>
      </c>
      <c r="S96" s="18">
        <f t="shared" si="104"/>
        <v>-0.64008965233700588</v>
      </c>
      <c r="T96" s="18">
        <f t="shared" si="105"/>
        <v>2.0420900549530829</v>
      </c>
      <c r="U96" s="18">
        <f t="shared" si="106"/>
        <v>1.5655299716723414</v>
      </c>
      <c r="W96" t="str">
        <f t="shared" si="107"/>
        <v>52 Skilled metal, electrical and electronic trades</v>
      </c>
      <c r="X96" s="18">
        <f t="shared" si="108"/>
        <v>15.429951384514883</v>
      </c>
      <c r="Y96" s="18">
        <f t="shared" si="108"/>
        <v>-25.249233957851992</v>
      </c>
      <c r="Z96" s="18">
        <f t="shared" si="108"/>
        <v>17.972775203809952</v>
      </c>
      <c r="AA96" s="18">
        <f t="shared" si="108"/>
        <v>2.8929507790061981</v>
      </c>
      <c r="AB96" s="18">
        <f t="shared" si="109"/>
        <v>7.692224219944821</v>
      </c>
      <c r="AD96" s="18">
        <f t="shared" si="110"/>
        <v>7.692224219944821</v>
      </c>
      <c r="AE96" s="18">
        <f t="shared" si="111"/>
        <v>5.8295327213346404</v>
      </c>
      <c r="AF96" s="18">
        <f t="shared" si="112"/>
        <v>10.345826585052652</v>
      </c>
    </row>
    <row r="97" spans="1:32" x14ac:dyDescent="0.2">
      <c r="A97" t="str">
        <f t="shared" si="95"/>
        <v>53 Skilled construction and building trades</v>
      </c>
      <c r="B97" s="18">
        <f t="shared" si="96"/>
        <v>-0.6922380240420023</v>
      </c>
      <c r="C97" s="18">
        <f t="shared" si="96"/>
        <v>-11.405888438319757</v>
      </c>
      <c r="D97" s="18">
        <f t="shared" si="96"/>
        <v>0.90882356374439865</v>
      </c>
      <c r="E97" s="18">
        <f t="shared" si="96"/>
        <v>-0.99770751053276374</v>
      </c>
      <c r="F97" s="18">
        <f t="shared" si="97"/>
        <v>-0.36623349578165376</v>
      </c>
      <c r="H97" s="18">
        <f t="shared" si="98"/>
        <v>-0.36623349578165376</v>
      </c>
      <c r="I97" s="18">
        <f t="shared" si="99"/>
        <v>2.3837925584182296</v>
      </c>
      <c r="J97" s="18">
        <f t="shared" si="100"/>
        <v>2.1224777009563045</v>
      </c>
      <c r="L97" t="str">
        <f t="shared" si="101"/>
        <v>53 Skilled construction and building trades</v>
      </c>
      <c r="M97" s="18">
        <f t="shared" si="102"/>
        <v>-0.78775803709898451</v>
      </c>
      <c r="N97" s="18">
        <f t="shared" si="102"/>
        <v>-11.461665046162572</v>
      </c>
      <c r="O97" s="18">
        <f t="shared" si="102"/>
        <v>0.96376339964159286</v>
      </c>
      <c r="P97" s="18">
        <f t="shared" si="102"/>
        <v>-1.0599436081759284</v>
      </c>
      <c r="Q97" s="18">
        <f t="shared" si="103"/>
        <v>-0.38992222810773081</v>
      </c>
      <c r="S97" s="18">
        <f t="shared" si="104"/>
        <v>-0.38992222810773081</v>
      </c>
      <c r="T97" s="18">
        <f t="shared" si="105"/>
        <v>2.3742524707637935</v>
      </c>
      <c r="U97" s="18">
        <f t="shared" si="106"/>
        <v>2.0958056665631997</v>
      </c>
      <c r="W97" t="str">
        <f t="shared" si="107"/>
        <v>53 Skilled construction and building trades</v>
      </c>
      <c r="X97" s="18">
        <f t="shared" si="108"/>
        <v>4.7620567181491102</v>
      </c>
      <c r="Y97" s="18">
        <f t="shared" si="108"/>
        <v>-8.6212112150289233</v>
      </c>
      <c r="Z97" s="18">
        <f t="shared" si="108"/>
        <v>-1.9042409780431369</v>
      </c>
      <c r="AA97" s="18">
        <f t="shared" si="108"/>
        <v>2.0201706478936154</v>
      </c>
      <c r="AB97" s="18">
        <f t="shared" si="109"/>
        <v>0.69489214415205947</v>
      </c>
      <c r="AD97" s="18">
        <f t="shared" si="110"/>
        <v>0.69489214415205947</v>
      </c>
      <c r="AE97" s="18">
        <f t="shared" si="111"/>
        <v>2.8310418495347101</v>
      </c>
      <c r="AF97" s="18">
        <f t="shared" si="112"/>
        <v>3.3088402509346748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-2.0314131359124188</v>
      </c>
      <c r="C98" s="18">
        <f t="shared" si="96"/>
        <v>-7.9627296562919554</v>
      </c>
      <c r="D98" s="18">
        <f t="shared" si="96"/>
        <v>0.46861192569376264</v>
      </c>
      <c r="E98" s="18">
        <f t="shared" si="96"/>
        <v>0.32965283038590698</v>
      </c>
      <c r="F98" s="18">
        <f t="shared" si="97"/>
        <v>0.37595116061175382</v>
      </c>
      <c r="H98" s="18">
        <f t="shared" si="98"/>
        <v>0.37595116061175382</v>
      </c>
      <c r="I98" s="18">
        <f t="shared" si="99"/>
        <v>2.4836701140930062</v>
      </c>
      <c r="J98" s="18">
        <f t="shared" si="100"/>
        <v>2.7524765312107569</v>
      </c>
      <c r="L98" t="str">
        <f t="shared" si="101"/>
        <v>54 Textiles, printing and other skilled trades</v>
      </c>
      <c r="M98" s="18">
        <f t="shared" si="102"/>
        <v>-1.8626225152853948</v>
      </c>
      <c r="N98" s="18">
        <f t="shared" si="102"/>
        <v>-16.164123827925035</v>
      </c>
      <c r="O98" s="18">
        <f t="shared" si="102"/>
        <v>0.38016489103180895</v>
      </c>
      <c r="P98" s="18">
        <f t="shared" si="102"/>
        <v>0.20329540874175489</v>
      </c>
      <c r="Q98" s="18">
        <f t="shared" si="103"/>
        <v>0.26221724865167495</v>
      </c>
      <c r="S98" s="18">
        <f t="shared" si="104"/>
        <v>0.26221724865167495</v>
      </c>
      <c r="T98" s="18">
        <f t="shared" si="105"/>
        <v>1.9251932424465101</v>
      </c>
      <c r="U98" s="18">
        <f t="shared" si="106"/>
        <v>2.1268826139328123</v>
      </c>
      <c r="W98" t="str">
        <f t="shared" si="107"/>
        <v>54 Textiles, printing and other skilled trades</v>
      </c>
      <c r="X98" s="18">
        <f t="shared" si="108"/>
        <v>-2.3217786771054905</v>
      </c>
      <c r="Y98" s="18">
        <f t="shared" si="108"/>
        <v>6.3123257240439878</v>
      </c>
      <c r="Z98" s="18">
        <f t="shared" si="108"/>
        <v>0.58950734283611528</v>
      </c>
      <c r="AA98" s="18">
        <f t="shared" si="108"/>
        <v>0.49902874609359937</v>
      </c>
      <c r="AB98" s="18">
        <f t="shared" si="109"/>
        <v>0.5291792320575528</v>
      </c>
      <c r="AD98" s="18">
        <f t="shared" si="110"/>
        <v>0.5291792320575528</v>
      </c>
      <c r="AE98" s="18">
        <f t="shared" si="111"/>
        <v>3.1868607942724836</v>
      </c>
      <c r="AF98" s="18">
        <f t="shared" si="112"/>
        <v>3.5326435758680441</v>
      </c>
    </row>
    <row r="99" spans="1:32" x14ac:dyDescent="0.2">
      <c r="A99" t="str">
        <f t="shared" si="95"/>
        <v>61 Caring personal service occupations</v>
      </c>
      <c r="B99" s="18">
        <f t="shared" si="96"/>
        <v>1.7136669828694551</v>
      </c>
      <c r="C99" s="18">
        <f t="shared" si="96"/>
        <v>-3.862255531999359</v>
      </c>
      <c r="D99" s="18">
        <f t="shared" si="96"/>
        <v>1.4076964146482185</v>
      </c>
      <c r="E99" s="18">
        <f t="shared" si="96"/>
        <v>0.6587134660258176</v>
      </c>
      <c r="F99" s="18">
        <f t="shared" si="97"/>
        <v>0.90775776889266968</v>
      </c>
      <c r="H99" s="18">
        <f t="shared" si="98"/>
        <v>0.90775776889266968</v>
      </c>
      <c r="I99" s="18">
        <f t="shared" si="99"/>
        <v>3.1822221513402082</v>
      </c>
      <c r="J99" s="18">
        <f t="shared" si="100"/>
        <v>3.7814137448423768</v>
      </c>
      <c r="L99" t="str">
        <f t="shared" si="101"/>
        <v>61 Caring personal service occupations</v>
      </c>
      <c r="M99" s="18">
        <f t="shared" si="102"/>
        <v>0.32631183267821662</v>
      </c>
      <c r="N99" s="18">
        <f t="shared" si="102"/>
        <v>0.23226485490948079</v>
      </c>
      <c r="O99" s="18">
        <f t="shared" si="102"/>
        <v>3.9990423696147692</v>
      </c>
      <c r="P99" s="18">
        <f t="shared" si="102"/>
        <v>1.4806292006099397</v>
      </c>
      <c r="Q99" s="18">
        <f t="shared" si="103"/>
        <v>2.3132501453536403</v>
      </c>
      <c r="S99" s="18">
        <f t="shared" si="104"/>
        <v>2.3132501453536403</v>
      </c>
      <c r="T99" s="18">
        <f t="shared" si="105"/>
        <v>2.9979220818854735</v>
      </c>
      <c r="U99" s="18">
        <f t="shared" si="106"/>
        <v>4.6122996791309712</v>
      </c>
      <c r="W99" t="str">
        <f t="shared" si="107"/>
        <v>61 Caring personal service occupations</v>
      </c>
      <c r="X99" s="18">
        <f t="shared" si="108"/>
        <v>2.0349282943884717</v>
      </c>
      <c r="Y99" s="18">
        <f t="shared" si="108"/>
        <v>-4.7711014862357404</v>
      </c>
      <c r="Z99" s="18">
        <f t="shared" si="108"/>
        <v>0.76238101160575056</v>
      </c>
      <c r="AA99" s="18">
        <f t="shared" si="108"/>
        <v>0.42288645045602813</v>
      </c>
      <c r="AB99" s="18">
        <f t="shared" si="109"/>
        <v>0.53592401957973657</v>
      </c>
      <c r="AD99" s="18">
        <f t="shared" si="110"/>
        <v>0.53592401957973657</v>
      </c>
      <c r="AE99" s="18">
        <f t="shared" si="111"/>
        <v>3.2246235206517815</v>
      </c>
      <c r="AF99" s="18">
        <f t="shared" si="112"/>
        <v>3.5731285643976429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1.8565741415919712</v>
      </c>
      <c r="C100" s="18">
        <f t="shared" si="96"/>
        <v>-8.3552376136271977</v>
      </c>
      <c r="D100" s="18">
        <f t="shared" si="96"/>
        <v>6.9973906443876466E-2</v>
      </c>
      <c r="E100" s="18">
        <f t="shared" si="96"/>
        <v>0.30276606270183137</v>
      </c>
      <c r="F100" s="18">
        <f t="shared" si="97"/>
        <v>0.22510856797204326</v>
      </c>
      <c r="H100" s="18">
        <f t="shared" si="98"/>
        <v>0.22510856797204326</v>
      </c>
      <c r="I100" s="18">
        <f t="shared" si="99"/>
        <v>2.8032226012937533</v>
      </c>
      <c r="J100" s="18">
        <f t="shared" si="100"/>
        <v>2.9568978697183779</v>
      </c>
      <c r="L100" t="str">
        <f t="shared" si="101"/>
        <v>62 Leisure, travel and related personal service occupations</v>
      </c>
      <c r="M100" s="18">
        <f t="shared" si="102"/>
        <v>3.3039611945408387</v>
      </c>
      <c r="N100" s="18">
        <f t="shared" si="102"/>
        <v>-10.36046339504394</v>
      </c>
      <c r="O100" s="18">
        <f t="shared" si="102"/>
        <v>0.75166503801127327</v>
      </c>
      <c r="P100" s="18">
        <f t="shared" si="102"/>
        <v>1.1534643569608427</v>
      </c>
      <c r="Q100" s="18">
        <f t="shared" si="103"/>
        <v>1.0193535229973349</v>
      </c>
      <c r="S100" s="18">
        <f t="shared" si="104"/>
        <v>1.0193535229973349</v>
      </c>
      <c r="T100" s="18">
        <f t="shared" si="105"/>
        <v>2.6081708288338668</v>
      </c>
      <c r="U100" s="18">
        <f t="shared" si="106"/>
        <v>3.3348944439408168</v>
      </c>
      <c r="W100" t="str">
        <f t="shared" si="107"/>
        <v>62 Leisure, travel and related personal service occupations</v>
      </c>
      <c r="X100" s="18">
        <f t="shared" si="108"/>
        <v>1.2319354701225915</v>
      </c>
      <c r="Y100" s="18">
        <f t="shared" si="108"/>
        <v>-7.4449842706478702</v>
      </c>
      <c r="Z100" s="18">
        <f t="shared" si="108"/>
        <v>-0.23569859836050089</v>
      </c>
      <c r="AA100" s="18">
        <f t="shared" si="108"/>
        <v>-0.11312724974549271</v>
      </c>
      <c r="AB100" s="18">
        <f t="shared" si="109"/>
        <v>-0.15400108929795042</v>
      </c>
      <c r="AD100" s="18">
        <f t="shared" si="110"/>
        <v>-0.15400108929795042</v>
      </c>
      <c r="AE100" s="18">
        <f t="shared" si="111"/>
        <v>2.8873620855518922</v>
      </c>
      <c r="AF100" s="18">
        <f t="shared" si="112"/>
        <v>2.7843660856144314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-3.6743378054884701</v>
      </c>
      <c r="C101" s="18">
        <f t="shared" si="96"/>
        <v>24.494075797474913</v>
      </c>
      <c r="D101" s="18">
        <f t="shared" si="96"/>
        <v>-4.1404895445291352</v>
      </c>
      <c r="E101" s="18">
        <f t="shared" si="96"/>
        <v>0.411609104479016</v>
      </c>
      <c r="F101" s="18">
        <f t="shared" si="97"/>
        <v>-1.1292822892127408</v>
      </c>
      <c r="H101" s="18">
        <f t="shared" si="98"/>
        <v>-1.1292822892127519</v>
      </c>
      <c r="I101" s="18">
        <f t="shared" si="99"/>
        <v>2.2984928342151267</v>
      </c>
      <c r="J101" s="18">
        <f t="shared" si="100"/>
        <v>1.4962356924248521</v>
      </c>
      <c r="L101" t="str">
        <f t="shared" si="101"/>
        <v>63 Community and civil enforcement occupations</v>
      </c>
      <c r="M101" s="18">
        <f t="shared" si="102"/>
        <v>-7.2411274569800117</v>
      </c>
      <c r="N101" s="18">
        <f t="shared" si="102"/>
        <v>44.960562400874338</v>
      </c>
      <c r="O101" s="18">
        <f t="shared" si="102"/>
        <v>-8.4900955918199905</v>
      </c>
      <c r="P101" s="18">
        <f t="shared" si="102"/>
        <v>0.8548801161393893</v>
      </c>
      <c r="Q101" s="18">
        <f t="shared" si="103"/>
        <v>-2.3616019044484959</v>
      </c>
      <c r="S101" s="18">
        <f t="shared" si="104"/>
        <v>-2.3616019044484959</v>
      </c>
      <c r="T101" s="18">
        <f t="shared" si="105"/>
        <v>1.661775381235886</v>
      </c>
      <c r="U101" s="18">
        <f t="shared" si="106"/>
        <v>-0.14010918082126844</v>
      </c>
      <c r="W101" t="str">
        <f t="shared" si="107"/>
        <v>63 Community and civil enforcement occupations</v>
      </c>
      <c r="X101" s="18">
        <f t="shared" si="108"/>
        <v>5.3371808722594727</v>
      </c>
      <c r="Y101" s="18">
        <f t="shared" si="108"/>
        <v>-13.287523726047334</v>
      </c>
      <c r="Z101" s="18">
        <f t="shared" si="108"/>
        <v>5.8214467462331276</v>
      </c>
      <c r="AA101" s="18">
        <f t="shared" si="108"/>
        <v>-0.28453563761806633</v>
      </c>
      <c r="AB101" s="18">
        <f t="shared" si="109"/>
        <v>1.7106060922456701</v>
      </c>
      <c r="AD101" s="18">
        <f t="shared" si="110"/>
        <v>1.7106060922456701</v>
      </c>
      <c r="AE101" s="18">
        <f t="shared" si="111"/>
        <v>3.9737413474087324</v>
      </c>
      <c r="AF101" s="18">
        <f t="shared" si="112"/>
        <v>5.0165523201728179</v>
      </c>
    </row>
    <row r="102" spans="1:32" x14ac:dyDescent="0.2">
      <c r="A102" t="str">
        <f t="shared" si="95"/>
        <v>71 Sales occupations</v>
      </c>
      <c r="B102" s="18">
        <f t="shared" si="96"/>
        <v>-1.1263548230404097</v>
      </c>
      <c r="C102" s="18">
        <f t="shared" si="96"/>
        <v>-0.70473126797697683</v>
      </c>
      <c r="D102" s="18">
        <f t="shared" si="96"/>
        <v>-1.5272829182053194</v>
      </c>
      <c r="E102" s="18">
        <f t="shared" si="96"/>
        <v>-0.51177240264479451</v>
      </c>
      <c r="F102" s="18">
        <f t="shared" si="97"/>
        <v>-0.85143422436009253</v>
      </c>
      <c r="H102" s="18">
        <f t="shared" si="98"/>
        <v>-0.85143422436009253</v>
      </c>
      <c r="I102" s="18">
        <f t="shared" si="99"/>
        <v>2.2840612667647253</v>
      </c>
      <c r="J102" s="18">
        <f t="shared" si="100"/>
        <v>1.6742799912197182</v>
      </c>
      <c r="L102" t="str">
        <f t="shared" si="101"/>
        <v>71 Sales occupations</v>
      </c>
      <c r="M102" s="18">
        <f t="shared" si="102"/>
        <v>0.10753430392405061</v>
      </c>
      <c r="N102" s="18">
        <f t="shared" si="102"/>
        <v>-1.2099166216921753</v>
      </c>
      <c r="O102" s="18">
        <f t="shared" si="102"/>
        <v>-1.0155920014206732</v>
      </c>
      <c r="P102" s="18">
        <f t="shared" si="102"/>
        <v>-0.12043188692119067</v>
      </c>
      <c r="Q102" s="18">
        <f t="shared" si="103"/>
        <v>-0.41971447673502249</v>
      </c>
      <c r="S102" s="18">
        <f t="shared" si="104"/>
        <v>-0.41971447673502249</v>
      </c>
      <c r="T102" s="18">
        <f t="shared" si="105"/>
        <v>1.8538230986666404</v>
      </c>
      <c r="U102" s="18">
        <f t="shared" si="106"/>
        <v>1.5316061435526773</v>
      </c>
      <c r="W102" t="str">
        <f t="shared" si="107"/>
        <v>71 Sales occupations</v>
      </c>
      <c r="X102" s="18">
        <f t="shared" si="108"/>
        <v>-2.0889918663169471</v>
      </c>
      <c r="Y102" s="18">
        <f t="shared" si="108"/>
        <v>-0.28814061507784761</v>
      </c>
      <c r="Z102" s="18">
        <f t="shared" si="108"/>
        <v>-1.9533763193925524</v>
      </c>
      <c r="AA102" s="18">
        <f t="shared" si="108"/>
        <v>-0.85847038717717927</v>
      </c>
      <c r="AB102" s="18">
        <f t="shared" si="109"/>
        <v>-1.2247908909300498</v>
      </c>
      <c r="AD102" s="18">
        <f t="shared" si="110"/>
        <v>-1.2247908909300498</v>
      </c>
      <c r="AE102" s="18">
        <f t="shared" si="111"/>
        <v>2.6176791379600273</v>
      </c>
      <c r="AF102" s="18">
        <f t="shared" si="112"/>
        <v>1.7887999995537696</v>
      </c>
    </row>
    <row r="103" spans="1:32" x14ac:dyDescent="0.2">
      <c r="A103" t="str">
        <f t="shared" si="95"/>
        <v>72 Customer service occupations</v>
      </c>
      <c r="B103" s="18">
        <f t="shared" si="96"/>
        <v>1.9045369851957705</v>
      </c>
      <c r="C103" s="18">
        <f t="shared" si="96"/>
        <v>1.4887551367219753</v>
      </c>
      <c r="D103" s="18">
        <f t="shared" si="96"/>
        <v>4.7343307260244272</v>
      </c>
      <c r="E103" s="18">
        <f t="shared" si="96"/>
        <v>1.1529996960860212</v>
      </c>
      <c r="F103" s="18">
        <f t="shared" si="97"/>
        <v>2.3329588519491073</v>
      </c>
      <c r="H103" s="18">
        <f t="shared" si="98"/>
        <v>2.3329588519491073</v>
      </c>
      <c r="I103" s="18">
        <f t="shared" si="99"/>
        <v>3.1294109644521839</v>
      </c>
      <c r="J103" s="18">
        <f t="shared" si="100"/>
        <v>4.7324990846848713</v>
      </c>
      <c r="L103" t="str">
        <f t="shared" si="101"/>
        <v>72 Customer service occupations</v>
      </c>
      <c r="M103" s="18">
        <f t="shared" si="102"/>
        <v>-2.1200481664806481</v>
      </c>
      <c r="N103" s="18">
        <f t="shared" si="102"/>
        <v>15.397428953696624</v>
      </c>
      <c r="O103" s="18">
        <f t="shared" si="102"/>
        <v>6.3682325919836247</v>
      </c>
      <c r="P103" s="18">
        <f t="shared" si="102"/>
        <v>1.6755969724943087</v>
      </c>
      <c r="Q103" s="18">
        <f t="shared" si="103"/>
        <v>3.2163431388660513</v>
      </c>
      <c r="S103" s="18">
        <f t="shared" si="104"/>
        <v>3.2163431388660513</v>
      </c>
      <c r="T103" s="18">
        <f t="shared" si="105"/>
        <v>2.6274075939012098</v>
      </c>
      <c r="U103" s="18">
        <f t="shared" si="106"/>
        <v>5.0147713009653039</v>
      </c>
      <c r="W103" t="str">
        <f t="shared" si="107"/>
        <v>72 Customer service occupations</v>
      </c>
      <c r="X103" s="18">
        <f t="shared" si="108"/>
        <v>3.9592124861796751</v>
      </c>
      <c r="Y103" s="18">
        <f t="shared" si="108"/>
        <v>-4.6143703568594097</v>
      </c>
      <c r="Z103" s="18">
        <f t="shared" si="108"/>
        <v>3.8237741350998</v>
      </c>
      <c r="AA103" s="18">
        <f t="shared" si="108"/>
        <v>0.82782628703335082</v>
      </c>
      <c r="AB103" s="18">
        <f t="shared" si="109"/>
        <v>1.8167445593730402</v>
      </c>
      <c r="AD103" s="18">
        <f t="shared" si="110"/>
        <v>1.8167445593730402</v>
      </c>
      <c r="AE103" s="18">
        <f t="shared" si="111"/>
        <v>3.3826143253063767</v>
      </c>
      <c r="AF103" s="18">
        <f t="shared" si="112"/>
        <v>4.5782108782989051</v>
      </c>
    </row>
    <row r="104" spans="1:32" x14ac:dyDescent="0.2">
      <c r="A104" t="str">
        <f t="shared" si="95"/>
        <v>81 Process, plant and machine operatives</v>
      </c>
      <c r="B104" s="18">
        <f t="shared" si="96"/>
        <v>0.93829197408241694</v>
      </c>
      <c r="C104" s="18">
        <f t="shared" si="96"/>
        <v>-12.271592962745581</v>
      </c>
      <c r="D104" s="18">
        <f t="shared" si="96"/>
        <v>4.0345971269895697</v>
      </c>
      <c r="E104" s="18">
        <f t="shared" si="96"/>
        <v>-5.4102153378743356E-2</v>
      </c>
      <c r="F104" s="18">
        <f t="shared" si="97"/>
        <v>1.2906237965854439</v>
      </c>
      <c r="H104" s="18">
        <f t="shared" si="98"/>
        <v>1.2906237965854439</v>
      </c>
      <c r="I104" s="18">
        <f t="shared" si="99"/>
        <v>2.5236385368683445</v>
      </c>
      <c r="J104" s="18">
        <f t="shared" si="100"/>
        <v>3.4589817622672658</v>
      </c>
      <c r="L104" t="str">
        <f t="shared" si="101"/>
        <v>81 Process, plant and machine operatives</v>
      </c>
      <c r="M104" s="18">
        <f t="shared" si="102"/>
        <v>0.97568741680504889</v>
      </c>
      <c r="N104" s="18">
        <f t="shared" si="102"/>
        <v>-12.390011270524292</v>
      </c>
      <c r="O104" s="18">
        <f t="shared" si="102"/>
        <v>4.130308534958016</v>
      </c>
      <c r="P104" s="18">
        <f t="shared" si="102"/>
        <v>-8.4244592116522465E-2</v>
      </c>
      <c r="Q104" s="18">
        <f t="shared" si="103"/>
        <v>1.3013040018254207</v>
      </c>
      <c r="S104" s="18">
        <f t="shared" si="104"/>
        <v>1.3013040018254207</v>
      </c>
      <c r="T104" s="18">
        <f t="shared" si="105"/>
        <v>2.4337087835631044</v>
      </c>
      <c r="U104" s="18">
        <f t="shared" si="106"/>
        <v>3.3878778716577518</v>
      </c>
      <c r="W104" t="str">
        <f t="shared" si="107"/>
        <v>81 Process, plant and machine operatives</v>
      </c>
      <c r="X104" s="18">
        <f t="shared" si="108"/>
        <v>0.75144453723376969</v>
      </c>
      <c r="Y104" s="18">
        <f t="shared" si="108"/>
        <v>-11.67661339384949</v>
      </c>
      <c r="Z104" s="18">
        <f t="shared" si="108"/>
        <v>3.5522597065101635</v>
      </c>
      <c r="AA104" s="18">
        <f t="shared" si="108"/>
        <v>9.9091444969201525E-2</v>
      </c>
      <c r="AB104" s="18">
        <f t="shared" si="109"/>
        <v>1.2371593317083818</v>
      </c>
      <c r="AD104" s="18">
        <f t="shared" si="110"/>
        <v>1.2371593317083818</v>
      </c>
      <c r="AE104" s="18">
        <f t="shared" si="111"/>
        <v>2.9560846317388645</v>
      </c>
      <c r="AF104" s="18">
        <f t="shared" si="112"/>
        <v>3.8035021297345706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3.3122409667479369</v>
      </c>
      <c r="C105" s="18">
        <f t="shared" si="96"/>
        <v>-18.362684009032538</v>
      </c>
      <c r="D105" s="18">
        <f t="shared" si="96"/>
        <v>0.78219043849001579</v>
      </c>
      <c r="E105" s="18">
        <f t="shared" si="96"/>
        <v>-0.19709879623580617</v>
      </c>
      <c r="F105" s="18">
        <f t="shared" si="97"/>
        <v>0.12826906284317818</v>
      </c>
      <c r="H105" s="18">
        <f t="shared" si="98"/>
        <v>0.12826906284317818</v>
      </c>
      <c r="I105" s="18">
        <f t="shared" si="99"/>
        <v>2.9239768291166479</v>
      </c>
      <c r="J105" s="18">
        <f t="shared" si="100"/>
        <v>3.0099282806112626</v>
      </c>
      <c r="L105" t="str">
        <f t="shared" si="101"/>
        <v>82 Transport and mobile machine drivers and operatives</v>
      </c>
      <c r="M105" s="18">
        <f t="shared" si="102"/>
        <v>3.5496656902346047</v>
      </c>
      <c r="N105" s="18">
        <f t="shared" si="102"/>
        <v>-18.657115601752704</v>
      </c>
      <c r="O105" s="18">
        <f t="shared" si="102"/>
        <v>4.2707954401777215E-2</v>
      </c>
      <c r="P105" s="18">
        <f t="shared" si="102"/>
        <v>-0.42707499546283945</v>
      </c>
      <c r="Q105" s="18">
        <f t="shared" si="103"/>
        <v>-0.27072630492329663</v>
      </c>
      <c r="S105" s="18">
        <f t="shared" si="104"/>
        <v>-0.27072630492329663</v>
      </c>
      <c r="T105" s="18">
        <f t="shared" si="105"/>
        <v>2.7881686557638341</v>
      </c>
      <c r="U105" s="18">
        <f t="shared" si="106"/>
        <v>2.6051395080676887</v>
      </c>
      <c r="W105" t="str">
        <f t="shared" si="107"/>
        <v>82 Transport and mobile machine drivers and operatives</v>
      </c>
      <c r="X105" s="18">
        <f t="shared" si="108"/>
        <v>0.74407328746113333</v>
      </c>
      <c r="Y105" s="18">
        <f t="shared" si="108"/>
        <v>-14.95016263518959</v>
      </c>
      <c r="Z105" s="18">
        <f t="shared" si="108"/>
        <v>7.8092873384971506</v>
      </c>
      <c r="AA105" s="18">
        <f t="shared" si="108"/>
        <v>1.4163837927664291</v>
      </c>
      <c r="AB105" s="18">
        <f t="shared" si="109"/>
        <v>3.504080671693055</v>
      </c>
      <c r="AD105" s="18">
        <f t="shared" si="110"/>
        <v>3.504080671693055</v>
      </c>
      <c r="AE105" s="18">
        <f t="shared" si="111"/>
        <v>4.2825802703413851</v>
      </c>
      <c r="AF105" s="18">
        <f t="shared" si="112"/>
        <v>6.4452962470977981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-2.5064791070946946</v>
      </c>
      <c r="C106" s="18">
        <f t="shared" si="96"/>
        <v>-11.052258516429214</v>
      </c>
      <c r="D106" s="18">
        <f t="shared" si="96"/>
        <v>-3.7327603972719392</v>
      </c>
      <c r="E106" s="18">
        <f t="shared" si="96"/>
        <v>-0.75233124361546722</v>
      </c>
      <c r="F106" s="18">
        <f t="shared" si="97"/>
        <v>-1.7559217086912549</v>
      </c>
      <c r="H106" s="18">
        <f t="shared" si="98"/>
        <v>-1.7559217086912549</v>
      </c>
      <c r="I106" s="18">
        <f t="shared" si="99"/>
        <v>1.7807046190126741</v>
      </c>
      <c r="J106" s="18">
        <f t="shared" si="100"/>
        <v>0.45057222749809167</v>
      </c>
      <c r="L106" t="str">
        <f t="shared" si="101"/>
        <v>91 Elementary trades and related occupations</v>
      </c>
      <c r="M106" s="18">
        <f t="shared" si="102"/>
        <v>-1.8700231181534743</v>
      </c>
      <c r="N106" s="18">
        <f t="shared" si="102"/>
        <v>-10.889426708249683</v>
      </c>
      <c r="O106" s="18">
        <f t="shared" si="102"/>
        <v>-3.9807800950814043</v>
      </c>
      <c r="P106" s="18">
        <f t="shared" si="102"/>
        <v>-0.79797423408156654</v>
      </c>
      <c r="Q106" s="18">
        <f t="shared" si="103"/>
        <v>-1.8704625727337887</v>
      </c>
      <c r="S106" s="18">
        <f t="shared" si="104"/>
        <v>-1.8704625727337887</v>
      </c>
      <c r="T106" s="18">
        <f t="shared" si="105"/>
        <v>1.581166346920293</v>
      </c>
      <c r="U106" s="18">
        <f t="shared" si="106"/>
        <v>0.12334249967689281</v>
      </c>
      <c r="W106" t="str">
        <f t="shared" si="107"/>
        <v>91 Elementary trades and related occupations</v>
      </c>
      <c r="X106" s="18">
        <f t="shared" si="108"/>
        <v>-5.4258297609944606</v>
      </c>
      <c r="Y106" s="18">
        <f t="shared" si="108"/>
        <v>-11.871797036887767</v>
      </c>
      <c r="Z106" s="18">
        <f t="shared" si="108"/>
        <v>-2.5085736704171357</v>
      </c>
      <c r="AA106" s="18">
        <f t="shared" si="108"/>
        <v>-0.53957346144091201</v>
      </c>
      <c r="AB106" s="18">
        <f t="shared" si="109"/>
        <v>-1.2002862417312632</v>
      </c>
      <c r="AD106" s="18">
        <f t="shared" si="110"/>
        <v>-1.2002862417312632</v>
      </c>
      <c r="AE106" s="18">
        <f t="shared" si="111"/>
        <v>2.7192885650499266</v>
      </c>
      <c r="AF106" s="18">
        <f t="shared" si="112"/>
        <v>1.9183748226101693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0.55490864421279262</v>
      </c>
      <c r="C107" s="18">
        <f t="shared" si="96"/>
        <v>-8.6272331266741826</v>
      </c>
      <c r="D107" s="18">
        <f t="shared" si="96"/>
        <v>0.49252229967280403</v>
      </c>
      <c r="E107" s="18">
        <f t="shared" si="96"/>
        <v>-0.34511820673559512</v>
      </c>
      <c r="F107" s="18">
        <f t="shared" si="97"/>
        <v>-6.6683373513887201E-2</v>
      </c>
      <c r="H107" s="18">
        <f t="shared" si="98"/>
        <v>-6.6683373513887201E-2</v>
      </c>
      <c r="I107" s="18">
        <f t="shared" si="99"/>
        <v>2.6952202123434077</v>
      </c>
      <c r="J107" s="18">
        <f t="shared" si="100"/>
        <v>2.6493378271668089</v>
      </c>
      <c r="L107" t="str">
        <f t="shared" si="101"/>
        <v>92 Elementary administration and service occupations</v>
      </c>
      <c r="M107" s="18">
        <f t="shared" si="102"/>
        <v>8.7464439685125406E-2</v>
      </c>
      <c r="N107" s="18">
        <f t="shared" si="102"/>
        <v>-7.4154014318244421</v>
      </c>
      <c r="O107" s="18">
        <f t="shared" si="102"/>
        <v>1.1758443767125426</v>
      </c>
      <c r="P107" s="18">
        <f t="shared" si="102"/>
        <v>-0.54301394580942297</v>
      </c>
      <c r="Q107" s="18">
        <f t="shared" si="103"/>
        <v>2.6669486782027185E-2</v>
      </c>
      <c r="S107" s="18">
        <f t="shared" si="104"/>
        <v>2.6669486782027185E-2</v>
      </c>
      <c r="T107" s="18">
        <f t="shared" si="105"/>
        <v>2.299042967348508</v>
      </c>
      <c r="U107" s="18">
        <f t="shared" si="106"/>
        <v>2.3184539124849524</v>
      </c>
      <c r="W107" t="str">
        <f t="shared" si="107"/>
        <v>92 Elementary administration and service occupations</v>
      </c>
      <c r="X107" s="18">
        <f t="shared" si="108"/>
        <v>0.97244063226824551</v>
      </c>
      <c r="Y107" s="18">
        <f t="shared" si="108"/>
        <v>-9.6861043157299154</v>
      </c>
      <c r="Z107" s="18">
        <f t="shared" si="108"/>
        <v>-0.13574851288213896</v>
      </c>
      <c r="AA107" s="18">
        <f t="shared" si="108"/>
        <v>-0.15915461559857791</v>
      </c>
      <c r="AB107" s="18">
        <f t="shared" si="109"/>
        <v>-0.15135319096810651</v>
      </c>
      <c r="AD107" s="18">
        <f t="shared" si="110"/>
        <v>-0.15135319096810651</v>
      </c>
      <c r="AE107" s="18">
        <f t="shared" si="111"/>
        <v>3.0327904805103278</v>
      </c>
      <c r="AF107" s="18">
        <f t="shared" si="112"/>
        <v>2.9335553716613116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1.5941064490136769</v>
      </c>
      <c r="C109" s="26">
        <f>IF(AND(D$6-C$6 &lt;&gt; 0,C35&lt;&gt;0,D35&lt;&gt;0),(EXP(LN(D35/C35)/(D$6-C$6))-1)*100,0)</f>
        <v>-2.2785452044612797</v>
      </c>
      <c r="D109" s="26">
        <f>IF(AND(E$6-D$6 &lt;&gt; 0,D35&lt;&gt;0,E35&lt;&gt;0),(EXP(LN(E35/D35)/(E$6-D$6))-1)*100,0)</f>
        <v>0.38156617181188679</v>
      </c>
      <c r="E109" s="26">
        <f>IF(AND(F$6-E$6 &lt;&gt; 0,E35&lt;&gt;0,F35&lt;&gt;0),(EXP(LN(F35/E35)/(F$6-E$6))-1)*100,0)</f>
        <v>0.28948480610164751</v>
      </c>
      <c r="F109" s="26">
        <f t="shared" ref="F109" si="113">IF(AND(F$6-D$6 &lt;&gt; 0,D35&lt;&gt;0,F35&lt;&gt;0),(EXP(LN(F35/D35)/(F$6-D$6))-1)*100,0)</f>
        <v>0.3201692055678107</v>
      </c>
      <c r="H109" s="26">
        <f t="shared" ref="H109" si="114">IF($F$6-$D$6 &lt;&gt; 0,(EXP(LN(1+(H72/100))/($F$6-$D$6))-1)*100,0)</f>
        <v>0.3201692055678107</v>
      </c>
      <c r="I109" s="26">
        <f>IF(D35&gt;0,((1+(I35/D35))^(1/($F$6-$D$6))-1)*100,0)</f>
        <v>2.7153275067509419</v>
      </c>
      <c r="J109" s="26">
        <f t="shared" ref="J109" si="115">IF($F$6-$D$6 &lt;&gt; 0,(EXP(LN(1+(J72/100))/($F$6-$D$6))-1)*100,0)</f>
        <v>2.9369802852707627</v>
      </c>
      <c r="L109" s="24" t="str">
        <f>L35</f>
        <v>All occupations</v>
      </c>
      <c r="M109" s="26">
        <f>IF(AND(N$6-M$6 &lt;&gt; 0,M35&lt;&gt;0,N35&lt;&gt;0),(EXP(LN(N35/M35)/(N$6-M$6))-1)*100,0)</f>
        <v>1.3228223889206969</v>
      </c>
      <c r="N109" s="26">
        <f>IF(AND(O$6-N$6 &lt;&gt; 0,N35&lt;&gt;0,O35&lt;&gt;0),(EXP(LN(O35/N35)/(O$6-N$6))-1)*100,0)</f>
        <v>-3.3854839614200771</v>
      </c>
      <c r="O109" s="26">
        <f>IF(AND(P$6-O$6 &lt;&gt; 0,O35&lt;&gt;0,P35&lt;&gt;0),(EXP(LN(P35/O35)/(P$6-O$6))-1)*100,0)</f>
        <v>0.36919770443286648</v>
      </c>
      <c r="P109" s="26">
        <f>IF(AND(Q$6-P$6 &lt;&gt; 0,P35&lt;&gt;0,Q35&lt;&gt;0),(EXP(LN(Q35/P35)/(Q$6-P$6))-1)*100,0)</f>
        <v>0.26878953868023636</v>
      </c>
      <c r="Q109" s="26">
        <f t="shared" ref="Q109" si="116">IF(AND(Q$6-O$6 &lt;&gt; 0,O35&lt;&gt;0,Q35&lt;&gt;0),(EXP(LN(Q35/O35)/(Q$6-O$6))-1)*100,0)</f>
        <v>0.30224776150493682</v>
      </c>
      <c r="S109" s="26">
        <f t="shared" ref="S109" si="117">IF($F$6-$D$6 &lt;&gt; 0,(EXP(LN(1+(S72/100))/($F$6-$D$6))-1)*100,0)</f>
        <v>0.30224776150493682</v>
      </c>
      <c r="T109" s="26">
        <f t="shared" ref="T109" si="118">IF(O35&gt;0,((1+(T35/O35))^(1/($F$6-$D$6))-1)*100,0)</f>
        <v>2.3278016865373008</v>
      </c>
      <c r="U109" s="26">
        <f t="shared" ref="U109" si="119">IF($F$6-$D$6 &lt;&gt; 0,(EXP(LN(1+(U72/100))/($F$6-$D$6))-1)*100,0)</f>
        <v>2.5481479329626522</v>
      </c>
      <c r="W109" s="24" t="str">
        <f>W35</f>
        <v>All occupations</v>
      </c>
      <c r="X109" s="26">
        <f>IF(AND(Y$6-X$6 &lt;&gt; 0,X35&lt;&gt;0,Y35&lt;&gt;0),(EXP(LN(Y35/X35)/(Y$6-X$6))-1)*100,0)</f>
        <v>1.8762865864506928</v>
      </c>
      <c r="Y109" s="26">
        <f>IF(AND(Z$6-Y$6 &lt;&gt; 0,Y35&lt;&gt;0,Z35&lt;&gt;0),(EXP(LN(Z35/Y35)/(Z$6-Y$6))-1)*100,0)</f>
        <v>-1.1427204332456142</v>
      </c>
      <c r="Z109" s="26">
        <f>IF(AND(AA$6-Z$6 &lt;&gt; 0,Z35&lt;&gt;0,AA35&lt;&gt;0),(EXP(LN(AA35/Z35)/(AA$6-Z$6))-1)*100,0)</f>
        <v>0.39396335629726664</v>
      </c>
      <c r="AA109" s="26">
        <f>IF(AND(AB$6-AA$6 &lt;&gt; 0,AA35&lt;&gt;0,AB35&lt;&gt;0),(EXP(LN(AB35/AA35)/(AB$6-AA$6))-1)*100,0)</f>
        <v>0.31017432153224167</v>
      </c>
      <c r="AB109" s="26">
        <f t="shared" ref="AB109" si="120">IF(AND(AB$6-Z$6 &lt;&gt; 0,Z35&lt;&gt;0,AB35&lt;&gt;0),(EXP(LN(AB35/Z35)/(AB$6-Z$6))-1)*100,0)</f>
        <v>0.3380962268455745</v>
      </c>
      <c r="AD109" s="26">
        <f t="shared" ref="AD109" si="121">IF($F$6-$D$6 &lt;&gt; 0,(EXP(LN(1+(AD72/100))/($F$6-$D$6))-1)*100,0)</f>
        <v>0.3380962268455745</v>
      </c>
      <c r="AE109" s="26">
        <f t="shared" ref="AE109" si="122">IF(Z35&gt;0,((1+(AE35/Z35))^(1/($F$6-$D$6))-1)*100,0)</f>
        <v>3.0844174747756581</v>
      </c>
      <c r="AF109" s="26">
        <f t="shared" ref="AF109" si="123">IF($F$6-$D$6 &lt;&gt; 0,(EXP(LN(1+(AF72/100))/($F$6-$D$6))-1)*100,0)</f>
        <v>3.307292085831337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Coast to Capital (Continued)</v>
      </c>
      <c r="L112" s="19" t="str">
        <f>CONCATENATE(L$1," (Continued)")</f>
        <v>Occupation Table 2.1  Males: Employment Change by Occupation (SOC 2020) and Replacement Demand, 2015-2035, Coast to Capital (Continued)</v>
      </c>
      <c r="W112" s="19" t="str">
        <f>CONCATENATE(W$1," (Continued)")</f>
        <v>Occupation Table 2.2  Females: Employment Change by Occupation (SOC 2020) and Replacement Demand, 2015-2035, Coast to Capital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11.262529398168667</v>
      </c>
      <c r="C119" s="27">
        <f t="shared" si="125"/>
        <v>0.45524735728135113</v>
      </c>
      <c r="D119" s="27">
        <f t="shared" si="125"/>
        <v>-4.9890472435883026</v>
      </c>
      <c r="E119" s="27">
        <f t="shared" si="125"/>
        <v>5.2861567656381823</v>
      </c>
      <c r="F119" s="27">
        <f t="shared" ref="F119:F144" si="126">F8-D8</f>
        <v>0.29710952204987962</v>
      </c>
      <c r="L119" t="str">
        <f t="shared" ref="L119:L144" si="127">L8</f>
        <v>11 Corporate managers and directors</v>
      </c>
      <c r="M119" s="27">
        <f t="shared" ref="M119:P144" si="128">N8-M8</f>
        <v>5.5317676789745391</v>
      </c>
      <c r="N119" s="27">
        <f t="shared" si="128"/>
        <v>3.0416111961500292E-2</v>
      </c>
      <c r="O119" s="27">
        <f t="shared" si="128"/>
        <v>-4.6772691242903193</v>
      </c>
      <c r="P119" s="27">
        <f t="shared" si="128"/>
        <v>1.4554925163883041</v>
      </c>
      <c r="Q119" s="27">
        <f t="shared" ref="Q119:Q144" si="129">Q8-O8</f>
        <v>-3.2217766079020151</v>
      </c>
      <c r="W119" t="str">
        <f t="shared" ref="W119:W144" si="130">W8</f>
        <v>11 Corporate managers and directors</v>
      </c>
      <c r="X119" s="27">
        <f t="shared" ref="X119:AA144" si="131">Y8-X8</f>
        <v>5.730761719194291</v>
      </c>
      <c r="Y119" s="27">
        <f t="shared" si="131"/>
        <v>0.4248312453197407</v>
      </c>
      <c r="Z119" s="27">
        <f t="shared" si="131"/>
        <v>-0.31177811929796562</v>
      </c>
      <c r="AA119" s="27">
        <f t="shared" si="131"/>
        <v>3.8306642492498071</v>
      </c>
      <c r="AB119" s="27">
        <f t="shared" ref="AB119:AB144" si="132">AB8-Z8</f>
        <v>3.5188861299518415</v>
      </c>
    </row>
    <row r="120" spans="1:28" x14ac:dyDescent="0.2">
      <c r="A120" t="str">
        <f t="shared" si="124"/>
        <v>12 Other managers and proprietors</v>
      </c>
      <c r="B120" s="27">
        <f t="shared" si="125"/>
        <v>1.7040303136366362</v>
      </c>
      <c r="C120" s="27">
        <f t="shared" si="125"/>
        <v>-0.63858775530481537</v>
      </c>
      <c r="D120" s="27">
        <f t="shared" si="125"/>
        <v>7.4749791446186045</v>
      </c>
      <c r="E120" s="27">
        <f t="shared" si="125"/>
        <v>5.692911233333497</v>
      </c>
      <c r="F120" s="27">
        <f t="shared" si="126"/>
        <v>13.167890377952101</v>
      </c>
      <c r="L120" t="str">
        <f t="shared" si="127"/>
        <v>12 Other managers and proprietors</v>
      </c>
      <c r="M120" s="27">
        <f t="shared" si="128"/>
        <v>0.90787957163195898</v>
      </c>
      <c r="N120" s="27">
        <f t="shared" si="128"/>
        <v>-1.1408317480834498</v>
      </c>
      <c r="O120" s="27">
        <f t="shared" si="128"/>
        <v>4.5070811501617882</v>
      </c>
      <c r="P120" s="27">
        <f t="shared" si="128"/>
        <v>2.7924952462773511</v>
      </c>
      <c r="Q120" s="27">
        <f t="shared" si="129"/>
        <v>7.2995763964391394</v>
      </c>
      <c r="W120" t="str">
        <f t="shared" si="130"/>
        <v>12 Other managers and proprietors</v>
      </c>
      <c r="X120" s="27">
        <f t="shared" si="131"/>
        <v>0.79615074200462388</v>
      </c>
      <c r="Y120" s="27">
        <f t="shared" si="131"/>
        <v>0.50224399277862553</v>
      </c>
      <c r="Z120" s="27">
        <f t="shared" si="131"/>
        <v>2.9678979944568038</v>
      </c>
      <c r="AA120" s="27">
        <f t="shared" si="131"/>
        <v>2.9004159870561104</v>
      </c>
      <c r="AB120" s="27">
        <f t="shared" si="132"/>
        <v>5.8683139815129142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6.3044100717589799</v>
      </c>
      <c r="C121" s="27">
        <f t="shared" si="125"/>
        <v>1.9035685518641756</v>
      </c>
      <c r="D121" s="27">
        <f t="shared" si="125"/>
        <v>3.0713254607425213</v>
      </c>
      <c r="E121" s="27">
        <f t="shared" si="125"/>
        <v>5.5000129020291766</v>
      </c>
      <c r="F121" s="27">
        <f t="shared" si="126"/>
        <v>8.5713383627716979</v>
      </c>
      <c r="L121" t="str">
        <f t="shared" si="127"/>
        <v>21 Science, research, engineering and technology professionals</v>
      </c>
      <c r="M121" s="27">
        <f t="shared" si="128"/>
        <v>5.2004296802236212</v>
      </c>
      <c r="N121" s="27">
        <f t="shared" si="128"/>
        <v>-0.33920293544751701</v>
      </c>
      <c r="O121" s="27">
        <f t="shared" si="128"/>
        <v>0.72536495011073043</v>
      </c>
      <c r="P121" s="27">
        <f t="shared" si="128"/>
        <v>2.7405429064256452</v>
      </c>
      <c r="Q121" s="27">
        <f t="shared" si="129"/>
        <v>3.4659078565363757</v>
      </c>
      <c r="W121" t="str">
        <f t="shared" si="130"/>
        <v>21 Science, research, engineering and technology professionals</v>
      </c>
      <c r="X121" s="27">
        <f t="shared" si="131"/>
        <v>1.1039803915352966</v>
      </c>
      <c r="Y121" s="27">
        <f t="shared" si="131"/>
        <v>2.2427714873115772</v>
      </c>
      <c r="Z121" s="27">
        <f t="shared" si="131"/>
        <v>2.3459605106318797</v>
      </c>
      <c r="AA121" s="27">
        <f t="shared" si="131"/>
        <v>2.7594699956035882</v>
      </c>
      <c r="AB121" s="27">
        <f t="shared" si="132"/>
        <v>5.1054305062354679</v>
      </c>
    </row>
    <row r="122" spans="1:28" x14ac:dyDescent="0.2">
      <c r="A122" t="str">
        <f t="shared" si="124"/>
        <v>22 Health professionals</v>
      </c>
      <c r="B122" s="27">
        <f t="shared" si="125"/>
        <v>6.701644185990169</v>
      </c>
      <c r="C122" s="27">
        <f t="shared" si="125"/>
        <v>-0.24055963757948717</v>
      </c>
      <c r="D122" s="27">
        <f t="shared" si="125"/>
        <v>1.86866868464692</v>
      </c>
      <c r="E122" s="27">
        <f t="shared" si="125"/>
        <v>1.6446501519987251</v>
      </c>
      <c r="F122" s="27">
        <f t="shared" si="126"/>
        <v>3.5133188366456451</v>
      </c>
      <c r="L122" t="str">
        <f t="shared" si="127"/>
        <v>22 Health professionals</v>
      </c>
      <c r="M122" s="27">
        <f t="shared" si="128"/>
        <v>1.2817317851326422</v>
      </c>
      <c r="N122" s="27">
        <f t="shared" si="128"/>
        <v>0.61125640796217162</v>
      </c>
      <c r="O122" s="27">
        <f t="shared" si="128"/>
        <v>0.32847804212550002</v>
      </c>
      <c r="P122" s="27">
        <f t="shared" si="128"/>
        <v>0.35475975138071725</v>
      </c>
      <c r="Q122" s="27">
        <f t="shared" si="129"/>
        <v>0.68323779350621727</v>
      </c>
      <c r="W122" t="str">
        <f t="shared" si="130"/>
        <v>22 Health professionals</v>
      </c>
      <c r="X122" s="27">
        <f t="shared" si="131"/>
        <v>5.4199124008574557</v>
      </c>
      <c r="Y122" s="27">
        <f t="shared" si="131"/>
        <v>-0.85181604554168899</v>
      </c>
      <c r="Z122" s="27">
        <f t="shared" si="131"/>
        <v>1.5401906425214769</v>
      </c>
      <c r="AA122" s="27">
        <f t="shared" si="131"/>
        <v>1.2898904006179777</v>
      </c>
      <c r="AB122" s="27">
        <f t="shared" si="132"/>
        <v>2.8300810431394545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3.9472250956885091</v>
      </c>
      <c r="C123" s="27">
        <f t="shared" si="125"/>
        <v>0.26518519979385502</v>
      </c>
      <c r="D123" s="27">
        <f t="shared" si="125"/>
        <v>1.2564667021309006</v>
      </c>
      <c r="E123" s="27">
        <f t="shared" si="125"/>
        <v>3.1410839063983929</v>
      </c>
      <c r="F123" s="27">
        <f t="shared" si="126"/>
        <v>4.3975506085292935</v>
      </c>
      <c r="L123" t="str">
        <f t="shared" si="127"/>
        <v>23 Teaching and other educational professionals</v>
      </c>
      <c r="M123" s="27">
        <f t="shared" si="128"/>
        <v>0.60554592517333639</v>
      </c>
      <c r="N123" s="27">
        <f t="shared" si="128"/>
        <v>0.72041473624046759</v>
      </c>
      <c r="O123" s="27">
        <f t="shared" si="128"/>
        <v>0.88169426855208677</v>
      </c>
      <c r="P123" s="27">
        <f t="shared" si="128"/>
        <v>0.95520296988054909</v>
      </c>
      <c r="Q123" s="27">
        <f t="shared" si="129"/>
        <v>1.8368972384326359</v>
      </c>
      <c r="W123" t="str">
        <f t="shared" si="130"/>
        <v>23 Teaching and other educational professionals</v>
      </c>
      <c r="X123" s="27">
        <f t="shared" si="131"/>
        <v>3.341679170515075</v>
      </c>
      <c r="Y123" s="27">
        <f t="shared" si="131"/>
        <v>-0.45522953644650244</v>
      </c>
      <c r="Z123" s="27">
        <f t="shared" si="131"/>
        <v>0.3747724335787872</v>
      </c>
      <c r="AA123" s="27">
        <f t="shared" si="131"/>
        <v>2.185880936517858</v>
      </c>
      <c r="AB123" s="27">
        <f t="shared" si="132"/>
        <v>2.5606533700966452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8.5062655537262799</v>
      </c>
      <c r="C124" s="27">
        <f t="shared" si="125"/>
        <v>3.3533194448653987</v>
      </c>
      <c r="D124" s="27">
        <f t="shared" si="125"/>
        <v>6.8349225897413604</v>
      </c>
      <c r="E124" s="27">
        <f t="shared" si="125"/>
        <v>7.1494149813272685</v>
      </c>
      <c r="F124" s="27">
        <f t="shared" si="126"/>
        <v>13.984337571068629</v>
      </c>
      <c r="L124" t="str">
        <f t="shared" si="127"/>
        <v>24 Business, media and public service professionals</v>
      </c>
      <c r="M124" s="27">
        <f t="shared" si="128"/>
        <v>3.152644756537164</v>
      </c>
      <c r="N124" s="27">
        <f t="shared" si="128"/>
        <v>1.3848387052195363</v>
      </c>
      <c r="O124" s="27">
        <f t="shared" si="128"/>
        <v>4.1189607127487093</v>
      </c>
      <c r="P124" s="27">
        <f t="shared" si="128"/>
        <v>3.1894449291963767</v>
      </c>
      <c r="Q124" s="27">
        <f t="shared" si="129"/>
        <v>7.308405641945086</v>
      </c>
      <c r="W124" t="str">
        <f t="shared" si="130"/>
        <v>24 Business, media and public service professionals</v>
      </c>
      <c r="X124" s="27">
        <f t="shared" si="131"/>
        <v>5.3536207971892864</v>
      </c>
      <c r="Y124" s="27">
        <f t="shared" si="131"/>
        <v>1.9684807396458126</v>
      </c>
      <c r="Z124" s="27">
        <f t="shared" si="131"/>
        <v>2.7159618769926404</v>
      </c>
      <c r="AA124" s="27">
        <f t="shared" si="131"/>
        <v>3.9599700521308492</v>
      </c>
      <c r="AB124" s="27">
        <f t="shared" si="132"/>
        <v>6.6759319291234895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2.2849417135070116</v>
      </c>
      <c r="C125" s="27">
        <f t="shared" si="125"/>
        <v>1.2245169253553936</v>
      </c>
      <c r="D125" s="27">
        <f t="shared" si="125"/>
        <v>-1.9281531903385698</v>
      </c>
      <c r="E125" s="27">
        <f t="shared" si="125"/>
        <v>0.84459997250162111</v>
      </c>
      <c r="F125" s="27">
        <f t="shared" si="126"/>
        <v>-1.0835532178369487</v>
      </c>
      <c r="L125" t="str">
        <f t="shared" si="127"/>
        <v>31 Science, engineering and technology associate professionals</v>
      </c>
      <c r="M125" s="27">
        <f t="shared" si="128"/>
        <v>2.0653240284761374</v>
      </c>
      <c r="N125" s="27">
        <f t="shared" si="128"/>
        <v>0.36644463803802196</v>
      </c>
      <c r="O125" s="27">
        <f t="shared" si="128"/>
        <v>-2.0611845118909997</v>
      </c>
      <c r="P125" s="27">
        <f t="shared" si="128"/>
        <v>-1.6715676090774068E-2</v>
      </c>
      <c r="Q125" s="27">
        <f t="shared" si="129"/>
        <v>-2.0779001879817738</v>
      </c>
      <c r="W125" t="str">
        <f t="shared" si="130"/>
        <v>31 Science, engineering and technology associate professionals</v>
      </c>
      <c r="X125" s="27">
        <f t="shared" si="131"/>
        <v>0.21961768503085422</v>
      </c>
      <c r="Y125" s="27">
        <f t="shared" si="131"/>
        <v>0.85807228731740359</v>
      </c>
      <c r="Z125" s="27">
        <f t="shared" si="131"/>
        <v>0.13303132155242103</v>
      </c>
      <c r="AA125" s="27">
        <f t="shared" si="131"/>
        <v>0.86131564859238452</v>
      </c>
      <c r="AB125" s="27">
        <f t="shared" si="132"/>
        <v>0.99434697014480555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2.3094836387370012</v>
      </c>
      <c r="C126" s="27">
        <f t="shared" si="125"/>
        <v>0.34964617442504675</v>
      </c>
      <c r="D126" s="27">
        <f t="shared" si="125"/>
        <v>-0.10156880322245243</v>
      </c>
      <c r="E126" s="27">
        <f t="shared" si="125"/>
        <v>0.9328656525550123</v>
      </c>
      <c r="F126" s="27">
        <f t="shared" si="126"/>
        <v>0.83129684933255987</v>
      </c>
      <c r="L126" t="str">
        <f t="shared" si="127"/>
        <v>32 Health and social care associate professionals</v>
      </c>
      <c r="M126" s="27">
        <f t="shared" si="128"/>
        <v>0.11017365921508393</v>
      </c>
      <c r="N126" s="27">
        <f t="shared" si="128"/>
        <v>0.40992118877166028</v>
      </c>
      <c r="O126" s="27">
        <f t="shared" si="128"/>
        <v>-0.37135605741501143</v>
      </c>
      <c r="P126" s="27">
        <f t="shared" si="128"/>
        <v>9.7244786318023024E-2</v>
      </c>
      <c r="Q126" s="27">
        <f t="shared" si="129"/>
        <v>-0.27411127109698841</v>
      </c>
      <c r="W126" t="str">
        <f t="shared" si="130"/>
        <v>32 Health and social care associate professionals</v>
      </c>
      <c r="X126" s="27">
        <f t="shared" si="131"/>
        <v>2.1993099795219191</v>
      </c>
      <c r="Y126" s="27">
        <f t="shared" si="131"/>
        <v>-6.0275014346613531E-2</v>
      </c>
      <c r="Z126" s="27">
        <f t="shared" si="131"/>
        <v>0.26978725419255412</v>
      </c>
      <c r="AA126" s="27">
        <f t="shared" si="131"/>
        <v>0.83562086623699727</v>
      </c>
      <c r="AB126" s="27">
        <f t="shared" si="132"/>
        <v>1.1054081204295514</v>
      </c>
    </row>
    <row r="127" spans="1:28" x14ac:dyDescent="0.2">
      <c r="A127" t="str">
        <f t="shared" si="124"/>
        <v>33 Protective service occupations</v>
      </c>
      <c r="B127" s="27">
        <f t="shared" si="125"/>
        <v>-2.7177773002362571E-2</v>
      </c>
      <c r="C127" s="27">
        <f t="shared" si="125"/>
        <v>0.53574680330633662</v>
      </c>
      <c r="D127" s="27">
        <f t="shared" si="125"/>
        <v>2.0322145519269874</v>
      </c>
      <c r="E127" s="27">
        <f t="shared" si="125"/>
        <v>1.6736524395319989</v>
      </c>
      <c r="F127" s="27">
        <f t="shared" si="126"/>
        <v>3.7058669914589863</v>
      </c>
      <c r="L127" t="str">
        <f t="shared" si="127"/>
        <v>33 Protective service occupations</v>
      </c>
      <c r="M127" s="27">
        <f t="shared" si="128"/>
        <v>-0.32436912366694859</v>
      </c>
      <c r="N127" s="27">
        <f t="shared" si="128"/>
        <v>0.25376768727559273</v>
      </c>
      <c r="O127" s="27">
        <f t="shared" si="128"/>
        <v>1.0674876109649416</v>
      </c>
      <c r="P127" s="27">
        <f t="shared" si="128"/>
        <v>0.54352051955338432</v>
      </c>
      <c r="Q127" s="27">
        <f t="shared" si="129"/>
        <v>1.6110081305183259</v>
      </c>
      <c r="W127" t="str">
        <f t="shared" si="130"/>
        <v>33 Protective service occupations</v>
      </c>
      <c r="X127" s="27">
        <f t="shared" si="131"/>
        <v>0.2971913506645647</v>
      </c>
      <c r="Y127" s="27">
        <f t="shared" si="131"/>
        <v>0.28197911603074166</v>
      </c>
      <c r="Z127" s="27">
        <f t="shared" si="131"/>
        <v>0.96472694096206357</v>
      </c>
      <c r="AA127" s="27">
        <f t="shared" si="131"/>
        <v>1.1301319199785969</v>
      </c>
      <c r="AB127" s="27">
        <f t="shared" si="132"/>
        <v>2.0948588609406604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-1.0915390751317133</v>
      </c>
      <c r="C128" s="27">
        <f t="shared" si="125"/>
        <v>0.70915093524502737</v>
      </c>
      <c r="D128" s="27">
        <f t="shared" si="125"/>
        <v>-0.31276800107512415</v>
      </c>
      <c r="E128" s="27">
        <f t="shared" si="125"/>
        <v>1.7183577318029641</v>
      </c>
      <c r="F128" s="27">
        <f t="shared" si="126"/>
        <v>1.40558973072784</v>
      </c>
      <c r="L128" t="str">
        <f t="shared" si="127"/>
        <v>34 Culture, media and sports occupations</v>
      </c>
      <c r="M128" s="27">
        <f t="shared" si="128"/>
        <v>-1.1607154147252352</v>
      </c>
      <c r="N128" s="27">
        <f t="shared" si="128"/>
        <v>-9.1029263581765107E-2</v>
      </c>
      <c r="O128" s="27">
        <f t="shared" si="128"/>
        <v>6.7944580418934919E-3</v>
      </c>
      <c r="P128" s="27">
        <f t="shared" si="128"/>
        <v>1.1656267149195667</v>
      </c>
      <c r="Q128" s="27">
        <f t="shared" si="129"/>
        <v>1.1724211729614602</v>
      </c>
      <c r="W128" t="str">
        <f t="shared" si="130"/>
        <v>34 Culture, media and sports occupations</v>
      </c>
      <c r="X128" s="27">
        <f t="shared" si="131"/>
        <v>6.9176339593512992E-2</v>
      </c>
      <c r="Y128" s="27">
        <f t="shared" si="131"/>
        <v>0.80018019882682623</v>
      </c>
      <c r="Z128" s="27">
        <f t="shared" si="131"/>
        <v>-0.31956245911704606</v>
      </c>
      <c r="AA128" s="27">
        <f t="shared" si="131"/>
        <v>0.5527310168834223</v>
      </c>
      <c r="AB128" s="27">
        <f t="shared" si="132"/>
        <v>0.23316855776637624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3.8448573946099529</v>
      </c>
      <c r="C129" s="27">
        <f t="shared" si="125"/>
        <v>1.1820627611042767</v>
      </c>
      <c r="D129" s="27">
        <f t="shared" si="125"/>
        <v>-2.3223835182337282</v>
      </c>
      <c r="E129" s="27">
        <f t="shared" si="125"/>
        <v>1.6534310418698581</v>
      </c>
      <c r="F129" s="27">
        <f t="shared" si="126"/>
        <v>-0.66895247636387012</v>
      </c>
      <c r="L129" t="str">
        <f t="shared" si="127"/>
        <v>35 Business and public service associate professionals</v>
      </c>
      <c r="M129" s="27">
        <f t="shared" si="128"/>
        <v>1.1965758026797957</v>
      </c>
      <c r="N129" s="27">
        <f t="shared" si="128"/>
        <v>1.0238952759886786</v>
      </c>
      <c r="O129" s="27">
        <f t="shared" si="128"/>
        <v>-2.0793968923253416</v>
      </c>
      <c r="P129" s="27">
        <f t="shared" si="128"/>
        <v>-0.19921668628060374</v>
      </c>
      <c r="Q129" s="27">
        <f t="shared" si="129"/>
        <v>-2.2786135786059454</v>
      </c>
      <c r="W129" t="str">
        <f t="shared" si="130"/>
        <v>35 Business and public service associate professionals</v>
      </c>
      <c r="X129" s="27">
        <f t="shared" si="131"/>
        <v>2.6482815919301359</v>
      </c>
      <c r="Y129" s="27">
        <f t="shared" si="131"/>
        <v>0.15816748511561229</v>
      </c>
      <c r="Z129" s="27">
        <f t="shared" si="131"/>
        <v>-0.24298662590845765</v>
      </c>
      <c r="AA129" s="27">
        <f t="shared" si="131"/>
        <v>1.8526477281505684</v>
      </c>
      <c r="AB129" s="27">
        <f t="shared" si="132"/>
        <v>1.6096611022421108</v>
      </c>
    </row>
    <row r="130" spans="1:28" x14ac:dyDescent="0.2">
      <c r="A130" t="str">
        <f t="shared" si="124"/>
        <v>41 Administrative occupations</v>
      </c>
      <c r="B130" s="27">
        <f t="shared" si="125"/>
        <v>-1.1082889016148698</v>
      </c>
      <c r="C130" s="27">
        <f t="shared" si="125"/>
        <v>1.384318233615744</v>
      </c>
      <c r="D130" s="27">
        <f t="shared" si="125"/>
        <v>-7.100063339544036</v>
      </c>
      <c r="E130" s="27">
        <f t="shared" si="125"/>
        <v>-6.0165398908890779</v>
      </c>
      <c r="F130" s="27">
        <f t="shared" si="126"/>
        <v>-13.116603230433114</v>
      </c>
      <c r="L130" t="str">
        <f t="shared" si="127"/>
        <v>41 Administrative occupations</v>
      </c>
      <c r="M130" s="27">
        <f t="shared" si="128"/>
        <v>-1.2545729548453721</v>
      </c>
      <c r="N130" s="27">
        <f t="shared" si="128"/>
        <v>2.6920887132467257</v>
      </c>
      <c r="O130" s="27">
        <f t="shared" si="128"/>
        <v>-1.4894665564883169</v>
      </c>
      <c r="P130" s="27">
        <f t="shared" si="128"/>
        <v>0.76351396074152333</v>
      </c>
      <c r="Q130" s="27">
        <f t="shared" si="129"/>
        <v>-0.72595259574679361</v>
      </c>
      <c r="W130" t="str">
        <f t="shared" si="130"/>
        <v>41 Administrative occupations</v>
      </c>
      <c r="X130" s="27">
        <f t="shared" si="131"/>
        <v>0.14628405323058757</v>
      </c>
      <c r="Y130" s="27">
        <f t="shared" si="131"/>
        <v>-1.3077704796309746</v>
      </c>
      <c r="Z130" s="27">
        <f t="shared" si="131"/>
        <v>-5.6105967830558541</v>
      </c>
      <c r="AA130" s="27">
        <f t="shared" si="131"/>
        <v>-6.7800538516305835</v>
      </c>
      <c r="AB130" s="27">
        <f t="shared" si="132"/>
        <v>-12.390650634686438</v>
      </c>
    </row>
    <row r="131" spans="1:28" x14ac:dyDescent="0.2">
      <c r="A131" t="str">
        <f t="shared" si="124"/>
        <v>42 Secretarial and related occupations</v>
      </c>
      <c r="B131" s="27">
        <f t="shared" si="125"/>
        <v>-1.6733276886007111</v>
      </c>
      <c r="C131" s="27">
        <f t="shared" si="125"/>
        <v>-0.55818774896267698</v>
      </c>
      <c r="D131" s="27">
        <f t="shared" si="125"/>
        <v>0.23255777541487532</v>
      </c>
      <c r="E131" s="27">
        <f t="shared" si="125"/>
        <v>-4.0438877125630199</v>
      </c>
      <c r="F131" s="27">
        <f t="shared" si="126"/>
        <v>-3.8113299371481446</v>
      </c>
      <c r="L131" t="str">
        <f t="shared" si="127"/>
        <v>42 Secretarial and related occupations</v>
      </c>
      <c r="M131" s="27">
        <f t="shared" si="128"/>
        <v>-0.18127577847714327</v>
      </c>
      <c r="N131" s="27">
        <f t="shared" si="128"/>
        <v>-7.8753313453049367E-2</v>
      </c>
      <c r="O131" s="27">
        <f t="shared" si="128"/>
        <v>0.24578561099256768</v>
      </c>
      <c r="P131" s="27">
        <f t="shared" si="128"/>
        <v>0.14159736750278495</v>
      </c>
      <c r="Q131" s="27">
        <f t="shared" si="129"/>
        <v>0.38738297849535264</v>
      </c>
      <c r="W131" t="str">
        <f t="shared" si="130"/>
        <v>42 Secretarial and related occupations</v>
      </c>
      <c r="X131" s="27">
        <f t="shared" si="131"/>
        <v>-1.4920519101235605</v>
      </c>
      <c r="Y131" s="27">
        <f t="shared" si="131"/>
        <v>-0.47943443550963138</v>
      </c>
      <c r="Z131" s="27">
        <f t="shared" si="131"/>
        <v>-1.3227835577691138E-2</v>
      </c>
      <c r="AA131" s="27">
        <f t="shared" si="131"/>
        <v>-4.1854850800658063</v>
      </c>
      <c r="AB131" s="27">
        <f t="shared" si="132"/>
        <v>-4.1987129156434975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1.0139875194347177</v>
      </c>
      <c r="C132" s="27">
        <f t="shared" si="125"/>
        <v>-2.100540940299056</v>
      </c>
      <c r="D132" s="27">
        <f t="shared" si="125"/>
        <v>0.40606064442800704</v>
      </c>
      <c r="E132" s="27">
        <f t="shared" si="125"/>
        <v>1.1261953788382453</v>
      </c>
      <c r="F132" s="27">
        <f t="shared" si="126"/>
        <v>1.5322560232662523</v>
      </c>
      <c r="L132" t="str">
        <f t="shared" si="127"/>
        <v>51 Skilled agricultural and related trades</v>
      </c>
      <c r="M132" s="27">
        <f t="shared" si="128"/>
        <v>1.5820921711408369</v>
      </c>
      <c r="N132" s="27">
        <f t="shared" si="128"/>
        <v>-2.5517318104797582</v>
      </c>
      <c r="O132" s="27">
        <f t="shared" si="128"/>
        <v>8.0763099970733165E-2</v>
      </c>
      <c r="P132" s="27">
        <f t="shared" si="128"/>
        <v>0.62272902500257743</v>
      </c>
      <c r="Q132" s="27">
        <f t="shared" si="129"/>
        <v>0.7034921249733106</v>
      </c>
      <c r="W132" t="str">
        <f t="shared" si="130"/>
        <v>51 Skilled agricultural and related trades</v>
      </c>
      <c r="X132" s="27">
        <f t="shared" si="131"/>
        <v>-0.56810465170611502</v>
      </c>
      <c r="Y132" s="27">
        <f t="shared" si="131"/>
        <v>0.45119087018069548</v>
      </c>
      <c r="Z132" s="27">
        <f t="shared" si="131"/>
        <v>0.32529754445726922</v>
      </c>
      <c r="AA132" s="27">
        <f t="shared" si="131"/>
        <v>0.50346635383566829</v>
      </c>
      <c r="AB132" s="27">
        <f t="shared" si="132"/>
        <v>0.82876389829293751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1.4910231260490114</v>
      </c>
      <c r="C133" s="27">
        <f t="shared" si="125"/>
        <v>-3.3712980664650836</v>
      </c>
      <c r="D133" s="27">
        <f t="shared" si="125"/>
        <v>0.34476927757668463</v>
      </c>
      <c r="E133" s="27">
        <f t="shared" si="125"/>
        <v>-0.84354185502782997</v>
      </c>
      <c r="F133" s="27">
        <f t="shared" si="126"/>
        <v>-0.49877257745114534</v>
      </c>
      <c r="L133" t="str">
        <f t="shared" si="127"/>
        <v>52 Skilled metal, electrical and electronic trades</v>
      </c>
      <c r="M133" s="27">
        <f t="shared" si="128"/>
        <v>1.0459263010496365</v>
      </c>
      <c r="N133" s="27">
        <f t="shared" si="128"/>
        <v>-3.1139613779307069</v>
      </c>
      <c r="O133" s="27">
        <f t="shared" si="128"/>
        <v>-0.63429853964864336</v>
      </c>
      <c r="P133" s="27">
        <f t="shared" si="128"/>
        <v>-1.4180689695438566</v>
      </c>
      <c r="Q133" s="27">
        <f t="shared" si="129"/>
        <v>-2.0523675091925</v>
      </c>
      <c r="W133" t="str">
        <f t="shared" si="130"/>
        <v>52 Skilled metal, electrical and electronic trades</v>
      </c>
      <c r="X133" s="27">
        <f t="shared" si="131"/>
        <v>0.4450968249993662</v>
      </c>
      <c r="Y133" s="27">
        <f t="shared" si="131"/>
        <v>-0.25733668853434843</v>
      </c>
      <c r="Z133" s="27">
        <f t="shared" si="131"/>
        <v>0.97906781722532243</v>
      </c>
      <c r="AA133" s="27">
        <f t="shared" si="131"/>
        <v>0.57452711451600291</v>
      </c>
      <c r="AB133" s="27">
        <f t="shared" si="132"/>
        <v>1.5535949317413253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-0.63006939205842372</v>
      </c>
      <c r="C134" s="27">
        <f t="shared" si="125"/>
        <v>-2.5506269775582133</v>
      </c>
      <c r="D134" s="27">
        <f t="shared" si="125"/>
        <v>0.9167820530876476</v>
      </c>
      <c r="E134" s="27">
        <f t="shared" si="125"/>
        <v>-1.9776770789952991</v>
      </c>
      <c r="F134" s="27">
        <f t="shared" si="126"/>
        <v>-1.0608950259076515</v>
      </c>
      <c r="L134" t="str">
        <f t="shared" si="127"/>
        <v>53 Skilled construction and building trades</v>
      </c>
      <c r="M134" s="27">
        <f t="shared" si="128"/>
        <v>-0.70463077908433647</v>
      </c>
      <c r="N134" s="27">
        <f t="shared" si="128"/>
        <v>-2.5127696041902823</v>
      </c>
      <c r="O134" s="27">
        <f t="shared" si="128"/>
        <v>0.95355940753728063</v>
      </c>
      <c r="P134" s="27">
        <f t="shared" si="128"/>
        <v>-2.0583764932606954</v>
      </c>
      <c r="Q134" s="27">
        <f t="shared" si="129"/>
        <v>-1.1048170857234147</v>
      </c>
      <c r="W134" t="str">
        <f t="shared" si="130"/>
        <v>53 Skilled construction and building trades</v>
      </c>
      <c r="X134" s="27">
        <f t="shared" si="131"/>
        <v>7.4561387025874226E-2</v>
      </c>
      <c r="Y134" s="27">
        <f t="shared" si="131"/>
        <v>-3.785737336788686E-2</v>
      </c>
      <c r="Z134" s="27">
        <f t="shared" si="131"/>
        <v>-3.6777354449648969E-2</v>
      </c>
      <c r="AA134" s="27">
        <f t="shared" si="131"/>
        <v>8.0699414265384906E-2</v>
      </c>
      <c r="AB134" s="27">
        <f t="shared" si="132"/>
        <v>4.3922059815735937E-2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-1.4929618573702932</v>
      </c>
      <c r="C135" s="27">
        <f t="shared" si="125"/>
        <v>-1.3894893492704519</v>
      </c>
      <c r="D135" s="27">
        <f t="shared" si="125"/>
        <v>0.37984867733621996</v>
      </c>
      <c r="E135" s="27">
        <f t="shared" si="125"/>
        <v>0.55006890668660446</v>
      </c>
      <c r="F135" s="27">
        <f t="shared" si="126"/>
        <v>0.92991758402282443</v>
      </c>
      <c r="L135" t="str">
        <f t="shared" si="127"/>
        <v>54 Textiles, printing and other skilled trades</v>
      </c>
      <c r="M135" s="27">
        <f t="shared" si="128"/>
        <v>-0.86564138686124004</v>
      </c>
      <c r="N135" s="27">
        <f t="shared" si="128"/>
        <v>-1.7914121345330489</v>
      </c>
      <c r="O135" s="27">
        <f t="shared" si="128"/>
        <v>0.17795792104924679</v>
      </c>
      <c r="P135" s="27">
        <f t="shared" si="128"/>
        <v>0.19427492676885549</v>
      </c>
      <c r="Q135" s="27">
        <f t="shared" si="129"/>
        <v>0.37223284781810229</v>
      </c>
      <c r="W135" t="str">
        <f t="shared" si="130"/>
        <v>54 Textiles, printing and other skilled trades</v>
      </c>
      <c r="X135" s="27">
        <f t="shared" si="131"/>
        <v>-0.62732047050904605</v>
      </c>
      <c r="Y135" s="27">
        <f t="shared" si="131"/>
        <v>0.40192278526258196</v>
      </c>
      <c r="Z135" s="27">
        <f t="shared" si="131"/>
        <v>0.20189075628696163</v>
      </c>
      <c r="AA135" s="27">
        <f t="shared" si="131"/>
        <v>0.35579397991776407</v>
      </c>
      <c r="AB135" s="27">
        <f t="shared" si="132"/>
        <v>0.5576847362047257</v>
      </c>
    </row>
    <row r="136" spans="1:28" x14ac:dyDescent="0.2">
      <c r="A136" t="str">
        <f t="shared" si="124"/>
        <v>61 Caring personal service occupations</v>
      </c>
      <c r="B136" s="27">
        <f t="shared" si="125"/>
        <v>4.2450452936610859</v>
      </c>
      <c r="C136" s="27">
        <f t="shared" si="125"/>
        <v>-2.4952084267130417</v>
      </c>
      <c r="D136" s="27">
        <f t="shared" si="125"/>
        <v>4.496405365390082</v>
      </c>
      <c r="E136" s="27">
        <f t="shared" si="125"/>
        <v>4.5198007643894726</v>
      </c>
      <c r="F136" s="27">
        <f t="shared" si="126"/>
        <v>9.0162061297795546</v>
      </c>
      <c r="L136" t="str">
        <f t="shared" si="127"/>
        <v>61 Caring personal service occupations</v>
      </c>
      <c r="M136" s="27">
        <f t="shared" si="128"/>
        <v>0.15193309221565698</v>
      </c>
      <c r="N136" s="27">
        <f t="shared" si="128"/>
        <v>2.7256952655196898E-2</v>
      </c>
      <c r="O136" s="27">
        <f t="shared" si="128"/>
        <v>2.547730922007764</v>
      </c>
      <c r="P136" s="27">
        <f t="shared" si="128"/>
        <v>2.265715966542194</v>
      </c>
      <c r="Q136" s="27">
        <f t="shared" si="129"/>
        <v>4.8134468885499579</v>
      </c>
      <c r="W136" t="str">
        <f t="shared" si="130"/>
        <v>61 Caring personal service occupations</v>
      </c>
      <c r="X136" s="27">
        <f t="shared" si="131"/>
        <v>4.0931122014454857</v>
      </c>
      <c r="Y136" s="27">
        <f t="shared" si="131"/>
        <v>-2.522465379368235</v>
      </c>
      <c r="Z136" s="27">
        <f t="shared" si="131"/>
        <v>1.9486744433823304</v>
      </c>
      <c r="AA136" s="27">
        <f t="shared" si="131"/>
        <v>2.25408479784722</v>
      </c>
      <c r="AB136" s="27">
        <f t="shared" si="132"/>
        <v>4.2027592412295505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1.626281808406187</v>
      </c>
      <c r="C137" s="27">
        <f t="shared" si="125"/>
        <v>-1.9154161093047612</v>
      </c>
      <c r="D137" s="27">
        <f t="shared" si="125"/>
        <v>7.3608147823787107E-2</v>
      </c>
      <c r="E137" s="27">
        <f t="shared" si="125"/>
        <v>0.64708684659112237</v>
      </c>
      <c r="F137" s="27">
        <f t="shared" si="126"/>
        <v>0.72069499441490947</v>
      </c>
      <c r="L137" t="str">
        <f t="shared" si="127"/>
        <v>62 Leisure, travel and related personal service occupations</v>
      </c>
      <c r="M137" s="27">
        <f t="shared" si="128"/>
        <v>0.87266172025347188</v>
      </c>
      <c r="N137" s="27">
        <f t="shared" si="128"/>
        <v>-0.74154217687070023</v>
      </c>
      <c r="O137" s="27">
        <f t="shared" si="128"/>
        <v>0.24478198533145878</v>
      </c>
      <c r="P137" s="27">
        <f t="shared" si="128"/>
        <v>0.80941388317583485</v>
      </c>
      <c r="Q137" s="27">
        <f t="shared" si="129"/>
        <v>1.0541958685072936</v>
      </c>
      <c r="W137" t="str">
        <f t="shared" si="130"/>
        <v>62 Leisure, travel and related personal service occupations</v>
      </c>
      <c r="X137" s="27">
        <f t="shared" si="131"/>
        <v>0.7536200881527364</v>
      </c>
      <c r="Y137" s="27">
        <f t="shared" si="131"/>
        <v>-1.1738739324340717</v>
      </c>
      <c r="Z137" s="27">
        <f t="shared" si="131"/>
        <v>-0.17117383750764503</v>
      </c>
      <c r="AA137" s="27">
        <f t="shared" si="131"/>
        <v>-0.16232703658470982</v>
      </c>
      <c r="AB137" s="27">
        <f t="shared" si="132"/>
        <v>-0.33350087409235485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-0.12815574822283005</v>
      </c>
      <c r="C138" s="27">
        <f t="shared" si="125"/>
        <v>0.19432772591474301</v>
      </c>
      <c r="D138" s="27">
        <f t="shared" si="125"/>
        <v>-0.18823084368244514</v>
      </c>
      <c r="E138" s="27">
        <f t="shared" si="125"/>
        <v>3.3522878235258569E-2</v>
      </c>
      <c r="F138" s="27">
        <f t="shared" si="126"/>
        <v>-0.15470796544718657</v>
      </c>
      <c r="L138" t="str">
        <f t="shared" si="127"/>
        <v>63 Community and civil enforcement occupations</v>
      </c>
      <c r="M138" s="27">
        <f t="shared" si="128"/>
        <v>-0.18050212200460103</v>
      </c>
      <c r="N138" s="27">
        <f t="shared" si="128"/>
        <v>0.23136844415802238</v>
      </c>
      <c r="O138" s="27">
        <f t="shared" si="128"/>
        <v>-0.26727226632364709</v>
      </c>
      <c r="P138" s="27">
        <f t="shared" si="128"/>
        <v>4.2533773560424093E-2</v>
      </c>
      <c r="Q138" s="27">
        <f t="shared" si="129"/>
        <v>-0.224738492763223</v>
      </c>
      <c r="W138" t="str">
        <f t="shared" si="130"/>
        <v>63 Community and civil enforcement occupations</v>
      </c>
      <c r="X138" s="27">
        <f t="shared" si="131"/>
        <v>5.2346373781772315E-2</v>
      </c>
      <c r="Y138" s="27">
        <f t="shared" si="131"/>
        <v>-3.7040718243279952E-2</v>
      </c>
      <c r="Z138" s="27">
        <f t="shared" si="131"/>
        <v>7.9041422641202036E-2</v>
      </c>
      <c r="AA138" s="27">
        <f t="shared" si="131"/>
        <v>-9.0108953251656909E-3</v>
      </c>
      <c r="AB138" s="27">
        <f t="shared" si="132"/>
        <v>7.0030527316036345E-2</v>
      </c>
    </row>
    <row r="139" spans="1:28" x14ac:dyDescent="0.2">
      <c r="A139" t="str">
        <f t="shared" si="124"/>
        <v>71 Sales occupations</v>
      </c>
      <c r="B139" s="27">
        <f t="shared" si="125"/>
        <v>-2.2203327044207484</v>
      </c>
      <c r="C139" s="27">
        <f t="shared" si="125"/>
        <v>-0.33757705420840978</v>
      </c>
      <c r="D139" s="27">
        <f t="shared" si="125"/>
        <v>-3.5229148152380603</v>
      </c>
      <c r="E139" s="27">
        <f t="shared" si="125"/>
        <v>-2.2026940861538904</v>
      </c>
      <c r="F139" s="27">
        <f t="shared" si="126"/>
        <v>-5.7256089013919507</v>
      </c>
      <c r="L139" t="str">
        <f t="shared" si="127"/>
        <v>71 Sales occupations</v>
      </c>
      <c r="M139" s="27">
        <f t="shared" si="128"/>
        <v>9.2869674112495915E-2</v>
      </c>
      <c r="N139" s="27">
        <f t="shared" si="128"/>
        <v>-0.26193223163186019</v>
      </c>
      <c r="O139" s="27">
        <f t="shared" si="128"/>
        <v>-1.0641796767101503</v>
      </c>
      <c r="P139" s="27">
        <f t="shared" si="128"/>
        <v>-0.24342761572853178</v>
      </c>
      <c r="Q139" s="27">
        <f t="shared" si="129"/>
        <v>-1.3076072924386821</v>
      </c>
      <c r="W139" t="str">
        <f t="shared" si="130"/>
        <v>71 Sales occupations</v>
      </c>
      <c r="X139" s="27">
        <f t="shared" si="131"/>
        <v>-2.3132023785332976</v>
      </c>
      <c r="Y139" s="27">
        <f t="shared" si="131"/>
        <v>-7.5644822576421689E-2</v>
      </c>
      <c r="Z139" s="27">
        <f t="shared" si="131"/>
        <v>-2.4587351385279632</v>
      </c>
      <c r="AA139" s="27">
        <f t="shared" si="131"/>
        <v>-1.9592664704253906</v>
      </c>
      <c r="AB139" s="27">
        <f t="shared" si="132"/>
        <v>-4.4180016089533538</v>
      </c>
    </row>
    <row r="140" spans="1:28" x14ac:dyDescent="0.2">
      <c r="A140" t="str">
        <f t="shared" si="124"/>
        <v>72 Customer service occupations</v>
      </c>
      <c r="B140" s="27">
        <f t="shared" si="125"/>
        <v>0.97351431681471823</v>
      </c>
      <c r="C140" s="27">
        <f t="shared" si="125"/>
        <v>0.19939001465998807</v>
      </c>
      <c r="D140" s="27">
        <f t="shared" si="125"/>
        <v>3.5369881411077806</v>
      </c>
      <c r="E140" s="27">
        <f t="shared" si="125"/>
        <v>2.0807141647082368</v>
      </c>
      <c r="F140" s="27">
        <f t="shared" si="126"/>
        <v>5.6177023058160174</v>
      </c>
      <c r="L140" t="str">
        <f t="shared" si="127"/>
        <v>72 Customer service occupations</v>
      </c>
      <c r="M140" s="27">
        <f t="shared" si="128"/>
        <v>-0.36554620025782114</v>
      </c>
      <c r="N140" s="27">
        <f t="shared" si="128"/>
        <v>0.62891869182224625</v>
      </c>
      <c r="O140" s="27">
        <f t="shared" si="128"/>
        <v>1.7045476732407803</v>
      </c>
      <c r="P140" s="27">
        <f t="shared" si="128"/>
        <v>1.1602232366564609</v>
      </c>
      <c r="Q140" s="27">
        <f t="shared" si="129"/>
        <v>2.8647709098972411</v>
      </c>
      <c r="W140" t="str">
        <f t="shared" si="130"/>
        <v>72 Customer service occupations</v>
      </c>
      <c r="X140" s="27">
        <f t="shared" si="131"/>
        <v>1.3390605170725536</v>
      </c>
      <c r="Y140" s="27">
        <f t="shared" si="131"/>
        <v>-0.42952867716225995</v>
      </c>
      <c r="Z140" s="27">
        <f t="shared" si="131"/>
        <v>1.8324404678670021</v>
      </c>
      <c r="AA140" s="27">
        <f t="shared" si="131"/>
        <v>0.92049092805176613</v>
      </c>
      <c r="AB140" s="27">
        <f t="shared" si="132"/>
        <v>2.7529313959187682</v>
      </c>
    </row>
    <row r="141" spans="1:28" x14ac:dyDescent="0.2">
      <c r="A141" t="str">
        <f t="shared" si="124"/>
        <v>81 Process, plant and machine operatives</v>
      </c>
      <c r="B141" s="27">
        <f t="shared" si="125"/>
        <v>0.44679799231388095</v>
      </c>
      <c r="C141" s="27">
        <f t="shared" si="125"/>
        <v>-1.4953070003142326</v>
      </c>
      <c r="D141" s="27">
        <f t="shared" si="125"/>
        <v>2.3376238819363504</v>
      </c>
      <c r="E141" s="27">
        <f t="shared" si="125"/>
        <v>-7.0309834341777844E-2</v>
      </c>
      <c r="F141" s="27">
        <f t="shared" si="126"/>
        <v>2.2673140475945726</v>
      </c>
      <c r="L141" t="str">
        <f t="shared" si="127"/>
        <v>81 Process, plant and machine operatives</v>
      </c>
      <c r="M141" s="27">
        <f t="shared" si="128"/>
        <v>0.38712739373258565</v>
      </c>
      <c r="N141" s="27">
        <f t="shared" si="128"/>
        <v>-1.2591323047456964</v>
      </c>
      <c r="O141" s="27">
        <f t="shared" si="128"/>
        <v>1.9969686409423542</v>
      </c>
      <c r="P141" s="27">
        <f t="shared" si="128"/>
        <v>-9.1481918285396091E-2</v>
      </c>
      <c r="Q141" s="27">
        <f t="shared" si="129"/>
        <v>1.9054867226569581</v>
      </c>
      <c r="W141" t="str">
        <f t="shared" si="130"/>
        <v>81 Process, plant and machine operatives</v>
      </c>
      <c r="X141" s="27">
        <f t="shared" si="131"/>
        <v>5.9670598581267331E-2</v>
      </c>
      <c r="Y141" s="27">
        <f t="shared" si="131"/>
        <v>-0.23617469556850668</v>
      </c>
      <c r="Z141" s="27">
        <f t="shared" si="131"/>
        <v>0.34065524099399336</v>
      </c>
      <c r="AA141" s="27">
        <f t="shared" si="131"/>
        <v>2.1172083943634235E-2</v>
      </c>
      <c r="AB141" s="27">
        <f t="shared" si="132"/>
        <v>0.36182732493762759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3.8447528046753341</v>
      </c>
      <c r="C142" s="27">
        <f t="shared" si="125"/>
        <v>-5.7771540724734436</v>
      </c>
      <c r="D142" s="27">
        <f t="shared" si="125"/>
        <v>1.0203354248697103</v>
      </c>
      <c r="E142" s="27">
        <f t="shared" si="125"/>
        <v>-0.52169979481483253</v>
      </c>
      <c r="F142" s="27">
        <f t="shared" si="126"/>
        <v>0.49863563005487777</v>
      </c>
      <c r="L142" t="str">
        <f t="shared" si="127"/>
        <v>82 Transport and mobile machine drivers and operatives</v>
      </c>
      <c r="M142" s="27">
        <f t="shared" si="128"/>
        <v>3.7717420264856365</v>
      </c>
      <c r="N142" s="27">
        <f t="shared" si="128"/>
        <v>-5.4035676888005675</v>
      </c>
      <c r="O142" s="27">
        <f t="shared" si="128"/>
        <v>5.0350686146160228E-2</v>
      </c>
      <c r="P142" s="27">
        <f t="shared" si="128"/>
        <v>-0.98913485835685222</v>
      </c>
      <c r="Q142" s="27">
        <f t="shared" si="129"/>
        <v>-0.93878417221069199</v>
      </c>
      <c r="W142" t="str">
        <f t="shared" si="130"/>
        <v>82 Transport and mobile machine drivers and operatives</v>
      </c>
      <c r="X142" s="27">
        <f t="shared" si="131"/>
        <v>7.3010778189692704E-2</v>
      </c>
      <c r="Y142" s="27">
        <f t="shared" si="131"/>
        <v>-0.37358638367288055</v>
      </c>
      <c r="Z142" s="27">
        <f t="shared" si="131"/>
        <v>0.96998473872352742</v>
      </c>
      <c r="AA142" s="27">
        <f t="shared" si="131"/>
        <v>0.46743506354203079</v>
      </c>
      <c r="AB142" s="27">
        <f t="shared" si="132"/>
        <v>1.4374198022655582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-1.0786508712351086</v>
      </c>
      <c r="C143" s="27">
        <f t="shared" si="125"/>
        <v>-1.1155071406448425</v>
      </c>
      <c r="D143" s="27">
        <f t="shared" si="125"/>
        <v>-1.5550405423572302</v>
      </c>
      <c r="E143" s="27">
        <f t="shared" si="125"/>
        <v>-0.53988531259094863</v>
      </c>
      <c r="F143" s="27">
        <f t="shared" si="126"/>
        <v>-2.0949258549481788</v>
      </c>
      <c r="L143" t="str">
        <f t="shared" si="127"/>
        <v>91 Elementary trades and related occupations</v>
      </c>
      <c r="M143" s="27">
        <f t="shared" si="128"/>
        <v>-0.66041191708543323</v>
      </c>
      <c r="N143" s="27">
        <f t="shared" si="128"/>
        <v>-0.91689682934759453</v>
      </c>
      <c r="O143" s="27">
        <f t="shared" si="128"/>
        <v>-1.3791630629031886</v>
      </c>
      <c r="P143" s="27">
        <f t="shared" si="128"/>
        <v>-0.47150016126820748</v>
      </c>
      <c r="Q143" s="27">
        <f t="shared" si="129"/>
        <v>-1.8506632241713961</v>
      </c>
      <c r="W143" t="str">
        <f t="shared" si="130"/>
        <v>91 Elementary trades and related occupations</v>
      </c>
      <c r="X143" s="27">
        <f t="shared" si="131"/>
        <v>-0.41823895414967538</v>
      </c>
      <c r="Y143" s="27">
        <f t="shared" si="131"/>
        <v>-0.1986103112972355</v>
      </c>
      <c r="Z143" s="27">
        <f t="shared" si="131"/>
        <v>-0.17587747945404164</v>
      </c>
      <c r="AA143" s="27">
        <f t="shared" si="131"/>
        <v>-6.8385151322748694E-2</v>
      </c>
      <c r="AB143" s="27">
        <f t="shared" si="132"/>
        <v>-0.24426263077679033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1.8907137844788053</v>
      </c>
      <c r="C144" s="27">
        <f t="shared" si="125"/>
        <v>-7.4510198483332601</v>
      </c>
      <c r="D144" s="27">
        <f t="shared" si="125"/>
        <v>1.9626137745020458</v>
      </c>
      <c r="E144" s="27">
        <f t="shared" si="125"/>
        <v>-2.7482901530590027</v>
      </c>
      <c r="F144" s="27">
        <f t="shared" si="126"/>
        <v>-0.78567637855695693</v>
      </c>
      <c r="L144" t="str">
        <f t="shared" si="127"/>
        <v>92 Elementary administration and service occupations</v>
      </c>
      <c r="M144" s="27">
        <f t="shared" si="128"/>
        <v>0.14059488010929044</v>
      </c>
      <c r="N144" s="27">
        <f t="shared" si="128"/>
        <v>-2.9864941828232006</v>
      </c>
      <c r="O144" s="27">
        <f t="shared" si="128"/>
        <v>2.2443915567742678</v>
      </c>
      <c r="P144" s="27">
        <f t="shared" si="128"/>
        <v>-2.0949461330029919</v>
      </c>
      <c r="Q144" s="27">
        <f t="shared" si="129"/>
        <v>0.1494454237712759</v>
      </c>
      <c r="W144" t="str">
        <f t="shared" si="130"/>
        <v>92 Elementary administration and service occupations</v>
      </c>
      <c r="X144" s="27">
        <f t="shared" si="131"/>
        <v>1.7501189043698631</v>
      </c>
      <c r="Y144" s="27">
        <f t="shared" si="131"/>
        <v>-4.4645256655102799</v>
      </c>
      <c r="Z144" s="27">
        <f t="shared" si="131"/>
        <v>-0.28177778227218653</v>
      </c>
      <c r="AA144" s="27">
        <f t="shared" si="131"/>
        <v>-0.65334402005597525</v>
      </c>
      <c r="AB144" s="27">
        <f t="shared" si="132"/>
        <v>-0.93512180232816178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52.946999999999889</v>
      </c>
      <c r="C146" s="29">
        <f t="shared" ref="C146" si="133">D35-C35</f>
        <v>-19.680000000000518</v>
      </c>
      <c r="D146" s="29">
        <f>E35-D35</f>
        <v>16.226000000000568</v>
      </c>
      <c r="E146" s="29">
        <f>F35-E35</f>
        <v>25.229999999999905</v>
      </c>
      <c r="F146" s="29">
        <f t="shared" ref="F146" si="134">F35-D35</f>
        <v>41.456000000000472</v>
      </c>
      <c r="L146" s="24" t="str">
        <f>L35</f>
        <v>All occupations</v>
      </c>
      <c r="M146" s="29">
        <f>N35-M35</f>
        <v>22.399354470135677</v>
      </c>
      <c r="N146" s="29">
        <f t="shared" ref="N146" si="135">O35-N35</f>
        <v>-14.808670048579359</v>
      </c>
      <c r="O146" s="29">
        <f>P35-O35</f>
        <v>7.8591120087025956</v>
      </c>
      <c r="P146" s="29">
        <f>Q35-P35</f>
        <v>11.711463968472742</v>
      </c>
      <c r="Q146" s="29">
        <f t="shared" ref="Q146" si="136">Q35-O35</f>
        <v>19.570575977175338</v>
      </c>
      <c r="W146" s="24" t="str">
        <f>W35</f>
        <v>All occupations</v>
      </c>
      <c r="X146" s="29">
        <f>Y35-X35</f>
        <v>30.547645529864496</v>
      </c>
      <c r="Y146" s="29">
        <f t="shared" ref="Y146" si="137">Z35-Y35</f>
        <v>-4.871329951421103</v>
      </c>
      <c r="Z146" s="29">
        <f>AA35-Z35</f>
        <v>8.366887991297574</v>
      </c>
      <c r="AA146" s="29">
        <f>AB35-AA35</f>
        <v>13.518536031527276</v>
      </c>
      <c r="AB146" s="29">
        <f t="shared" ref="AB146" si="138">AB35-Z35</f>
        <v>21.88542402282485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61.59510657005633</v>
      </c>
      <c r="C153" s="11">
        <f t="shared" ref="C153:F153" si="143">C8</f>
        <v>72.857635968224997</v>
      </c>
      <c r="D153" s="11">
        <f t="shared" si="143"/>
        <v>73.312883325506348</v>
      </c>
      <c r="E153" s="11">
        <f t="shared" si="143"/>
        <v>68.323836081918046</v>
      </c>
      <c r="F153" s="11">
        <f t="shared" si="143"/>
        <v>73.609992847556228</v>
      </c>
      <c r="H153" s="40">
        <f>IF(D$151-B$151 &lt;&gt; 0,(EXP(LN(D153/B153)/(D$151-B$151))-1)*100,0)</f>
        <v>3.5444481540004125</v>
      </c>
      <c r="I153" s="40">
        <f>IF(F$151-D$151 &lt;&gt; 0,(EXP(LN(F153/D153)/(F$151-D$151))-1)*100,0)</f>
        <v>2.6966527664118445E-2</v>
      </c>
      <c r="L153" s="10" t="str">
        <f>L8</f>
        <v>11 Corporate managers and directors</v>
      </c>
      <c r="M153" s="11">
        <f>M8</f>
        <v>41.855147426224498</v>
      </c>
      <c r="N153" s="11">
        <f t="shared" ref="N153:Q153" si="144">N8</f>
        <v>47.386915105199037</v>
      </c>
      <c r="O153" s="11">
        <f t="shared" si="144"/>
        <v>47.417331217160537</v>
      </c>
      <c r="P153" s="11">
        <f t="shared" si="144"/>
        <v>42.740062092870218</v>
      </c>
      <c r="Q153" s="11">
        <f t="shared" si="144"/>
        <v>44.195554609258522</v>
      </c>
      <c r="S153" s="40">
        <f>IF(O$151-M$151 &lt;&gt; 0,(EXP(LN(O153/M153)/(O$151-M$151))-1)*100,0)</f>
        <v>2.5268574930138232</v>
      </c>
      <c r="T153" s="40">
        <f>IF(Q$151-O$151 &lt;&gt; 0,(EXP(LN(Q153/O153)/(Q$151-O$151))-1)*100,0)</f>
        <v>-0.46799208699586092</v>
      </c>
      <c r="W153" s="10" t="str">
        <f>W8</f>
        <v>11 Corporate managers and directors</v>
      </c>
      <c r="X153" s="11">
        <f>X8</f>
        <v>19.739959143831829</v>
      </c>
      <c r="Y153" s="11">
        <f t="shared" ref="Y153:AB153" si="145">Y8</f>
        <v>25.47072086302612</v>
      </c>
      <c r="Z153" s="11">
        <f t="shared" si="145"/>
        <v>25.895552108345861</v>
      </c>
      <c r="AA153" s="11">
        <f t="shared" si="145"/>
        <v>25.583773989047895</v>
      </c>
      <c r="AB153" s="11">
        <f t="shared" si="145"/>
        <v>29.414438238297702</v>
      </c>
      <c r="AD153" s="40">
        <f>IF(Z$151-X$151 &lt;&gt; 0,(EXP(LN(Z153/X153)/(Z$151-X$151))-1)*100,0)</f>
        <v>5.5785723434576218</v>
      </c>
      <c r="AE153" s="40">
        <f>IF(AB$151-Z$151 &lt;&gt; 0,(EXP(LN(AB153/Z153)/(AB$151-Z$151))-1)*100,0)</f>
        <v>0.85304742017693336</v>
      </c>
    </row>
    <row r="154" spans="1:31" x14ac:dyDescent="0.2">
      <c r="A154" s="10" t="str">
        <f t="shared" si="142"/>
        <v>12 Other managers and proprietors</v>
      </c>
      <c r="B154" s="11">
        <f t="shared" si="142"/>
        <v>28.790238646527818</v>
      </c>
      <c r="C154" s="11">
        <f t="shared" ref="C154:F178" si="146">C9</f>
        <v>30.494268960164455</v>
      </c>
      <c r="D154" s="11">
        <f t="shared" si="146"/>
        <v>29.855681204859639</v>
      </c>
      <c r="E154" s="11">
        <f t="shared" si="146"/>
        <v>37.330660349478244</v>
      </c>
      <c r="F154" s="11">
        <f t="shared" si="146"/>
        <v>43.023571582811741</v>
      </c>
      <c r="H154" s="40">
        <f t="shared" ref="H154:H177" si="147">IF(D$151-B$151 &lt;&gt; 0,(EXP(LN(D154/B154)/(D$151-B$151))-1)*100,0)</f>
        <v>0.72942248054082004</v>
      </c>
      <c r="I154" s="40">
        <f t="shared" ref="I154:I180" si="148">IF(F$151-D$151 &lt;&gt; 0,(EXP(LN(F154/D154)/(F$151-D$151))-1)*100,0)</f>
        <v>2.465728406032297</v>
      </c>
      <c r="L154" s="10" t="str">
        <f t="shared" ref="L154:Q154" si="149">L9</f>
        <v>12 Other managers and proprietors</v>
      </c>
      <c r="M154" s="11">
        <f t="shared" si="149"/>
        <v>16.583345036212563</v>
      </c>
      <c r="N154" s="11">
        <f t="shared" si="149"/>
        <v>17.491224607844522</v>
      </c>
      <c r="O154" s="11">
        <f t="shared" si="149"/>
        <v>16.350392859761072</v>
      </c>
      <c r="P154" s="11">
        <f t="shared" si="149"/>
        <v>20.857474009922861</v>
      </c>
      <c r="Q154" s="11">
        <f t="shared" si="149"/>
        <v>23.649969256200212</v>
      </c>
      <c r="S154" s="40">
        <f t="shared" ref="S154:S177" si="150">IF(O$151-M$151 &lt;&gt; 0,(EXP(LN(O154/M154)/(O$151-M$151))-1)*100,0)</f>
        <v>-0.28253921380407832</v>
      </c>
      <c r="T154" s="40">
        <f t="shared" ref="T154:T177" si="151">IF(Q$151-O$151 &lt;&gt; 0,(EXP(LN(Q154/O154)/(Q$151-O$151))-1)*100,0)</f>
        <v>2.4912584959831063</v>
      </c>
      <c r="W154" s="10" t="str">
        <f t="shared" ref="W154:AB154" si="152">W9</f>
        <v>12 Other managers and proprietors</v>
      </c>
      <c r="X154" s="11">
        <f t="shared" si="152"/>
        <v>12.206893610315305</v>
      </c>
      <c r="Y154" s="11">
        <f t="shared" si="152"/>
        <v>13.003044352319929</v>
      </c>
      <c r="Z154" s="11">
        <f t="shared" si="152"/>
        <v>13.505288345098554</v>
      </c>
      <c r="AA154" s="11">
        <f t="shared" si="152"/>
        <v>16.473186339555358</v>
      </c>
      <c r="AB154" s="11">
        <f t="shared" si="152"/>
        <v>19.373602326611469</v>
      </c>
      <c r="AD154" s="40">
        <f t="shared" ref="AD154:AD177" si="153">IF(Z$151-X$151 &lt;&gt; 0,(EXP(LN(Z154/X154)/(Z$151-X$151))-1)*100,0)</f>
        <v>2.0421828506412831</v>
      </c>
      <c r="AE154" s="40">
        <f t="shared" ref="AE154:AE177" si="154">IF(AB$151-Z$151 &lt;&gt; 0,(EXP(LN(AB154/Z154)/(AB$151-Z$151))-1)*100,0)</f>
        <v>2.4347003456587801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49.139695400891306</v>
      </c>
      <c r="C155" s="11">
        <f t="shared" si="146"/>
        <v>55.444105472650286</v>
      </c>
      <c r="D155" s="11">
        <f t="shared" si="146"/>
        <v>57.347674024514461</v>
      </c>
      <c r="E155" s="11">
        <f t="shared" si="146"/>
        <v>60.418999485256982</v>
      </c>
      <c r="F155" s="11">
        <f t="shared" si="146"/>
        <v>65.919012387286159</v>
      </c>
      <c r="H155" s="40">
        <f t="shared" si="147"/>
        <v>3.137516492005421</v>
      </c>
      <c r="I155" s="40">
        <f t="shared" si="148"/>
        <v>0.93295594222355671</v>
      </c>
      <c r="L155" s="10" t="str">
        <f t="shared" ref="L155:Q155" si="155">L10</f>
        <v>21 Science, research, engineering and technology professionals</v>
      </c>
      <c r="M155" s="11">
        <f t="shared" si="155"/>
        <v>38.529066917827542</v>
      </c>
      <c r="N155" s="11">
        <f t="shared" si="155"/>
        <v>43.729496598051163</v>
      </c>
      <c r="O155" s="11">
        <f t="shared" si="155"/>
        <v>43.390293662603646</v>
      </c>
      <c r="P155" s="11">
        <f t="shared" si="155"/>
        <v>44.115658612714377</v>
      </c>
      <c r="Q155" s="11">
        <f t="shared" si="155"/>
        <v>46.856201519140022</v>
      </c>
      <c r="S155" s="40">
        <f t="shared" si="150"/>
        <v>2.4049192782720219</v>
      </c>
      <c r="T155" s="40">
        <f t="shared" si="151"/>
        <v>0.51363193484523784</v>
      </c>
      <c r="W155" s="10" t="str">
        <f t="shared" ref="W155:AB155" si="156">W10</f>
        <v>21 Science, research, engineering and technology professionals</v>
      </c>
      <c r="X155" s="11">
        <f t="shared" si="156"/>
        <v>10.610628483063856</v>
      </c>
      <c r="Y155" s="11">
        <f t="shared" si="156"/>
        <v>11.714608874599152</v>
      </c>
      <c r="Z155" s="11">
        <f t="shared" si="156"/>
        <v>13.95738036191073</v>
      </c>
      <c r="AA155" s="11">
        <f t="shared" si="156"/>
        <v>16.303340872542609</v>
      </c>
      <c r="AB155" s="11">
        <f t="shared" si="156"/>
        <v>19.062810868146197</v>
      </c>
      <c r="AD155" s="40">
        <f t="shared" si="153"/>
        <v>5.6361491439592681</v>
      </c>
      <c r="AE155" s="40">
        <f t="shared" si="154"/>
        <v>2.0999513171456208</v>
      </c>
    </row>
    <row r="156" spans="1:31" x14ac:dyDescent="0.2">
      <c r="A156" s="10" t="str">
        <f t="shared" si="142"/>
        <v>22 Health professionals</v>
      </c>
      <c r="B156" s="11">
        <f t="shared" si="142"/>
        <v>29.910446080913246</v>
      </c>
      <c r="C156" s="11">
        <f t="shared" si="146"/>
        <v>36.612090266903415</v>
      </c>
      <c r="D156" s="11">
        <f t="shared" si="146"/>
        <v>36.371530629323928</v>
      </c>
      <c r="E156" s="11">
        <f t="shared" si="146"/>
        <v>38.240199313970848</v>
      </c>
      <c r="F156" s="11">
        <f t="shared" si="146"/>
        <v>39.884849465969573</v>
      </c>
      <c r="H156" s="40">
        <f t="shared" si="147"/>
        <v>3.989080378856813</v>
      </c>
      <c r="I156" s="40">
        <f t="shared" si="148"/>
        <v>0.6166280118031553</v>
      </c>
      <c r="L156" s="10" t="str">
        <f t="shared" ref="L156:Q156" si="157">L11</f>
        <v>22 Health professionals</v>
      </c>
      <c r="M156" s="11">
        <f t="shared" si="157"/>
        <v>6.2674018177923507</v>
      </c>
      <c r="N156" s="11">
        <f t="shared" si="157"/>
        <v>7.5491336029249929</v>
      </c>
      <c r="O156" s="11">
        <f t="shared" si="157"/>
        <v>8.1603900108871645</v>
      </c>
      <c r="P156" s="11">
        <f t="shared" si="157"/>
        <v>8.4888680530126646</v>
      </c>
      <c r="Q156" s="11">
        <f t="shared" si="157"/>
        <v>8.8436278043933818</v>
      </c>
      <c r="S156" s="40">
        <f t="shared" si="150"/>
        <v>5.4204037689382423</v>
      </c>
      <c r="T156" s="40">
        <f t="shared" si="151"/>
        <v>0.53747399872592361</v>
      </c>
      <c r="W156" s="10" t="str">
        <f t="shared" ref="W156:AB156" si="158">W11</f>
        <v>22 Health professionals</v>
      </c>
      <c r="X156" s="11">
        <f t="shared" si="158"/>
        <v>23.643044263120942</v>
      </c>
      <c r="Y156" s="11">
        <f t="shared" si="158"/>
        <v>29.062956663978397</v>
      </c>
      <c r="Z156" s="11">
        <f t="shared" si="158"/>
        <v>28.211140618436708</v>
      </c>
      <c r="AA156" s="11">
        <f t="shared" si="158"/>
        <v>29.751331260958185</v>
      </c>
      <c r="AB156" s="11">
        <f t="shared" si="158"/>
        <v>31.041221661576163</v>
      </c>
      <c r="AD156" s="40">
        <f t="shared" si="153"/>
        <v>3.5961104721732084</v>
      </c>
      <c r="AE156" s="40">
        <f t="shared" si="154"/>
        <v>0.63936255102972073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35.396638863748365</v>
      </c>
      <c r="C157" s="11">
        <f t="shared" si="146"/>
        <v>39.343863959436874</v>
      </c>
      <c r="D157" s="11">
        <f t="shared" si="146"/>
        <v>39.609049159230729</v>
      </c>
      <c r="E157" s="11">
        <f t="shared" si="146"/>
        <v>40.865515861361629</v>
      </c>
      <c r="F157" s="11">
        <f t="shared" si="146"/>
        <v>44.006599767760022</v>
      </c>
      <c r="H157" s="40">
        <f t="shared" si="147"/>
        <v>2.2742912133871362</v>
      </c>
      <c r="I157" s="40">
        <f t="shared" si="148"/>
        <v>0.70434902527034549</v>
      </c>
      <c r="L157" s="10" t="str">
        <f t="shared" ref="L157:Q157" si="159">L12</f>
        <v>23 Teaching and other educational professionals</v>
      </c>
      <c r="M157" s="11">
        <f t="shared" si="159"/>
        <v>11.046362549521318</v>
      </c>
      <c r="N157" s="11">
        <f t="shared" si="159"/>
        <v>11.651908474694654</v>
      </c>
      <c r="O157" s="11">
        <f t="shared" si="159"/>
        <v>12.372323210935122</v>
      </c>
      <c r="P157" s="11">
        <f t="shared" si="159"/>
        <v>13.254017479487208</v>
      </c>
      <c r="Q157" s="11">
        <f t="shared" si="159"/>
        <v>14.209220449367757</v>
      </c>
      <c r="S157" s="40">
        <f t="shared" si="150"/>
        <v>2.2931123992599112</v>
      </c>
      <c r="T157" s="40">
        <f t="shared" si="151"/>
        <v>0.92713217195647957</v>
      </c>
      <c r="W157" s="10" t="str">
        <f t="shared" ref="W157:AB157" si="160">W12</f>
        <v>23 Teaching and other educational professionals</v>
      </c>
      <c r="X157" s="11">
        <f t="shared" si="160"/>
        <v>24.350276314227095</v>
      </c>
      <c r="Y157" s="11">
        <f t="shared" si="160"/>
        <v>27.69195548474217</v>
      </c>
      <c r="Z157" s="11">
        <f t="shared" si="160"/>
        <v>27.236725948295668</v>
      </c>
      <c r="AA157" s="11">
        <f t="shared" si="160"/>
        <v>27.611498381874455</v>
      </c>
      <c r="AB157" s="11">
        <f t="shared" si="160"/>
        <v>29.797379318392313</v>
      </c>
      <c r="AD157" s="40">
        <f t="shared" si="153"/>
        <v>2.2657485208217309</v>
      </c>
      <c r="AE157" s="40">
        <f t="shared" si="154"/>
        <v>0.60082553289864116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50.423593905471591</v>
      </c>
      <c r="C158" s="11">
        <f t="shared" si="146"/>
        <v>58.929859459197871</v>
      </c>
      <c r="D158" s="11">
        <f t="shared" si="146"/>
        <v>62.28317890406327</v>
      </c>
      <c r="E158" s="11">
        <f t="shared" si="146"/>
        <v>69.11810149380463</v>
      </c>
      <c r="F158" s="11">
        <f t="shared" si="146"/>
        <v>76.267516475131899</v>
      </c>
      <c r="H158" s="40">
        <f t="shared" si="147"/>
        <v>4.3151519087350376</v>
      </c>
      <c r="I158" s="40">
        <f t="shared" si="148"/>
        <v>1.3595301988440722</v>
      </c>
      <c r="L158" s="10" t="str">
        <f t="shared" ref="L158:Q158" si="161">L13</f>
        <v>24 Business, media and public service professionals</v>
      </c>
      <c r="M158" s="11">
        <f t="shared" si="161"/>
        <v>29.575479662592727</v>
      </c>
      <c r="N158" s="11">
        <f t="shared" si="161"/>
        <v>32.728124419129891</v>
      </c>
      <c r="O158" s="11">
        <f t="shared" si="161"/>
        <v>34.112963124349427</v>
      </c>
      <c r="P158" s="11">
        <f t="shared" si="161"/>
        <v>38.231923837098137</v>
      </c>
      <c r="Q158" s="11">
        <f t="shared" si="161"/>
        <v>41.421368766294513</v>
      </c>
      <c r="S158" s="40">
        <f t="shared" si="150"/>
        <v>2.8957719220994216</v>
      </c>
      <c r="T158" s="40">
        <f t="shared" si="151"/>
        <v>1.3025396911924725</v>
      </c>
      <c r="W158" s="10" t="str">
        <f t="shared" ref="W158:AB158" si="162">W13</f>
        <v>24 Business, media and public service professionals</v>
      </c>
      <c r="X158" s="11">
        <f t="shared" si="162"/>
        <v>20.848114242878754</v>
      </c>
      <c r="Y158" s="11">
        <f t="shared" si="162"/>
        <v>26.201735040068041</v>
      </c>
      <c r="Z158" s="11">
        <f t="shared" si="162"/>
        <v>28.170215779713853</v>
      </c>
      <c r="AA158" s="11">
        <f t="shared" si="162"/>
        <v>30.886177656706494</v>
      </c>
      <c r="AB158" s="11">
        <f t="shared" si="162"/>
        <v>34.846147708837343</v>
      </c>
      <c r="AD158" s="40">
        <f t="shared" si="153"/>
        <v>6.2049305026362411</v>
      </c>
      <c r="AE158" s="40">
        <f t="shared" si="154"/>
        <v>1.4279481535741434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12.60238064857591</v>
      </c>
      <c r="C159" s="11">
        <f t="shared" si="146"/>
        <v>14.887322362082921</v>
      </c>
      <c r="D159" s="11">
        <f t="shared" si="146"/>
        <v>16.111839287438315</v>
      </c>
      <c r="E159" s="11">
        <f t="shared" si="146"/>
        <v>14.183686097099745</v>
      </c>
      <c r="F159" s="11">
        <f t="shared" si="146"/>
        <v>15.028286069601366</v>
      </c>
      <c r="H159" s="40">
        <f t="shared" si="147"/>
        <v>5.0360800792599525</v>
      </c>
      <c r="I159" s="40">
        <f t="shared" si="148"/>
        <v>-0.46305921233104064</v>
      </c>
      <c r="L159" s="10" t="str">
        <f t="shared" ref="L159:Q159" si="163">L14</f>
        <v>31 Science, engineering and technology associate professionals</v>
      </c>
      <c r="M159" s="11">
        <f t="shared" si="163"/>
        <v>8.6415719703832377</v>
      </c>
      <c r="N159" s="11">
        <f t="shared" si="163"/>
        <v>10.706895998859375</v>
      </c>
      <c r="O159" s="11">
        <f t="shared" si="163"/>
        <v>11.073340636897397</v>
      </c>
      <c r="P159" s="11">
        <f t="shared" si="163"/>
        <v>9.0121561250063973</v>
      </c>
      <c r="Q159" s="11">
        <f t="shared" si="163"/>
        <v>8.9954404489156232</v>
      </c>
      <c r="S159" s="40">
        <f t="shared" si="150"/>
        <v>5.084141781463658</v>
      </c>
      <c r="T159" s="40">
        <f t="shared" si="151"/>
        <v>-1.3759306248825709</v>
      </c>
      <c r="W159" s="10" t="str">
        <f t="shared" ref="W159:AB159" si="164">W14</f>
        <v>31 Science, engineering and technology associate professionals</v>
      </c>
      <c r="X159" s="11">
        <f t="shared" si="164"/>
        <v>3.9608086781926795</v>
      </c>
      <c r="Y159" s="11">
        <f t="shared" si="164"/>
        <v>4.1804263632235337</v>
      </c>
      <c r="Z159" s="11">
        <f t="shared" si="164"/>
        <v>5.0384986505409373</v>
      </c>
      <c r="AA159" s="11">
        <f t="shared" si="164"/>
        <v>5.1715299720933583</v>
      </c>
      <c r="AB159" s="11">
        <f t="shared" si="164"/>
        <v>6.0328456206857428</v>
      </c>
      <c r="AD159" s="40">
        <f t="shared" si="153"/>
        <v>4.9309141314197724</v>
      </c>
      <c r="AE159" s="40">
        <f t="shared" si="154"/>
        <v>1.2079755225977928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13.448981244325156</v>
      </c>
      <c r="C160" s="11">
        <f t="shared" si="146"/>
        <v>15.758464883062157</v>
      </c>
      <c r="D160" s="11">
        <f t="shared" si="146"/>
        <v>16.108111057487204</v>
      </c>
      <c r="E160" s="11">
        <f t="shared" si="146"/>
        <v>16.006542254264751</v>
      </c>
      <c r="F160" s="11">
        <f t="shared" si="146"/>
        <v>16.939407906819763</v>
      </c>
      <c r="H160" s="40">
        <f t="shared" si="147"/>
        <v>3.6742841791716607</v>
      </c>
      <c r="I160" s="40">
        <f t="shared" si="148"/>
        <v>0.33602863945971784</v>
      </c>
      <c r="L160" s="10" t="str">
        <f t="shared" ref="L160:Q160" si="165">L15</f>
        <v>32 Health and social care associate professionals</v>
      </c>
      <c r="M160" s="11">
        <f t="shared" si="165"/>
        <v>2.7342645439956783</v>
      </c>
      <c r="N160" s="11">
        <f t="shared" si="165"/>
        <v>2.8444382032107622</v>
      </c>
      <c r="O160" s="11">
        <f t="shared" si="165"/>
        <v>3.2543593919824225</v>
      </c>
      <c r="P160" s="11">
        <f t="shared" si="165"/>
        <v>2.8830033345674111</v>
      </c>
      <c r="Q160" s="11">
        <f t="shared" si="165"/>
        <v>2.9802481208854341</v>
      </c>
      <c r="S160" s="40">
        <f t="shared" si="150"/>
        <v>3.5440138488724626</v>
      </c>
      <c r="T160" s="40">
        <f>IF(Q$151-O$151 &lt;&gt; 0,(EXP(LN(Q160/O160)/(Q$151-O$151))-1)*100,0)</f>
        <v>-0.58487550350327933</v>
      </c>
      <c r="W160" s="10" t="str">
        <f t="shared" ref="W160:AB160" si="166">W15</f>
        <v>32 Health and social care associate professionals</v>
      </c>
      <c r="X160" s="11">
        <f t="shared" si="166"/>
        <v>10.714716700329477</v>
      </c>
      <c r="Y160" s="11">
        <f t="shared" si="166"/>
        <v>12.914026679851396</v>
      </c>
      <c r="Z160" s="11">
        <f t="shared" si="166"/>
        <v>12.853751665504783</v>
      </c>
      <c r="AA160" s="11">
        <f t="shared" si="166"/>
        <v>13.123538919697337</v>
      </c>
      <c r="AB160" s="11">
        <f t="shared" si="166"/>
        <v>13.959159785934334</v>
      </c>
      <c r="AD160" s="40">
        <f t="shared" si="153"/>
        <v>3.7074229428694538</v>
      </c>
      <c r="AE160" s="40">
        <f t="shared" si="154"/>
        <v>0.5515164909548842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10.155262053087885</v>
      </c>
      <c r="C161" s="11">
        <f t="shared" si="146"/>
        <v>10.128084280085522</v>
      </c>
      <c r="D161" s="11">
        <f t="shared" si="146"/>
        <v>10.663831083391859</v>
      </c>
      <c r="E161" s="11">
        <f t="shared" si="146"/>
        <v>12.696045635318846</v>
      </c>
      <c r="F161" s="11">
        <f t="shared" si="146"/>
        <v>14.369698074850845</v>
      </c>
      <c r="H161" s="40">
        <f t="shared" si="147"/>
        <v>0.98210617434479897</v>
      </c>
      <c r="I161" s="40">
        <f t="shared" si="148"/>
        <v>2.0083271899419497</v>
      </c>
      <c r="L161" s="10" t="str">
        <f t="shared" ref="L161:Q161" si="167">L16</f>
        <v>33 Protective service occupations</v>
      </c>
      <c r="M161" s="11">
        <f t="shared" si="167"/>
        <v>7.8824653703516869</v>
      </c>
      <c r="N161" s="11">
        <f t="shared" si="167"/>
        <v>7.5580962466847383</v>
      </c>
      <c r="O161" s="11">
        <f t="shared" si="167"/>
        <v>7.8118639339603311</v>
      </c>
      <c r="P161" s="11">
        <f t="shared" si="167"/>
        <v>8.8793515449252727</v>
      </c>
      <c r="Q161" s="11">
        <f t="shared" si="167"/>
        <v>9.422872064478657</v>
      </c>
      <c r="S161" s="40">
        <f t="shared" si="150"/>
        <v>-0.17978067860333624</v>
      </c>
      <c r="T161" s="40">
        <f t="shared" si="151"/>
        <v>1.2578204261975312</v>
      </c>
      <c r="W161" s="10" t="str">
        <f t="shared" ref="W161:AB161" si="168">W16</f>
        <v>33 Protective service occupations</v>
      </c>
      <c r="X161" s="11">
        <f t="shared" si="168"/>
        <v>2.2727966827362089</v>
      </c>
      <c r="Y161" s="11">
        <f t="shared" si="168"/>
        <v>2.5699880334007736</v>
      </c>
      <c r="Z161" s="11">
        <f t="shared" si="168"/>
        <v>2.8519671494315153</v>
      </c>
      <c r="AA161" s="11">
        <f t="shared" si="168"/>
        <v>3.8166940903935789</v>
      </c>
      <c r="AB161" s="11">
        <f t="shared" si="168"/>
        <v>4.9468260103721757</v>
      </c>
      <c r="AD161" s="40">
        <f t="shared" si="153"/>
        <v>4.6445913574036712</v>
      </c>
      <c r="AE161" s="40">
        <f t="shared" si="154"/>
        <v>3.7398162614815211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19.445543314841693</v>
      </c>
      <c r="C162" s="11">
        <f t="shared" si="146"/>
        <v>18.35400423970998</v>
      </c>
      <c r="D162" s="11">
        <f t="shared" si="146"/>
        <v>19.063155174955007</v>
      </c>
      <c r="E162" s="11">
        <f t="shared" si="146"/>
        <v>18.750387173879883</v>
      </c>
      <c r="F162" s="11">
        <f t="shared" si="146"/>
        <v>20.468744905682847</v>
      </c>
      <c r="H162" s="40">
        <f t="shared" si="147"/>
        <v>-0.39642186004670288</v>
      </c>
      <c r="I162" s="40">
        <f t="shared" si="148"/>
        <v>0.47540421263911892</v>
      </c>
      <c r="L162" s="10" t="str">
        <f t="shared" ref="L162:Q162" si="169">L17</f>
        <v>34 Culture, media and sports occupations</v>
      </c>
      <c r="M162" s="11">
        <f t="shared" si="169"/>
        <v>10.561391420419776</v>
      </c>
      <c r="N162" s="11">
        <f t="shared" si="169"/>
        <v>9.4006760056945406</v>
      </c>
      <c r="O162" s="11">
        <f t="shared" si="169"/>
        <v>9.3096467421127755</v>
      </c>
      <c r="P162" s="11">
        <f t="shared" si="169"/>
        <v>9.316441200154669</v>
      </c>
      <c r="Q162" s="11">
        <f t="shared" si="169"/>
        <v>10.482067915074236</v>
      </c>
      <c r="S162" s="40">
        <f t="shared" si="150"/>
        <v>-2.4915141340583369</v>
      </c>
      <c r="T162" s="40">
        <f t="shared" si="151"/>
        <v>0.79390036113473617</v>
      </c>
      <c r="W162" s="10" t="str">
        <f t="shared" ref="W162:AB162" si="170">W17</f>
        <v>34 Culture, media and sports occupations</v>
      </c>
      <c r="X162" s="11">
        <f t="shared" si="170"/>
        <v>8.8841518944219136</v>
      </c>
      <c r="Y162" s="11">
        <f t="shared" si="170"/>
        <v>8.9533282340154265</v>
      </c>
      <c r="Z162" s="11">
        <f t="shared" si="170"/>
        <v>9.7535084328422528</v>
      </c>
      <c r="AA162" s="11">
        <f t="shared" si="170"/>
        <v>9.4339459737252067</v>
      </c>
      <c r="AB162" s="11">
        <f t="shared" si="170"/>
        <v>9.986676990608629</v>
      </c>
      <c r="AD162" s="40">
        <f t="shared" si="153"/>
        <v>1.8847015754582808</v>
      </c>
      <c r="AE162" s="40">
        <f t="shared" si="154"/>
        <v>0.15762305611444205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53.783306275791062</v>
      </c>
      <c r="C163" s="11">
        <f t="shared" si="146"/>
        <v>57.628163670401015</v>
      </c>
      <c r="D163" s="11">
        <f t="shared" si="146"/>
        <v>58.810226431505292</v>
      </c>
      <c r="E163" s="11">
        <f t="shared" si="146"/>
        <v>56.487842913271564</v>
      </c>
      <c r="F163" s="11">
        <f t="shared" si="146"/>
        <v>58.141273955141422</v>
      </c>
      <c r="H163" s="40">
        <f t="shared" si="147"/>
        <v>1.8031159685213183</v>
      </c>
      <c r="I163" s="40">
        <f t="shared" si="148"/>
        <v>-7.6237270892753894E-2</v>
      </c>
      <c r="L163" s="10" t="str">
        <f t="shared" ref="L163:Q163" si="171">L18</f>
        <v>35 Business and public service associate professionals</v>
      </c>
      <c r="M163" s="11">
        <f t="shared" si="171"/>
        <v>28.376321573312293</v>
      </c>
      <c r="N163" s="11">
        <f t="shared" si="171"/>
        <v>29.572897375992088</v>
      </c>
      <c r="O163" s="11">
        <f t="shared" si="171"/>
        <v>30.596792651980767</v>
      </c>
      <c r="P163" s="11">
        <f t="shared" si="171"/>
        <v>28.517395759655425</v>
      </c>
      <c r="Q163" s="11">
        <f t="shared" si="171"/>
        <v>28.318179073374822</v>
      </c>
      <c r="S163" s="40">
        <f t="shared" si="150"/>
        <v>1.5182122707125156</v>
      </c>
      <c r="T163" s="40">
        <f t="shared" si="151"/>
        <v>-0.51461277255472337</v>
      </c>
      <c r="W163" s="10" t="str">
        <f t="shared" ref="W163:AB163" si="172">W18</f>
        <v>35 Business and public service associate professionals</v>
      </c>
      <c r="X163" s="11">
        <f t="shared" si="172"/>
        <v>25.406984702478809</v>
      </c>
      <c r="Y163" s="11">
        <f t="shared" si="172"/>
        <v>28.055266294408945</v>
      </c>
      <c r="Z163" s="11">
        <f t="shared" si="172"/>
        <v>28.213433779524557</v>
      </c>
      <c r="AA163" s="11">
        <f t="shared" si="172"/>
        <v>27.970447153616099</v>
      </c>
      <c r="AB163" s="11">
        <f t="shared" si="172"/>
        <v>29.823094881766668</v>
      </c>
      <c r="AD163" s="40">
        <f t="shared" si="153"/>
        <v>2.1175916964758956</v>
      </c>
      <c r="AE163" s="40">
        <f t="shared" si="154"/>
        <v>0.37058396875380151</v>
      </c>
    </row>
    <row r="164" spans="1:31" x14ac:dyDescent="0.2">
      <c r="A164" s="10" t="str">
        <f t="shared" si="142"/>
        <v>41 Administrative occupations</v>
      </c>
      <c r="B164" s="11">
        <f t="shared" si="142"/>
        <v>70.148045636564206</v>
      </c>
      <c r="C164" s="11">
        <f t="shared" si="146"/>
        <v>69.039756734949336</v>
      </c>
      <c r="D164" s="11">
        <f t="shared" si="146"/>
        <v>70.42407496856508</v>
      </c>
      <c r="E164" s="11">
        <f t="shared" si="146"/>
        <v>63.324011629021044</v>
      </c>
      <c r="F164" s="11">
        <f t="shared" si="146"/>
        <v>57.307471738131966</v>
      </c>
      <c r="H164" s="40">
        <f t="shared" si="147"/>
        <v>7.8575500530231324E-2</v>
      </c>
      <c r="I164" s="40">
        <f t="shared" si="148"/>
        <v>-1.3646311028308711</v>
      </c>
      <c r="L164" s="10" t="str">
        <f t="shared" ref="L164:Q164" si="173">L19</f>
        <v>41 Administrative occupations</v>
      </c>
      <c r="M164" s="11">
        <f t="shared" si="173"/>
        <v>17.851858546233991</v>
      </c>
      <c r="N164" s="11">
        <f t="shared" si="173"/>
        <v>16.597285591388619</v>
      </c>
      <c r="O164" s="11">
        <f t="shared" si="173"/>
        <v>19.289374304635345</v>
      </c>
      <c r="P164" s="11">
        <f t="shared" si="173"/>
        <v>17.799907748147028</v>
      </c>
      <c r="Q164" s="11">
        <f t="shared" si="173"/>
        <v>18.563421708888551</v>
      </c>
      <c r="S164" s="40">
        <f t="shared" si="150"/>
        <v>1.5609935227019589</v>
      </c>
      <c r="T164" s="40">
        <f t="shared" si="151"/>
        <v>-0.25541539476440223</v>
      </c>
      <c r="W164" s="10" t="str">
        <f t="shared" ref="W164:AB164" si="174">W19</f>
        <v>41 Administrative occupations</v>
      </c>
      <c r="X164" s="11">
        <f t="shared" si="174"/>
        <v>52.296187090330243</v>
      </c>
      <c r="Y164" s="11">
        <f t="shared" si="174"/>
        <v>52.44247114356083</v>
      </c>
      <c r="Z164" s="11">
        <f t="shared" si="174"/>
        <v>51.134700663929856</v>
      </c>
      <c r="AA164" s="11">
        <f t="shared" si="174"/>
        <v>45.524103880874002</v>
      </c>
      <c r="AB164" s="11">
        <f t="shared" si="174"/>
        <v>38.744050029243418</v>
      </c>
      <c r="AD164" s="40">
        <f t="shared" si="153"/>
        <v>-0.44819506328587222</v>
      </c>
      <c r="AE164" s="40">
        <f t="shared" si="154"/>
        <v>-1.8329018608010172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20.530600987403457</v>
      </c>
      <c r="C165" s="11">
        <f t="shared" si="146"/>
        <v>18.857273298802745</v>
      </c>
      <c r="D165" s="11">
        <f t="shared" si="146"/>
        <v>18.299085549840068</v>
      </c>
      <c r="E165" s="11">
        <f t="shared" si="146"/>
        <v>18.531643325254944</v>
      </c>
      <c r="F165" s="11">
        <f t="shared" si="146"/>
        <v>14.487755612691924</v>
      </c>
      <c r="H165" s="40">
        <f t="shared" si="147"/>
        <v>-2.2750301780916971</v>
      </c>
      <c r="I165" s="40">
        <f t="shared" si="148"/>
        <v>-1.5449232811992952</v>
      </c>
      <c r="L165" s="10" t="str">
        <f t="shared" ref="L165:Q165" si="175">L20</f>
        <v>42 Secretarial and related occupations</v>
      </c>
      <c r="M165" s="11">
        <f t="shared" si="175"/>
        <v>0.97385970574800518</v>
      </c>
      <c r="N165" s="11">
        <f t="shared" si="175"/>
        <v>0.79258392727086191</v>
      </c>
      <c r="O165" s="11">
        <f t="shared" si="175"/>
        <v>0.71383061381781254</v>
      </c>
      <c r="P165" s="11">
        <f t="shared" si="175"/>
        <v>0.95961622481038023</v>
      </c>
      <c r="Q165" s="11">
        <f t="shared" si="175"/>
        <v>1.1012135923131652</v>
      </c>
      <c r="S165" s="40">
        <f>IF(O$151-M$151 &lt;&gt; 0,(EXP(LN(O165/M165)/(O$151-M$151))-1)*100,0)</f>
        <v>-6.023394379429126</v>
      </c>
      <c r="T165" s="40">
        <f t="shared" si="151"/>
        <v>2.9323195500771337</v>
      </c>
      <c r="W165" s="10" t="str">
        <f t="shared" ref="W165:AB165" si="176">W20</f>
        <v>42 Secretarial and related occupations</v>
      </c>
      <c r="X165" s="11">
        <f t="shared" si="176"/>
        <v>19.556741281655448</v>
      </c>
      <c r="Y165" s="11">
        <f t="shared" si="176"/>
        <v>18.064689371531887</v>
      </c>
      <c r="Z165" s="11">
        <f t="shared" si="176"/>
        <v>17.585254936022256</v>
      </c>
      <c r="AA165" s="11">
        <f t="shared" si="176"/>
        <v>17.572027100444565</v>
      </c>
      <c r="AB165" s="11">
        <f t="shared" si="176"/>
        <v>13.386542020378759</v>
      </c>
      <c r="AD165" s="40">
        <f t="shared" si="153"/>
        <v>-2.1027627802501225</v>
      </c>
      <c r="AE165" s="40">
        <f t="shared" si="154"/>
        <v>-1.8023000024494751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8.3412407981771839</v>
      </c>
      <c r="C166" s="11">
        <f t="shared" si="146"/>
        <v>9.3552283176119015</v>
      </c>
      <c r="D166" s="11">
        <f t="shared" si="146"/>
        <v>7.2546873773128455</v>
      </c>
      <c r="E166" s="11">
        <f t="shared" si="146"/>
        <v>7.6607480217408526</v>
      </c>
      <c r="F166" s="11">
        <f t="shared" si="146"/>
        <v>8.7869434005790978</v>
      </c>
      <c r="H166" s="40">
        <f t="shared" si="147"/>
        <v>-2.7526873666823715</v>
      </c>
      <c r="I166" s="40">
        <f t="shared" si="148"/>
        <v>1.2856551898351221</v>
      </c>
      <c r="L166" s="10" t="str">
        <f t="shared" ref="L166:Q166" si="177">L21</f>
        <v>51 Skilled agricultural and related trades</v>
      </c>
      <c r="M166" s="11">
        <f t="shared" si="177"/>
        <v>6.395084740632984</v>
      </c>
      <c r="N166" s="11">
        <f t="shared" si="177"/>
        <v>7.9771769117738209</v>
      </c>
      <c r="O166" s="11">
        <f t="shared" si="177"/>
        <v>5.4254451012940628</v>
      </c>
      <c r="P166" s="11">
        <f t="shared" si="177"/>
        <v>5.5062082012647959</v>
      </c>
      <c r="Q166" s="11">
        <f t="shared" si="177"/>
        <v>6.1289372262673734</v>
      </c>
      <c r="S166" s="40">
        <f t="shared" si="150"/>
        <v>-3.2351085113981215</v>
      </c>
      <c r="T166" s="40">
        <f t="shared" si="151"/>
        <v>0.81612173076039962</v>
      </c>
      <c r="W166" s="10" t="str">
        <f t="shared" ref="W166:AB166" si="178">W21</f>
        <v>51 Skilled agricultural and related trades</v>
      </c>
      <c r="X166" s="11">
        <f t="shared" si="178"/>
        <v>1.9461560575442025</v>
      </c>
      <c r="Y166" s="11">
        <f t="shared" si="178"/>
        <v>1.3780514058380875</v>
      </c>
      <c r="Z166" s="11">
        <f t="shared" si="178"/>
        <v>1.829242276018783</v>
      </c>
      <c r="AA166" s="11">
        <f t="shared" si="178"/>
        <v>2.1545398204760522</v>
      </c>
      <c r="AB166" s="11">
        <f t="shared" si="178"/>
        <v>2.6580061743117205</v>
      </c>
      <c r="AD166" s="40">
        <f t="shared" si="153"/>
        <v>-1.2314419313366964</v>
      </c>
      <c r="AE166" s="40">
        <f t="shared" si="154"/>
        <v>2.5224518040041888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24.992127990711928</v>
      </c>
      <c r="C167" s="11">
        <f t="shared" si="146"/>
        <v>26.48315111676094</v>
      </c>
      <c r="D167" s="11">
        <f t="shared" si="146"/>
        <v>23.111853050295856</v>
      </c>
      <c r="E167" s="11">
        <f t="shared" si="146"/>
        <v>23.456622327872541</v>
      </c>
      <c r="F167" s="11">
        <f t="shared" si="146"/>
        <v>22.613080472844711</v>
      </c>
      <c r="H167" s="40">
        <f t="shared" si="147"/>
        <v>-1.5521340855738419</v>
      </c>
      <c r="I167" s="40">
        <f t="shared" si="148"/>
        <v>-0.14534150448166638</v>
      </c>
      <c r="L167" s="10" t="str">
        <f t="shared" ref="L167:Q167" si="179">L22</f>
        <v>52 Skilled metal, electrical and electronic trades</v>
      </c>
      <c r="M167" s="11">
        <f t="shared" si="179"/>
        <v>24.418038693217774</v>
      </c>
      <c r="N167" s="11">
        <f t="shared" si="179"/>
        <v>25.46396499426741</v>
      </c>
      <c r="O167" s="11">
        <f t="shared" si="179"/>
        <v>22.350003616336704</v>
      </c>
      <c r="P167" s="11">
        <f t="shared" si="179"/>
        <v>21.71570507668806</v>
      </c>
      <c r="Q167" s="11">
        <f t="shared" si="179"/>
        <v>20.297636107144204</v>
      </c>
      <c r="S167" s="40">
        <f t="shared" si="150"/>
        <v>-1.7543423733766605</v>
      </c>
      <c r="T167" s="40">
        <f t="shared" si="151"/>
        <v>-0.64008965233700588</v>
      </c>
      <c r="W167" s="10" t="str">
        <f t="shared" ref="W167:AB167" si="180">W22</f>
        <v>52 Skilled metal, electrical and electronic trades</v>
      </c>
      <c r="X167" s="11">
        <f t="shared" si="180"/>
        <v>0.57408929749415238</v>
      </c>
      <c r="Y167" s="11">
        <f t="shared" si="180"/>
        <v>1.0191861224935186</v>
      </c>
      <c r="Z167" s="11">
        <f t="shared" si="180"/>
        <v>0.76184943395917015</v>
      </c>
      <c r="AA167" s="11">
        <f t="shared" si="180"/>
        <v>1.7409172511844926</v>
      </c>
      <c r="AB167" s="11">
        <f t="shared" si="180"/>
        <v>2.3154443657004955</v>
      </c>
      <c r="AD167" s="40">
        <f t="shared" si="153"/>
        <v>5.8224811001837073</v>
      </c>
      <c r="AE167" s="40">
        <f t="shared" si="154"/>
        <v>7.692224219944821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22.992439420060865</v>
      </c>
      <c r="C168" s="11">
        <f t="shared" si="146"/>
        <v>22.362370028002442</v>
      </c>
      <c r="D168" s="11">
        <f t="shared" si="146"/>
        <v>19.811743050444228</v>
      </c>
      <c r="E168" s="11">
        <f t="shared" si="146"/>
        <v>20.728525103531876</v>
      </c>
      <c r="F168" s="11">
        <f t="shared" si="146"/>
        <v>18.750848024536577</v>
      </c>
      <c r="H168" s="40">
        <f t="shared" si="147"/>
        <v>-2.933911928566002</v>
      </c>
      <c r="I168" s="40">
        <f t="shared" si="148"/>
        <v>-0.36623349578165376</v>
      </c>
      <c r="L168" s="10" t="str">
        <f t="shared" ref="L168:Q168" si="181">L23</f>
        <v>53 Skilled construction and building trades</v>
      </c>
      <c r="M168" s="11">
        <f t="shared" si="181"/>
        <v>22.62788184313084</v>
      </c>
      <c r="N168" s="11">
        <f t="shared" si="181"/>
        <v>21.923251064046504</v>
      </c>
      <c r="O168" s="11">
        <f t="shared" si="181"/>
        <v>19.410481459856221</v>
      </c>
      <c r="P168" s="11">
        <f t="shared" si="181"/>
        <v>20.364040867393502</v>
      </c>
      <c r="Q168" s="11">
        <f t="shared" si="181"/>
        <v>18.305664374132807</v>
      </c>
      <c r="S168" s="40">
        <f t="shared" si="150"/>
        <v>-3.020825928524129</v>
      </c>
      <c r="T168" s="40">
        <f t="shared" si="151"/>
        <v>-0.38992222810773081</v>
      </c>
      <c r="W168" s="10" t="str">
        <f t="shared" ref="W168:AB168" si="182">W23</f>
        <v>53 Skilled construction and building trades</v>
      </c>
      <c r="X168" s="11">
        <f t="shared" si="182"/>
        <v>0.36455757693004898</v>
      </c>
      <c r="Y168" s="11">
        <f t="shared" si="182"/>
        <v>0.4391189639559232</v>
      </c>
      <c r="Z168" s="11">
        <f t="shared" si="182"/>
        <v>0.40126159058803634</v>
      </c>
      <c r="AA168" s="11">
        <f t="shared" si="182"/>
        <v>0.36448423613838737</v>
      </c>
      <c r="AB168" s="11">
        <f t="shared" si="182"/>
        <v>0.44518365040377228</v>
      </c>
      <c r="AD168" s="40">
        <f t="shared" si="153"/>
        <v>1.9371042363470758</v>
      </c>
      <c r="AE168" s="40">
        <f t="shared" si="154"/>
        <v>0.69489214415205947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18.94287425233038</v>
      </c>
      <c r="C169" s="11">
        <f t="shared" si="146"/>
        <v>17.449912394960087</v>
      </c>
      <c r="D169" s="11">
        <f t="shared" si="146"/>
        <v>16.060423045689635</v>
      </c>
      <c r="E169" s="11">
        <f t="shared" si="146"/>
        <v>16.440271723025855</v>
      </c>
      <c r="F169" s="11">
        <f t="shared" si="146"/>
        <v>16.99034062971246</v>
      </c>
      <c r="H169" s="40">
        <f t="shared" si="147"/>
        <v>-3.2474943703760473</v>
      </c>
      <c r="I169" s="40">
        <f t="shared" si="148"/>
        <v>0.37595116061175382</v>
      </c>
      <c r="L169" s="10" t="str">
        <f t="shared" ref="L169:Q169" si="183">L24</f>
        <v>54 Textiles, printing and other skilled trades</v>
      </c>
      <c r="M169" s="11">
        <f t="shared" si="183"/>
        <v>11.948284365865256</v>
      </c>
      <c r="N169" s="11">
        <f t="shared" si="183"/>
        <v>11.082642979004016</v>
      </c>
      <c r="O169" s="11">
        <f t="shared" si="183"/>
        <v>9.2912308444709666</v>
      </c>
      <c r="P169" s="11">
        <f t="shared" si="183"/>
        <v>9.4691887655202134</v>
      </c>
      <c r="Q169" s="11">
        <f t="shared" si="183"/>
        <v>9.6634636922890689</v>
      </c>
      <c r="S169" s="40">
        <f t="shared" si="150"/>
        <v>-4.9059071013087934</v>
      </c>
      <c r="T169" s="40">
        <f t="shared" si="151"/>
        <v>0.26221724865167495</v>
      </c>
      <c r="W169" s="10" t="str">
        <f t="shared" ref="W169:AB169" si="184">W24</f>
        <v>54 Textiles, printing and other skilled trades</v>
      </c>
      <c r="X169" s="11">
        <f t="shared" si="184"/>
        <v>6.9945898864651319</v>
      </c>
      <c r="Y169" s="11">
        <f t="shared" si="184"/>
        <v>6.3672694159560859</v>
      </c>
      <c r="Z169" s="11">
        <f t="shared" si="184"/>
        <v>6.7691922012186678</v>
      </c>
      <c r="AA169" s="11">
        <f t="shared" si="184"/>
        <v>6.9710829575056295</v>
      </c>
      <c r="AB169" s="11">
        <f t="shared" si="184"/>
        <v>7.3268769374233935</v>
      </c>
      <c r="AD169" s="40">
        <f t="shared" si="153"/>
        <v>-0.65296321794916512</v>
      </c>
      <c r="AE169" s="40">
        <f t="shared" si="154"/>
        <v>0.5291792320575528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60.359909143969169</v>
      </c>
      <c r="C170" s="11">
        <f t="shared" si="146"/>
        <v>64.604954437630255</v>
      </c>
      <c r="D170" s="11">
        <f t="shared" si="146"/>
        <v>62.109746010917213</v>
      </c>
      <c r="E170" s="11">
        <f t="shared" si="146"/>
        <v>66.606151376307295</v>
      </c>
      <c r="F170" s="11">
        <f t="shared" si="146"/>
        <v>71.125952140696768</v>
      </c>
      <c r="H170" s="40">
        <f t="shared" si="147"/>
        <v>0.57319226748737684</v>
      </c>
      <c r="I170" s="40">
        <f t="shared" si="148"/>
        <v>0.90775776889266968</v>
      </c>
      <c r="L170" s="10" t="str">
        <f t="shared" ref="L170:Q170" si="185">L25</f>
        <v>61 Caring personal service occupations</v>
      </c>
      <c r="M170" s="11">
        <f t="shared" si="185"/>
        <v>11.583356203196363</v>
      </c>
      <c r="N170" s="11">
        <f t="shared" si="185"/>
        <v>11.73528929541202</v>
      </c>
      <c r="O170" s="11">
        <f t="shared" si="185"/>
        <v>11.762546248067217</v>
      </c>
      <c r="P170" s="11">
        <f t="shared" si="185"/>
        <v>14.310277170074981</v>
      </c>
      <c r="Q170" s="11">
        <f t="shared" si="185"/>
        <v>16.575993136617175</v>
      </c>
      <c r="S170" s="40">
        <f t="shared" si="150"/>
        <v>0.30749538030210299</v>
      </c>
      <c r="T170" s="40">
        <f t="shared" si="151"/>
        <v>2.3132501453536403</v>
      </c>
      <c r="W170" s="10" t="str">
        <f t="shared" ref="W170:AB170" si="186">W25</f>
        <v>61 Caring personal service occupations</v>
      </c>
      <c r="X170" s="11">
        <f t="shared" si="186"/>
        <v>48.776552940772788</v>
      </c>
      <c r="Y170" s="11">
        <f t="shared" si="186"/>
        <v>52.869665142218274</v>
      </c>
      <c r="Z170" s="11">
        <f t="shared" si="186"/>
        <v>50.347199762850039</v>
      </c>
      <c r="AA170" s="11">
        <f t="shared" si="186"/>
        <v>52.295874206232369</v>
      </c>
      <c r="AB170" s="11">
        <f t="shared" si="186"/>
        <v>54.549959004079589</v>
      </c>
      <c r="AD170" s="40">
        <f t="shared" si="153"/>
        <v>0.63587872528150235</v>
      </c>
      <c r="AE170" s="40">
        <f t="shared" si="154"/>
        <v>0.53592401957973657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21.298453523845314</v>
      </c>
      <c r="C171" s="11">
        <f t="shared" si="146"/>
        <v>22.924735332251501</v>
      </c>
      <c r="D171" s="11">
        <f t="shared" si="146"/>
        <v>21.00931922294674</v>
      </c>
      <c r="E171" s="11">
        <f t="shared" si="146"/>
        <v>21.082927370770527</v>
      </c>
      <c r="F171" s="11">
        <f t="shared" si="146"/>
        <v>21.730014217361649</v>
      </c>
      <c r="H171" s="40">
        <f t="shared" si="147"/>
        <v>-0.27299376762411898</v>
      </c>
      <c r="I171" s="40">
        <f t="shared" si="148"/>
        <v>0.22510856797204326</v>
      </c>
      <c r="L171" s="10" t="str">
        <f t="shared" ref="L171:Q171" si="187">L26</f>
        <v>62 Leisure, travel and related personal service occupations</v>
      </c>
      <c r="M171" s="11">
        <f t="shared" si="187"/>
        <v>6.2847611535672758</v>
      </c>
      <c r="N171" s="11">
        <f t="shared" si="187"/>
        <v>7.1574228738207477</v>
      </c>
      <c r="O171" s="11">
        <f t="shared" si="187"/>
        <v>6.4158806969500475</v>
      </c>
      <c r="P171" s="11">
        <f t="shared" si="187"/>
        <v>6.6606626822815063</v>
      </c>
      <c r="Q171" s="11">
        <f t="shared" si="187"/>
        <v>7.4700765654573411</v>
      </c>
      <c r="S171" s="40">
        <f t="shared" si="150"/>
        <v>0.41382263235283379</v>
      </c>
      <c r="T171" s="40">
        <f t="shared" si="151"/>
        <v>1.0193535229973349</v>
      </c>
      <c r="W171" s="10" t="str">
        <f t="shared" ref="W171:AB171" si="188">W26</f>
        <v>62 Leisure, travel and related personal service occupations</v>
      </c>
      <c r="X171" s="11">
        <f t="shared" si="188"/>
        <v>15.013692370278012</v>
      </c>
      <c r="Y171" s="11">
        <f t="shared" si="188"/>
        <v>15.767312458430748</v>
      </c>
      <c r="Z171" s="11">
        <f t="shared" si="188"/>
        <v>14.593438525996676</v>
      </c>
      <c r="AA171" s="11">
        <f t="shared" si="188"/>
        <v>14.422264688489031</v>
      </c>
      <c r="AB171" s="11">
        <f t="shared" si="188"/>
        <v>14.259937651904321</v>
      </c>
      <c r="AD171" s="40">
        <f t="shared" si="153"/>
        <v>-0.56620294968041662</v>
      </c>
      <c r="AE171" s="40">
        <f t="shared" si="154"/>
        <v>-0.15400108929795042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0.92152197898617294</v>
      </c>
      <c r="C172" s="11">
        <f t="shared" si="146"/>
        <v>0.79336623076334289</v>
      </c>
      <c r="D172" s="11">
        <f t="shared" si="146"/>
        <v>0.9876939566780859</v>
      </c>
      <c r="E172" s="11">
        <f t="shared" si="146"/>
        <v>0.79946311299564077</v>
      </c>
      <c r="F172" s="11">
        <f t="shared" si="146"/>
        <v>0.83298599123089934</v>
      </c>
      <c r="H172" s="40">
        <f t="shared" si="147"/>
        <v>1.3965876499138163</v>
      </c>
      <c r="I172" s="40">
        <f t="shared" si="148"/>
        <v>-1.1292822892127408</v>
      </c>
      <c r="L172" s="10" t="str">
        <f t="shared" ref="L172:Q172" si="189">L27</f>
        <v>63 Community and civil enforcement occupations</v>
      </c>
      <c r="M172" s="11">
        <f t="shared" si="189"/>
        <v>0.69510521369885214</v>
      </c>
      <c r="N172" s="11">
        <f t="shared" si="189"/>
        <v>0.51460309169425111</v>
      </c>
      <c r="O172" s="11">
        <f t="shared" si="189"/>
        <v>0.74597153585227349</v>
      </c>
      <c r="P172" s="11">
        <f t="shared" si="189"/>
        <v>0.4786992695286264</v>
      </c>
      <c r="Q172" s="11">
        <f t="shared" si="189"/>
        <v>0.5212330430890505</v>
      </c>
      <c r="S172" s="40">
        <f t="shared" si="150"/>
        <v>1.4225071569962555</v>
      </c>
      <c r="T172" s="40">
        <f t="shared" si="151"/>
        <v>-2.3616019044484959</v>
      </c>
      <c r="W172" s="10" t="str">
        <f t="shared" ref="W172:AB172" si="190">W27</f>
        <v>63 Community and civil enforcement occupations</v>
      </c>
      <c r="X172" s="11">
        <f t="shared" si="190"/>
        <v>0.22641676528731997</v>
      </c>
      <c r="Y172" s="11">
        <f t="shared" si="190"/>
        <v>0.27876313906909228</v>
      </c>
      <c r="Z172" s="11">
        <f t="shared" si="190"/>
        <v>0.24172242082581233</v>
      </c>
      <c r="AA172" s="11">
        <f t="shared" si="190"/>
        <v>0.32076384346701436</v>
      </c>
      <c r="AB172" s="11">
        <f t="shared" si="190"/>
        <v>0.31175294814184867</v>
      </c>
      <c r="AD172" s="40">
        <f t="shared" si="153"/>
        <v>1.3168480954113937</v>
      </c>
      <c r="AE172" s="40">
        <f t="shared" si="154"/>
        <v>1.7106060922456701</v>
      </c>
    </row>
    <row r="173" spans="1:31" x14ac:dyDescent="0.2">
      <c r="A173" s="10" t="str">
        <f t="shared" si="142"/>
        <v>71 Sales occupations</v>
      </c>
      <c r="B173" s="11">
        <f t="shared" si="142"/>
        <v>50.12186191816896</v>
      </c>
      <c r="C173" s="11">
        <f t="shared" si="146"/>
        <v>47.901529213748212</v>
      </c>
      <c r="D173" s="11">
        <f t="shared" si="146"/>
        <v>47.563952159539802</v>
      </c>
      <c r="E173" s="11">
        <f t="shared" si="146"/>
        <v>44.041037344301742</v>
      </c>
      <c r="F173" s="11">
        <f t="shared" si="146"/>
        <v>41.838343258147852</v>
      </c>
      <c r="H173" s="40">
        <f t="shared" si="147"/>
        <v>-1.0421735783268438</v>
      </c>
      <c r="I173" s="40">
        <f t="shared" si="148"/>
        <v>-0.85143422436009253</v>
      </c>
      <c r="L173" s="10" t="str">
        <f t="shared" ref="L173:Q173" si="191">L28</f>
        <v>71 Sales occupations</v>
      </c>
      <c r="M173" s="11">
        <f t="shared" si="191"/>
        <v>21.555913964013389</v>
      </c>
      <c r="N173" s="11">
        <f t="shared" si="191"/>
        <v>21.648783638125884</v>
      </c>
      <c r="O173" s="11">
        <f t="shared" si="191"/>
        <v>21.386851406494024</v>
      </c>
      <c r="P173" s="11">
        <f t="shared" si="191"/>
        <v>20.322671729783874</v>
      </c>
      <c r="Q173" s="11">
        <f t="shared" si="191"/>
        <v>20.079244114055342</v>
      </c>
      <c r="S173" s="40">
        <f t="shared" si="150"/>
        <v>-0.15735398555849489</v>
      </c>
      <c r="T173" s="40">
        <f t="shared" si="151"/>
        <v>-0.41971447673502249</v>
      </c>
      <c r="W173" s="10" t="str">
        <f t="shared" ref="W173:AB173" si="192">W28</f>
        <v>71 Sales occupations</v>
      </c>
      <c r="X173" s="11">
        <f t="shared" si="192"/>
        <v>28.565947954155575</v>
      </c>
      <c r="Y173" s="11">
        <f t="shared" si="192"/>
        <v>26.252745575622278</v>
      </c>
      <c r="Z173" s="11">
        <f t="shared" si="192"/>
        <v>26.177100753045856</v>
      </c>
      <c r="AA173" s="11">
        <f t="shared" si="192"/>
        <v>23.718365614517893</v>
      </c>
      <c r="AB173" s="11">
        <f t="shared" si="192"/>
        <v>21.759099144092502</v>
      </c>
      <c r="AD173" s="40">
        <f t="shared" si="153"/>
        <v>-1.7314425514860177</v>
      </c>
      <c r="AE173" s="40">
        <f t="shared" si="154"/>
        <v>-1.2247908909300498</v>
      </c>
    </row>
    <row r="174" spans="1:31" x14ac:dyDescent="0.2">
      <c r="A174" s="10" t="str">
        <f t="shared" si="142"/>
        <v>72 Customer service occupations</v>
      </c>
      <c r="B174" s="11">
        <f t="shared" si="142"/>
        <v>12.419555486391117</v>
      </c>
      <c r="C174" s="11">
        <f t="shared" si="146"/>
        <v>13.393069803205835</v>
      </c>
      <c r="D174" s="11">
        <f t="shared" si="146"/>
        <v>13.592459817865823</v>
      </c>
      <c r="E174" s="11">
        <f t="shared" si="146"/>
        <v>17.129447958973604</v>
      </c>
      <c r="F174" s="11">
        <f t="shared" si="146"/>
        <v>19.21016212368184</v>
      </c>
      <c r="H174" s="40">
        <f t="shared" si="147"/>
        <v>1.8212445674140154</v>
      </c>
      <c r="I174" s="40">
        <f t="shared" si="148"/>
        <v>2.3329588519491073</v>
      </c>
      <c r="L174" s="10" t="str">
        <f t="shared" ref="L174:Q174" si="193">L29</f>
        <v>72 Customer service occupations</v>
      </c>
      <c r="M174" s="11">
        <f t="shared" si="193"/>
        <v>4.4501157327008043</v>
      </c>
      <c r="N174" s="11">
        <f t="shared" si="193"/>
        <v>4.0845695324429832</v>
      </c>
      <c r="O174" s="11">
        <f t="shared" si="193"/>
        <v>4.7134882242652294</v>
      </c>
      <c r="P174" s="11">
        <f t="shared" si="193"/>
        <v>6.4180358975060097</v>
      </c>
      <c r="Q174" s="11">
        <f t="shared" si="193"/>
        <v>7.5782591341624705</v>
      </c>
      <c r="S174" s="40">
        <f t="shared" si="150"/>
        <v>1.1566000957277556</v>
      </c>
      <c r="T174" s="40">
        <f t="shared" si="151"/>
        <v>3.2163431388660513</v>
      </c>
      <c r="W174" s="10" t="str">
        <f t="shared" ref="W174:AB174" si="194">W29</f>
        <v>72 Customer service occupations</v>
      </c>
      <c r="X174" s="11">
        <f t="shared" si="194"/>
        <v>7.969439753690315</v>
      </c>
      <c r="Y174" s="11">
        <f t="shared" si="194"/>
        <v>9.3085002707628686</v>
      </c>
      <c r="Z174" s="11">
        <f t="shared" si="194"/>
        <v>8.8789715936006086</v>
      </c>
      <c r="AA174" s="11">
        <f t="shared" si="194"/>
        <v>10.711412061467611</v>
      </c>
      <c r="AB174" s="11">
        <f t="shared" si="194"/>
        <v>11.631902989519377</v>
      </c>
      <c r="AD174" s="40">
        <f t="shared" si="153"/>
        <v>2.1849589822386051</v>
      </c>
      <c r="AE174" s="40">
        <f>IF(AB$151-Z$151 &lt;&gt; 0,(EXP(LN(AB174/Z174)/(AB$151-Z$151))-1)*100,0)</f>
        <v>1.8167445593730402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11.738311185066136</v>
      </c>
      <c r="C175" s="11">
        <f t="shared" si="146"/>
        <v>12.185109177380017</v>
      </c>
      <c r="D175" s="11">
        <f t="shared" si="146"/>
        <v>10.689802177065785</v>
      </c>
      <c r="E175" s="11">
        <f t="shared" si="146"/>
        <v>13.027426059002135</v>
      </c>
      <c r="F175" s="11">
        <f t="shared" si="146"/>
        <v>12.957116224660357</v>
      </c>
      <c r="H175" s="40">
        <f t="shared" si="147"/>
        <v>-1.8539535382271377</v>
      </c>
      <c r="I175" s="40">
        <f t="shared" si="148"/>
        <v>1.2906237965854439</v>
      </c>
      <c r="L175" s="10" t="str">
        <f t="shared" ref="L175:Q175" si="195">L30</f>
        <v>81 Process, plant and machine operatives</v>
      </c>
      <c r="M175" s="11">
        <f t="shared" si="195"/>
        <v>9.77535169731682</v>
      </c>
      <c r="N175" s="11">
        <f t="shared" si="195"/>
        <v>10.162479091049406</v>
      </c>
      <c r="O175" s="11">
        <f t="shared" si="195"/>
        <v>8.9033467863037092</v>
      </c>
      <c r="P175" s="11">
        <f t="shared" si="195"/>
        <v>10.900315427246063</v>
      </c>
      <c r="Q175" s="11">
        <f t="shared" si="195"/>
        <v>10.808833508960667</v>
      </c>
      <c r="S175" s="40">
        <f t="shared" si="150"/>
        <v>-1.8513840761168132</v>
      </c>
      <c r="T175" s="40">
        <f t="shared" si="151"/>
        <v>1.3013040018254207</v>
      </c>
      <c r="W175" s="10" t="str">
        <f t="shared" ref="W175:AB175" si="196">W30</f>
        <v>81 Process, plant and machine operatives</v>
      </c>
      <c r="X175" s="11">
        <f t="shared" si="196"/>
        <v>1.9629594877493184</v>
      </c>
      <c r="Y175" s="11">
        <f t="shared" si="196"/>
        <v>2.0226300863305857</v>
      </c>
      <c r="Z175" s="11">
        <f t="shared" si="196"/>
        <v>1.786455390762079</v>
      </c>
      <c r="AA175" s="11">
        <f t="shared" si="196"/>
        <v>2.1271106317560724</v>
      </c>
      <c r="AB175" s="11">
        <f t="shared" si="196"/>
        <v>2.1482827156997066</v>
      </c>
      <c r="AD175" s="40">
        <f t="shared" si="153"/>
        <v>-1.8667532234424855</v>
      </c>
      <c r="AE175" s="40">
        <f t="shared" si="154"/>
        <v>1.2371593317083818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27.616628710312785</v>
      </c>
      <c r="C176" s="11">
        <f t="shared" si="146"/>
        <v>31.461381514988119</v>
      </c>
      <c r="D176" s="11">
        <f t="shared" si="146"/>
        <v>25.684227442514675</v>
      </c>
      <c r="E176" s="11">
        <f t="shared" si="146"/>
        <v>26.704562867384386</v>
      </c>
      <c r="F176" s="11">
        <f t="shared" si="146"/>
        <v>26.182863072569553</v>
      </c>
      <c r="H176" s="40">
        <f t="shared" si="147"/>
        <v>-1.4403462304188763</v>
      </c>
      <c r="I176" s="40">
        <f t="shared" si="148"/>
        <v>0.12826906284317818</v>
      </c>
      <c r="L176" s="10" t="str">
        <f t="shared" ref="L176:Q176" si="197">L31</f>
        <v>82 Transport and mobile machine drivers and operatives</v>
      </c>
      <c r="M176" s="11">
        <f t="shared" si="197"/>
        <v>25.190761096413706</v>
      </c>
      <c r="N176" s="11">
        <f t="shared" si="197"/>
        <v>28.962503122899342</v>
      </c>
      <c r="O176" s="11">
        <f t="shared" si="197"/>
        <v>23.558935434098775</v>
      </c>
      <c r="P176" s="11">
        <f t="shared" si="197"/>
        <v>23.609286120244935</v>
      </c>
      <c r="Q176" s="11">
        <f t="shared" si="197"/>
        <v>22.620151261888083</v>
      </c>
      <c r="S176" s="40">
        <f t="shared" si="150"/>
        <v>-1.3305120187880881</v>
      </c>
      <c r="T176" s="40">
        <f t="shared" si="151"/>
        <v>-0.27072630492329663</v>
      </c>
      <c r="W176" s="10" t="str">
        <f t="shared" ref="W176:AB176" si="198">W31</f>
        <v>82 Transport and mobile machine drivers and operatives</v>
      </c>
      <c r="X176" s="11">
        <f t="shared" si="198"/>
        <v>2.4258676138990687</v>
      </c>
      <c r="Y176" s="11">
        <f t="shared" si="198"/>
        <v>2.4988783920887614</v>
      </c>
      <c r="Z176" s="11">
        <f t="shared" si="198"/>
        <v>2.1252920084158808</v>
      </c>
      <c r="AA176" s="11">
        <f t="shared" si="198"/>
        <v>3.0952767471394083</v>
      </c>
      <c r="AB176" s="11">
        <f t="shared" si="198"/>
        <v>3.5627118106814391</v>
      </c>
      <c r="AD176" s="40">
        <f t="shared" si="153"/>
        <v>-2.6109111881383096</v>
      </c>
      <c r="AE176" s="40">
        <f t="shared" si="154"/>
        <v>3.504080671693055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11.171675197318669</v>
      </c>
      <c r="C177" s="11">
        <f t="shared" si="146"/>
        <v>10.09302432608356</v>
      </c>
      <c r="D177" s="11">
        <f t="shared" si="146"/>
        <v>8.9775171854387175</v>
      </c>
      <c r="E177" s="11">
        <f t="shared" si="146"/>
        <v>7.4224766430814872</v>
      </c>
      <c r="F177" s="11">
        <f t="shared" si="146"/>
        <v>6.8825913304905386</v>
      </c>
      <c r="H177" s="40">
        <f t="shared" si="147"/>
        <v>-4.2789202455820625</v>
      </c>
      <c r="I177" s="40">
        <f t="shared" si="148"/>
        <v>-1.7559217086912549</v>
      </c>
      <c r="L177" s="10" t="str">
        <f t="shared" ref="L177:Q178" si="199">L32</f>
        <v>91 Elementary trades and related occupations</v>
      </c>
      <c r="M177" s="11">
        <f t="shared" si="199"/>
        <v>9.0804771226574204</v>
      </c>
      <c r="N177" s="11">
        <f t="shared" si="199"/>
        <v>8.4200652055719871</v>
      </c>
      <c r="O177" s="11">
        <f t="shared" si="199"/>
        <v>7.5031683762243926</v>
      </c>
      <c r="P177" s="11">
        <f t="shared" si="199"/>
        <v>6.124005313321204</v>
      </c>
      <c r="Q177" s="11">
        <f t="shared" si="199"/>
        <v>5.6525051520529965</v>
      </c>
      <c r="S177" s="40">
        <f t="shared" si="150"/>
        <v>-3.7441341957561214</v>
      </c>
      <c r="T177" s="40">
        <f t="shared" si="151"/>
        <v>-1.8704625727337887</v>
      </c>
      <c r="W177" s="10" t="str">
        <f t="shared" ref="W177:AB178" si="200">W32</f>
        <v>91 Elementary trades and related occupations</v>
      </c>
      <c r="X177" s="11">
        <f t="shared" si="200"/>
        <v>2.0911980746612393</v>
      </c>
      <c r="Y177" s="11">
        <f t="shared" si="200"/>
        <v>1.6729591205115639</v>
      </c>
      <c r="Z177" s="11">
        <f t="shared" si="200"/>
        <v>1.4743488092143284</v>
      </c>
      <c r="AA177" s="11">
        <f t="shared" si="200"/>
        <v>1.2984713297602868</v>
      </c>
      <c r="AB177" s="11">
        <f t="shared" si="200"/>
        <v>1.2300861784375381</v>
      </c>
      <c r="AD177" s="40">
        <f t="shared" si="153"/>
        <v>-6.7516803284208393</v>
      </c>
      <c r="AE177" s="40">
        <f t="shared" si="154"/>
        <v>-1.2002862417312632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84.475560766463431</v>
      </c>
      <c r="C178" s="11">
        <f t="shared" si="146"/>
        <v>86.366274550942236</v>
      </c>
      <c r="D178" s="11">
        <f t="shared" si="146"/>
        <v>78.915254702608976</v>
      </c>
      <c r="E178" s="11">
        <f t="shared" si="146"/>
        <v>80.877868477111022</v>
      </c>
      <c r="F178" s="11">
        <f t="shared" si="146"/>
        <v>78.129578324052019</v>
      </c>
      <c r="H178" s="40">
        <f>IF(D$151-B$151 &lt;&gt; 0,(EXP(LN(D178/B178)/(D$151-B$151))-1)*100,0)</f>
        <v>-1.3525244573533435</v>
      </c>
      <c r="I178" s="40">
        <f t="shared" ref="I178" si="201">IF(F$151-D$151 &lt;&gt; 0,(EXP(LN(F178/D178)/(F$151-D$151))-1)*100,0)</f>
        <v>-6.6683373513887201E-2</v>
      </c>
      <c r="L178" s="10" t="str">
        <f t="shared" si="199"/>
        <v>92 Elementary administration and service occupations</v>
      </c>
      <c r="M178" s="11">
        <f t="shared" si="199"/>
        <v>40.133612932918304</v>
      </c>
      <c r="N178" s="11">
        <f t="shared" si="199"/>
        <v>40.274207813027594</v>
      </c>
      <c r="O178" s="11">
        <f t="shared" si="199"/>
        <v>37.287713630204394</v>
      </c>
      <c r="P178" s="11">
        <f t="shared" si="199"/>
        <v>39.532105186978661</v>
      </c>
      <c r="Q178" s="11">
        <f t="shared" si="199"/>
        <v>37.43715905397567</v>
      </c>
      <c r="S178" s="40">
        <f t="shared" ref="S178" si="202">IF(O$151-M$151 &lt;&gt; 0,(EXP(LN(O178/M178)/(O$151-M$151))-1)*100,0)</f>
        <v>-1.4602401908047846</v>
      </c>
      <c r="T178" s="40">
        <f t="shared" ref="T178" si="203">IF(Q$151-O$151 &lt;&gt; 0,(EXP(LN(Q178/O178)/(Q$151-O$151))-1)*100,0)</f>
        <v>2.6669486782027185E-2</v>
      </c>
      <c r="W178" s="10" t="str">
        <f t="shared" si="200"/>
        <v>92 Elementary administration and service occupations</v>
      </c>
      <c r="X178" s="11">
        <f t="shared" si="200"/>
        <v>44.341947833544943</v>
      </c>
      <c r="Y178" s="11">
        <f t="shared" si="200"/>
        <v>46.092066737914806</v>
      </c>
      <c r="Z178" s="11">
        <f t="shared" si="200"/>
        <v>41.627541072404526</v>
      </c>
      <c r="AA178" s="11">
        <f t="shared" si="200"/>
        <v>41.345763290132339</v>
      </c>
      <c r="AB178" s="11">
        <f t="shared" si="200"/>
        <v>40.692419270076364</v>
      </c>
      <c r="AD178" s="40">
        <f t="shared" ref="AD178" si="204">IF(Z$151-X$151 &lt;&gt; 0,(EXP(LN(Z178/X178)/(Z$151-X$151))-1)*100,0)</f>
        <v>-1.2554356124056865</v>
      </c>
      <c r="AE178" s="40">
        <f t="shared" ref="AE178" si="205">IF(AB$151-Z$151 &lt;&gt; 0,(EXP(LN(AB178/Z178)/(AB$151-Z$151))-1)*100,0)</f>
        <v>-0.15135319096810651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810.76200000000006</v>
      </c>
      <c r="C180" s="34">
        <f t="shared" si="206"/>
        <v>863.70899999999995</v>
      </c>
      <c r="D180" s="34">
        <f t="shared" si="206"/>
        <v>844.02899999999943</v>
      </c>
      <c r="E180" s="34">
        <f t="shared" si="206"/>
        <v>860.255</v>
      </c>
      <c r="F180" s="34">
        <f t="shared" si="206"/>
        <v>885.4849999999999</v>
      </c>
      <c r="H180" s="43">
        <f>IF(D$151-B$151 &lt;&gt; 0,(EXP(LN(D180/B180)/(D$151-B$151))-1)*100,0)</f>
        <v>0.80748890696857867</v>
      </c>
      <c r="I180" s="43">
        <f t="shared" si="148"/>
        <v>0.3201692055678107</v>
      </c>
      <c r="L180" s="231" t="str">
        <f t="shared" ref="L180:Q180" si="207">L35</f>
        <v>All occupations</v>
      </c>
      <c r="M180" s="34">
        <f t="shared" si="207"/>
        <v>415.01728129994552</v>
      </c>
      <c r="N180" s="34">
        <f t="shared" si="207"/>
        <v>437.4166357700812</v>
      </c>
      <c r="O180" s="34">
        <f t="shared" si="207"/>
        <v>422.60796572150184</v>
      </c>
      <c r="P180" s="34">
        <f t="shared" si="207"/>
        <v>430.46707773020444</v>
      </c>
      <c r="Q180" s="34">
        <f t="shared" si="207"/>
        <v>442.17854169867718</v>
      </c>
      <c r="S180" s="43">
        <f t="shared" ref="S180" si="208">IF(O$151-M$151 &lt;&gt; 0,(EXP(LN(O180/M180)/(O$151-M$151))-1)*100,0)</f>
        <v>0.36315367629407014</v>
      </c>
      <c r="T180" s="43">
        <f t="shared" ref="T180" si="209">IF(Q$151-O$151 &lt;&gt; 0,(EXP(LN(Q180/O180)/(Q$151-O$151))-1)*100,0)</f>
        <v>0.30224776150493682</v>
      </c>
      <c r="W180" s="231" t="str">
        <f t="shared" ref="W180:AB180" si="210">W35</f>
        <v>All occupations</v>
      </c>
      <c r="X180" s="34">
        <f t="shared" si="210"/>
        <v>395.7447187000547</v>
      </c>
      <c r="Y180" s="34">
        <f t="shared" si="210"/>
        <v>426.2923642299192</v>
      </c>
      <c r="Z180" s="34">
        <f t="shared" si="210"/>
        <v>421.4210342784981</v>
      </c>
      <c r="AA180" s="34">
        <f t="shared" si="210"/>
        <v>429.78792226979567</v>
      </c>
      <c r="AB180" s="34">
        <f t="shared" si="210"/>
        <v>443.30645830132295</v>
      </c>
      <c r="AD180" s="43">
        <f t="shared" ref="AD180" si="211">IF(Z$151-X$151 &lt;&gt; 0,(EXP(LN(Z180/X180)/(Z$151-X$151))-1)*100,0)</f>
        <v>1.2651979905913269</v>
      </c>
      <c r="AE180" s="43">
        <f t="shared" ref="AE180" si="212">IF(AB$151-Z$151 &lt;&gt; 0,(EXP(LN(AB180/Z180)/(AB$151-Z$151))-1)*100,0)</f>
        <v>0.3380962268455745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Coast to Capital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90.385345216584142</v>
      </c>
      <c r="C7" s="31">
        <f>'Occ T1'!C8</f>
        <v>103.35190492838944</v>
      </c>
      <c r="D7" s="31">
        <f>'Occ T1'!D8</f>
        <v>103.16856453036598</v>
      </c>
      <c r="E7" s="31">
        <f>'Occ T1'!E8</f>
        <v>105.6544964313963</v>
      </c>
      <c r="F7" s="31">
        <f>'Occ T1'!F8</f>
        <v>116.63356443036797</v>
      </c>
      <c r="H7" s="31">
        <f>C7-B7</f>
        <v>12.966559711805303</v>
      </c>
      <c r="I7" s="31">
        <f>D7-C7</f>
        <v>-0.18334039802346069</v>
      </c>
      <c r="J7" s="31">
        <f>E7-D7</f>
        <v>2.4859319010303125</v>
      </c>
      <c r="K7" s="31">
        <f>F7-E7</f>
        <v>10.979067998971672</v>
      </c>
      <c r="L7" s="31">
        <f>F7-D7</f>
        <v>13.464999900001985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61.59510657005633</v>
      </c>
      <c r="C8" s="32">
        <f>'Occ T2'!C8</f>
        <v>72.857635968224997</v>
      </c>
      <c r="D8" s="32">
        <f>'Occ T2'!D8</f>
        <v>73.312883325506348</v>
      </c>
      <c r="E8" s="32">
        <f>'Occ T2'!E8</f>
        <v>68.323836081918046</v>
      </c>
      <c r="F8" s="32">
        <f>'Occ T2'!F8</f>
        <v>73.609992847556228</v>
      </c>
      <c r="H8" s="31">
        <f t="shared" ref="H8:H9" si="0">C8-B8</f>
        <v>11.262529398168667</v>
      </c>
      <c r="I8" s="31">
        <f t="shared" ref="I8:I9" si="1">D8-C8</f>
        <v>0.45524735728135113</v>
      </c>
      <c r="J8" s="31">
        <f t="shared" ref="J8:J9" si="2">E8-D8</f>
        <v>-4.9890472435883026</v>
      </c>
      <c r="K8" s="31">
        <f t="shared" ref="K8:K9" si="3">F8-E8</f>
        <v>5.2861567656381823</v>
      </c>
      <c r="L8" s="31">
        <f t="shared" ref="L8:L49" si="4">F8-D8</f>
        <v>0.29710952204987962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28.790238646527818</v>
      </c>
      <c r="C9" s="32">
        <f>'Occ T2'!C9</f>
        <v>30.494268960164455</v>
      </c>
      <c r="D9" s="32">
        <f>'Occ T2'!D9</f>
        <v>29.855681204859639</v>
      </c>
      <c r="E9" s="32">
        <f>'Occ T2'!E9</f>
        <v>37.330660349478244</v>
      </c>
      <c r="F9" s="32">
        <f>'Occ T2'!F9</f>
        <v>43.023571582811741</v>
      </c>
      <c r="H9" s="31">
        <f t="shared" si="0"/>
        <v>1.7040303136366362</v>
      </c>
      <c r="I9" s="31">
        <f t="shared" si="1"/>
        <v>-0.63858775530481537</v>
      </c>
      <c r="J9" s="31">
        <f t="shared" si="2"/>
        <v>7.4749791446186045</v>
      </c>
      <c r="K9" s="31">
        <f t="shared" si="3"/>
        <v>5.692911233333497</v>
      </c>
      <c r="L9" s="31">
        <f t="shared" si="4"/>
        <v>13.167890377952101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164.87037425102451</v>
      </c>
      <c r="C11" s="31">
        <f>'Occ T1'!C9</f>
        <v>190.32991915818843</v>
      </c>
      <c r="D11" s="31">
        <f>'Occ T1'!D9</f>
        <v>195.6114327171324</v>
      </c>
      <c r="E11" s="31">
        <f>'Occ T1'!E9</f>
        <v>208.64281615439407</v>
      </c>
      <c r="F11" s="31">
        <f>'Occ T1'!F9</f>
        <v>226.07797809614766</v>
      </c>
      <c r="H11" s="31">
        <f>C11-B11</f>
        <v>25.459544907163917</v>
      </c>
      <c r="I11" s="31">
        <f t="shared" ref="I11:I49" si="5">D11-C11</f>
        <v>5.2815135589439706</v>
      </c>
      <c r="J11" s="31">
        <f>E11-D11</f>
        <v>13.031383437261667</v>
      </c>
      <c r="K11" s="31">
        <f>F11-E11</f>
        <v>17.435161941753591</v>
      </c>
      <c r="L11" s="31">
        <f t="shared" si="4"/>
        <v>30.466545379015258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49.139695400891306</v>
      </c>
      <c r="C12" s="10">
        <f>'Occ T2'!C10</f>
        <v>55.444105472650286</v>
      </c>
      <c r="D12" s="10">
        <f>'Occ T2'!D10</f>
        <v>57.347674024514461</v>
      </c>
      <c r="E12" s="10">
        <f>'Occ T2'!E10</f>
        <v>60.418999485256982</v>
      </c>
      <c r="F12" s="10">
        <f>'Occ T2'!F10</f>
        <v>65.919012387286159</v>
      </c>
      <c r="H12" s="11">
        <f t="shared" ref="H12:K14" si="6">C12-B12</f>
        <v>6.3044100717589799</v>
      </c>
      <c r="I12" s="31">
        <f t="shared" si="5"/>
        <v>1.9035685518641756</v>
      </c>
      <c r="J12" s="11">
        <f t="shared" si="6"/>
        <v>3.0713254607425213</v>
      </c>
      <c r="K12" s="11">
        <f t="shared" si="6"/>
        <v>5.5000129020291766</v>
      </c>
      <c r="L12" s="31">
        <f t="shared" si="4"/>
        <v>8.5713383627716979</v>
      </c>
    </row>
    <row r="13" spans="1:12" x14ac:dyDescent="0.2">
      <c r="A13" s="10" t="str">
        <f>'Occ T2'!A11</f>
        <v>22 Health professionals</v>
      </c>
      <c r="B13" s="10">
        <f>'Occ T2'!B11</f>
        <v>29.910446080913246</v>
      </c>
      <c r="C13" s="10">
        <f>'Occ T2'!C11</f>
        <v>36.612090266903415</v>
      </c>
      <c r="D13" s="10">
        <f>'Occ T2'!D11</f>
        <v>36.371530629323928</v>
      </c>
      <c r="E13" s="10">
        <f>'Occ T2'!E11</f>
        <v>38.240199313970848</v>
      </c>
      <c r="F13" s="10">
        <f>'Occ T2'!F11</f>
        <v>39.884849465969573</v>
      </c>
      <c r="H13" s="11">
        <f t="shared" si="6"/>
        <v>6.701644185990169</v>
      </c>
      <c r="I13" s="31">
        <f t="shared" si="5"/>
        <v>-0.24055963757948717</v>
      </c>
      <c r="J13" s="11">
        <f t="shared" si="6"/>
        <v>1.86866868464692</v>
      </c>
      <c r="K13" s="11">
        <f t="shared" si="6"/>
        <v>1.6446501519987251</v>
      </c>
      <c r="L13" s="31">
        <f t="shared" si="4"/>
        <v>3.5133188366456451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35.396638863748365</v>
      </c>
      <c r="C14" s="10">
        <f>'Occ T2'!C12</f>
        <v>39.343863959436874</v>
      </c>
      <c r="D14" s="10">
        <f>'Occ T2'!D12</f>
        <v>39.609049159230729</v>
      </c>
      <c r="E14" s="10">
        <f>'Occ T2'!E12</f>
        <v>40.865515861361629</v>
      </c>
      <c r="F14" s="10">
        <f>'Occ T2'!F12</f>
        <v>44.006599767760022</v>
      </c>
      <c r="H14" s="11">
        <f t="shared" si="6"/>
        <v>3.9472250956885091</v>
      </c>
      <c r="I14" s="31">
        <f t="shared" si="5"/>
        <v>0.26518519979385502</v>
      </c>
      <c r="J14" s="11">
        <f t="shared" si="6"/>
        <v>1.2564667021309006</v>
      </c>
      <c r="K14" s="11">
        <f t="shared" si="6"/>
        <v>3.1410839063983929</v>
      </c>
      <c r="L14" s="31">
        <f t="shared" si="4"/>
        <v>4.3975506085292935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50.423593905471591</v>
      </c>
      <c r="C15" s="10">
        <f>'Occ T2'!C13</f>
        <v>58.929859459197871</v>
      </c>
      <c r="D15" s="10">
        <f>'Occ T2'!D13</f>
        <v>62.28317890406327</v>
      </c>
      <c r="E15" s="10">
        <f>'Occ T2'!E13</f>
        <v>69.11810149380463</v>
      </c>
      <c r="F15" s="10">
        <f>'Occ T2'!F13</f>
        <v>76.267516475131899</v>
      </c>
      <c r="H15" s="11">
        <f t="shared" ref="H15" si="7">C15-B15</f>
        <v>8.5062655537262799</v>
      </c>
      <c r="I15" s="31">
        <f t="shared" si="5"/>
        <v>3.3533194448653987</v>
      </c>
      <c r="J15" s="11">
        <f t="shared" ref="J15" si="8">E15-D15</f>
        <v>6.8349225897413604</v>
      </c>
      <c r="K15" s="11">
        <f t="shared" ref="K15" si="9">F15-E15</f>
        <v>7.1494149813272685</v>
      </c>
      <c r="L15" s="31">
        <f t="shared" si="4"/>
        <v>13.984337571068629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109.43547353662171</v>
      </c>
      <c r="C17" s="31">
        <f>'Occ T1'!C10</f>
        <v>116.75603943534159</v>
      </c>
      <c r="D17" s="31">
        <f>'Occ T1'!D10</f>
        <v>120.75716303477768</v>
      </c>
      <c r="E17" s="31">
        <f>'Occ T1'!E10</f>
        <v>118.12450407383479</v>
      </c>
      <c r="F17" s="31">
        <f>'Occ T1'!F10</f>
        <v>124.94741091209625</v>
      </c>
      <c r="H17" s="31">
        <f t="shared" ref="H17:K21" si="10">C17-B17</f>
        <v>7.3205658987198774</v>
      </c>
      <c r="I17" s="31">
        <f t="shared" si="5"/>
        <v>4.0011235994360845</v>
      </c>
      <c r="J17" s="31">
        <f t="shared" si="10"/>
        <v>-2.6326589609428908</v>
      </c>
      <c r="K17" s="31">
        <f t="shared" si="10"/>
        <v>6.8229068382614599</v>
      </c>
      <c r="L17" s="31">
        <f t="shared" si="4"/>
        <v>4.1902478773185692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12.60238064857591</v>
      </c>
      <c r="C18" s="10">
        <f>'Occ T2'!C14</f>
        <v>14.887322362082921</v>
      </c>
      <c r="D18" s="10">
        <f>'Occ T2'!D14</f>
        <v>16.111839287438315</v>
      </c>
      <c r="E18" s="10">
        <f>'Occ T2'!E14</f>
        <v>14.183686097099745</v>
      </c>
      <c r="F18" s="10">
        <f>'Occ T2'!F14</f>
        <v>15.028286069601366</v>
      </c>
      <c r="H18" s="11">
        <f t="shared" si="10"/>
        <v>2.2849417135070116</v>
      </c>
      <c r="I18" s="31">
        <f t="shared" si="5"/>
        <v>1.2245169253553936</v>
      </c>
      <c r="J18" s="11">
        <f t="shared" si="10"/>
        <v>-1.9281531903385698</v>
      </c>
      <c r="K18" s="11">
        <f t="shared" si="10"/>
        <v>0.84459997250162111</v>
      </c>
      <c r="L18" s="31">
        <f t="shared" si="4"/>
        <v>-1.0835532178369487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13.448981244325156</v>
      </c>
      <c r="C19" s="10">
        <f>'Occ T2'!C15</f>
        <v>15.758464883062157</v>
      </c>
      <c r="D19" s="10">
        <f>'Occ T2'!D15</f>
        <v>16.108111057487204</v>
      </c>
      <c r="E19" s="10">
        <f>'Occ T2'!E15</f>
        <v>16.006542254264751</v>
      </c>
      <c r="F19" s="10">
        <f>'Occ T2'!F15</f>
        <v>16.939407906819763</v>
      </c>
      <c r="H19" s="11">
        <f t="shared" si="10"/>
        <v>2.3094836387370012</v>
      </c>
      <c r="I19" s="31">
        <f t="shared" si="5"/>
        <v>0.34964617442504675</v>
      </c>
      <c r="J19" s="11">
        <f t="shared" si="10"/>
        <v>-0.10156880322245243</v>
      </c>
      <c r="K19" s="11">
        <f t="shared" si="10"/>
        <v>0.9328656525550123</v>
      </c>
      <c r="L19" s="31">
        <f t="shared" si="4"/>
        <v>0.83129684933255987</v>
      </c>
    </row>
    <row r="20" spans="1:12" x14ac:dyDescent="0.2">
      <c r="A20" s="10" t="str">
        <f>'Occ T2'!A16</f>
        <v>33 Protective service occupations</v>
      </c>
      <c r="B20" s="10">
        <f>'Occ T2'!B16</f>
        <v>10.155262053087885</v>
      </c>
      <c r="C20" s="10">
        <f>'Occ T2'!C16</f>
        <v>10.128084280085522</v>
      </c>
      <c r="D20" s="10">
        <f>'Occ T2'!D16</f>
        <v>10.663831083391859</v>
      </c>
      <c r="E20" s="10">
        <f>'Occ T2'!E16</f>
        <v>12.696045635318846</v>
      </c>
      <c r="F20" s="10">
        <f>'Occ T2'!F16</f>
        <v>14.369698074850845</v>
      </c>
      <c r="H20" s="11">
        <f t="shared" si="10"/>
        <v>-2.7177773002362571E-2</v>
      </c>
      <c r="I20" s="31">
        <f t="shared" si="5"/>
        <v>0.53574680330633662</v>
      </c>
      <c r="J20" s="11">
        <f t="shared" si="10"/>
        <v>2.0322145519269874</v>
      </c>
      <c r="K20" s="11">
        <f t="shared" si="10"/>
        <v>1.6736524395319989</v>
      </c>
      <c r="L20" s="31">
        <f t="shared" si="4"/>
        <v>3.7058669914589863</v>
      </c>
    </row>
    <row r="21" spans="1:12" x14ac:dyDescent="0.2">
      <c r="A21" s="10" t="str">
        <f>'Occ T2'!A17</f>
        <v>34 Culture, media and sports occupations</v>
      </c>
      <c r="B21" s="10">
        <f>'Occ T2'!B17</f>
        <v>19.445543314841693</v>
      </c>
      <c r="C21" s="10">
        <f>'Occ T2'!C17</f>
        <v>18.35400423970998</v>
      </c>
      <c r="D21" s="10">
        <f>'Occ T2'!D17</f>
        <v>19.063155174955007</v>
      </c>
      <c r="E21" s="10">
        <f>'Occ T2'!E17</f>
        <v>18.750387173879883</v>
      </c>
      <c r="F21" s="10">
        <f>'Occ T2'!F17</f>
        <v>20.468744905682847</v>
      </c>
      <c r="H21" s="11">
        <f t="shared" si="10"/>
        <v>-1.0915390751317133</v>
      </c>
      <c r="I21" s="31">
        <f t="shared" si="5"/>
        <v>0.70915093524502737</v>
      </c>
      <c r="J21" s="11">
        <f t="shared" si="10"/>
        <v>-0.31276800107512415</v>
      </c>
      <c r="K21" s="11">
        <f t="shared" si="10"/>
        <v>1.7183577318029641</v>
      </c>
      <c r="L21" s="31">
        <f t="shared" si="4"/>
        <v>1.40558973072784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53.783306275791062</v>
      </c>
      <c r="C22" s="10">
        <f>'Occ T2'!C18</f>
        <v>57.628163670401015</v>
      </c>
      <c r="D22" s="10">
        <f>'Occ T2'!D18</f>
        <v>58.810226431505292</v>
      </c>
      <c r="E22" s="10">
        <f>'Occ T2'!E18</f>
        <v>56.487842913271564</v>
      </c>
      <c r="F22" s="10">
        <f>'Occ T2'!F18</f>
        <v>58.141273955141422</v>
      </c>
      <c r="H22" s="11">
        <f t="shared" ref="H22" si="11">C22-B22</f>
        <v>3.8448573946099529</v>
      </c>
      <c r="I22" s="31">
        <f t="shared" si="5"/>
        <v>1.1820627611042767</v>
      </c>
      <c r="J22" s="11">
        <f t="shared" ref="J22" si="12">E22-D22</f>
        <v>-2.3223835182337282</v>
      </c>
      <c r="K22" s="11">
        <f t="shared" ref="K22" si="13">F22-E22</f>
        <v>1.6534310418698581</v>
      </c>
      <c r="L22" s="31">
        <f t="shared" si="4"/>
        <v>-0.66895247636387012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90.678646623967666</v>
      </c>
      <c r="C24" s="31">
        <f>'Occ T1'!C11</f>
        <v>87.897030033752088</v>
      </c>
      <c r="D24" s="31">
        <f>'Occ T1'!D11</f>
        <v>88.723160518405152</v>
      </c>
      <c r="E24" s="31">
        <f>'Occ T1'!E11</f>
        <v>81.855654954275991</v>
      </c>
      <c r="F24" s="31">
        <f>'Occ T1'!F11</f>
        <v>71.795227350823893</v>
      </c>
      <c r="H24" s="31">
        <f t="shared" ref="H24:K26" si="14">C24-B24</f>
        <v>-2.7816165902155774</v>
      </c>
      <c r="I24" s="31">
        <f t="shared" si="5"/>
        <v>0.82613048465306349</v>
      </c>
      <c r="J24" s="31">
        <f t="shared" si="14"/>
        <v>-6.8675055641291607</v>
      </c>
      <c r="K24" s="31">
        <f t="shared" si="14"/>
        <v>-10.060427603452098</v>
      </c>
      <c r="L24" s="31">
        <f t="shared" si="4"/>
        <v>-16.927933167581259</v>
      </c>
    </row>
    <row r="25" spans="1:12" x14ac:dyDescent="0.2">
      <c r="A25" t="str">
        <f>'Occ T2'!A19</f>
        <v>41 Administrative occupations</v>
      </c>
      <c r="B25" s="32">
        <f>'Occ T2'!B19</f>
        <v>70.148045636564206</v>
      </c>
      <c r="C25" s="32">
        <f>'Occ T2'!C19</f>
        <v>69.039756734949336</v>
      </c>
      <c r="D25" s="32">
        <f>'Occ T2'!D19</f>
        <v>70.42407496856508</v>
      </c>
      <c r="E25" s="32">
        <f>'Occ T2'!E19</f>
        <v>63.324011629021044</v>
      </c>
      <c r="F25" s="32">
        <f>'Occ T2'!F19</f>
        <v>57.307471738131966</v>
      </c>
      <c r="H25" s="11">
        <f t="shared" si="14"/>
        <v>-1.1082889016148698</v>
      </c>
      <c r="I25" s="31">
        <f t="shared" si="5"/>
        <v>1.384318233615744</v>
      </c>
      <c r="J25" s="11">
        <f t="shared" si="14"/>
        <v>-7.100063339544036</v>
      </c>
      <c r="K25" s="11">
        <f t="shared" si="14"/>
        <v>-6.0165398908890779</v>
      </c>
      <c r="L25" s="31">
        <f t="shared" si="4"/>
        <v>-13.116603230433114</v>
      </c>
    </row>
    <row r="26" spans="1:12" x14ac:dyDescent="0.2">
      <c r="A26" t="str">
        <f>'Occ T2'!A20</f>
        <v>42 Secretarial and related occupations</v>
      </c>
      <c r="B26" s="32">
        <f>'Occ T2'!B20</f>
        <v>20.530600987403457</v>
      </c>
      <c r="C26" s="32">
        <f>'Occ T2'!C20</f>
        <v>18.857273298802745</v>
      </c>
      <c r="D26" s="32">
        <f>'Occ T2'!D20</f>
        <v>18.299085549840068</v>
      </c>
      <c r="E26" s="32">
        <f>'Occ T2'!E20</f>
        <v>18.531643325254944</v>
      </c>
      <c r="F26" s="32">
        <f>'Occ T2'!F20</f>
        <v>14.487755612691924</v>
      </c>
      <c r="H26" s="11">
        <f t="shared" si="14"/>
        <v>-1.6733276886007111</v>
      </c>
      <c r="I26" s="31">
        <f t="shared" si="5"/>
        <v>-0.55818774896267698</v>
      </c>
      <c r="J26" s="11">
        <f t="shared" si="14"/>
        <v>0.23255777541487532</v>
      </c>
      <c r="K26" s="11">
        <f t="shared" si="14"/>
        <v>-4.0438877125630199</v>
      </c>
      <c r="L26" s="31">
        <f t="shared" si="4"/>
        <v>-3.8113299371481446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75.268682461280363</v>
      </c>
      <c r="C28" s="31">
        <f>'Occ T1'!C12</f>
        <v>75.650661857335365</v>
      </c>
      <c r="D28" s="31">
        <f>'Occ T1'!D12</f>
        <v>66.238706523742565</v>
      </c>
      <c r="E28" s="31">
        <f>'Occ T1'!E12</f>
        <v>68.286167176171134</v>
      </c>
      <c r="F28" s="31">
        <f>'Occ T1'!F12</f>
        <v>67.141212527672849</v>
      </c>
      <c r="H28" s="31">
        <f t="shared" ref="H28:K30" si="15">C28-B28</f>
        <v>0.38197939605500153</v>
      </c>
      <c r="I28" s="31">
        <f t="shared" si="5"/>
        <v>-9.4119553335928003</v>
      </c>
      <c r="J28" s="31">
        <f t="shared" si="15"/>
        <v>2.047460652428569</v>
      </c>
      <c r="K28" s="31">
        <f t="shared" si="15"/>
        <v>-1.1449546484982847</v>
      </c>
      <c r="L28" s="31">
        <f t="shared" si="4"/>
        <v>0.90250600393028435</v>
      </c>
    </row>
    <row r="29" spans="1:12" x14ac:dyDescent="0.2">
      <c r="A29" s="10" t="str">
        <f>'Occ T2'!A21</f>
        <v>51 Skilled agricultural and related trades</v>
      </c>
      <c r="B29" s="10">
        <f>'Occ T2'!B21</f>
        <v>8.3412407981771839</v>
      </c>
      <c r="C29" s="10">
        <f>'Occ T2'!C21</f>
        <v>9.3552283176119015</v>
      </c>
      <c r="D29" s="10">
        <f>'Occ T2'!D21</f>
        <v>7.2546873773128455</v>
      </c>
      <c r="E29" s="10">
        <f>'Occ T2'!E21</f>
        <v>7.6607480217408526</v>
      </c>
      <c r="F29" s="10">
        <f>'Occ T2'!F21</f>
        <v>8.7869434005790978</v>
      </c>
      <c r="H29" s="11">
        <f t="shared" si="15"/>
        <v>1.0139875194347177</v>
      </c>
      <c r="I29" s="31">
        <f t="shared" si="5"/>
        <v>-2.100540940299056</v>
      </c>
      <c r="J29" s="11">
        <f t="shared" si="15"/>
        <v>0.40606064442800704</v>
      </c>
      <c r="K29" s="11">
        <f t="shared" si="15"/>
        <v>1.1261953788382453</v>
      </c>
      <c r="L29" s="31">
        <f t="shared" si="4"/>
        <v>1.5322560232662523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24.992127990711928</v>
      </c>
      <c r="C30" s="10">
        <f>'Occ T2'!C22</f>
        <v>26.48315111676094</v>
      </c>
      <c r="D30" s="10">
        <f>'Occ T2'!D22</f>
        <v>23.111853050295856</v>
      </c>
      <c r="E30" s="10">
        <f>'Occ T2'!E22</f>
        <v>23.456622327872541</v>
      </c>
      <c r="F30" s="10">
        <f>'Occ T2'!F22</f>
        <v>22.613080472844711</v>
      </c>
      <c r="H30" s="11">
        <f t="shared" si="15"/>
        <v>1.4910231260490114</v>
      </c>
      <c r="I30" s="31">
        <f t="shared" si="5"/>
        <v>-3.3712980664650836</v>
      </c>
      <c r="J30" s="11">
        <f t="shared" si="15"/>
        <v>0.34476927757668463</v>
      </c>
      <c r="K30" s="11">
        <f t="shared" si="15"/>
        <v>-0.84354185502782997</v>
      </c>
      <c r="L30" s="31">
        <f t="shared" si="4"/>
        <v>-0.49877257745114534</v>
      </c>
    </row>
    <row r="31" spans="1:12" x14ac:dyDescent="0.2">
      <c r="A31" s="10" t="str">
        <f>'Occ T2'!A23</f>
        <v>53 Skilled construction and building trades</v>
      </c>
      <c r="B31" s="10">
        <f>'Occ T2'!B23</f>
        <v>22.992439420060865</v>
      </c>
      <c r="C31" s="10">
        <f>'Occ T2'!C23</f>
        <v>22.362370028002442</v>
      </c>
      <c r="D31" s="10">
        <f>'Occ T2'!D23</f>
        <v>19.811743050444228</v>
      </c>
      <c r="E31" s="10">
        <f>'Occ T2'!E23</f>
        <v>20.728525103531876</v>
      </c>
      <c r="F31" s="10">
        <f>'Occ T2'!F23</f>
        <v>18.750848024536577</v>
      </c>
      <c r="H31" s="11">
        <f t="shared" ref="H31:H32" si="16">C31-B31</f>
        <v>-0.63006939205842372</v>
      </c>
      <c r="I31" s="31">
        <f t="shared" si="5"/>
        <v>-2.5506269775582133</v>
      </c>
      <c r="J31" s="11">
        <f t="shared" ref="J31:J32" si="17">E31-D31</f>
        <v>0.9167820530876476</v>
      </c>
      <c r="K31" s="11">
        <f t="shared" ref="K31:K32" si="18">F31-E31</f>
        <v>-1.9776770789952991</v>
      </c>
      <c r="L31" s="31">
        <f t="shared" si="4"/>
        <v>-1.0608950259076515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18.94287425233038</v>
      </c>
      <c r="C32" s="10">
        <f>'Occ T2'!C24</f>
        <v>17.449912394960087</v>
      </c>
      <c r="D32" s="10">
        <f>'Occ T2'!D24</f>
        <v>16.060423045689635</v>
      </c>
      <c r="E32" s="10">
        <f>'Occ T2'!E24</f>
        <v>16.440271723025855</v>
      </c>
      <c r="F32" s="10">
        <f>'Occ T2'!F24</f>
        <v>16.99034062971246</v>
      </c>
      <c r="H32" s="11">
        <f t="shared" si="16"/>
        <v>-1.4929618573702932</v>
      </c>
      <c r="I32" s="31">
        <f t="shared" si="5"/>
        <v>-1.3894893492704519</v>
      </c>
      <c r="J32" s="11">
        <f t="shared" si="17"/>
        <v>0.37984867733621996</v>
      </c>
      <c r="K32" s="11">
        <f t="shared" si="18"/>
        <v>0.55006890668660446</v>
      </c>
      <c r="L32" s="31">
        <f t="shared" si="4"/>
        <v>0.92991758402282443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82.579884646800664</v>
      </c>
      <c r="C34" s="31">
        <f>'Occ T1'!C13</f>
        <v>88.323056000645096</v>
      </c>
      <c r="D34" s="31">
        <f>'Occ T1'!D13</f>
        <v>84.106759190542036</v>
      </c>
      <c r="E34" s="31">
        <f>'Occ T1'!E13</f>
        <v>88.488541860073454</v>
      </c>
      <c r="F34" s="31">
        <f>'Occ T1'!F13</f>
        <v>93.688952349289323</v>
      </c>
      <c r="H34" s="31">
        <f t="shared" ref="H34:K36" si="19">C34-B34</f>
        <v>5.7431713538444313</v>
      </c>
      <c r="I34" s="31">
        <f t="shared" si="5"/>
        <v>-4.21629681010306</v>
      </c>
      <c r="J34" s="31">
        <f t="shared" si="19"/>
        <v>4.3817826695314182</v>
      </c>
      <c r="K34" s="31">
        <f t="shared" si="19"/>
        <v>5.2004104892158693</v>
      </c>
      <c r="L34" s="31">
        <f t="shared" si="4"/>
        <v>9.5821931587472875</v>
      </c>
    </row>
    <row r="35" spans="1:12" x14ac:dyDescent="0.2">
      <c r="A35" s="10" t="str">
        <f>'Occ T2'!A25</f>
        <v>61 Caring personal service occupations</v>
      </c>
      <c r="B35" s="10">
        <f>'Occ T2'!B25</f>
        <v>60.359909143969169</v>
      </c>
      <c r="C35" s="10">
        <f>'Occ T2'!C25</f>
        <v>64.604954437630255</v>
      </c>
      <c r="D35" s="10">
        <f>'Occ T2'!D25</f>
        <v>62.109746010917213</v>
      </c>
      <c r="E35" s="10">
        <f>'Occ T2'!E25</f>
        <v>66.606151376307295</v>
      </c>
      <c r="F35" s="10">
        <f>'Occ T2'!F25</f>
        <v>71.125952140696768</v>
      </c>
      <c r="G35" s="10"/>
      <c r="H35" s="11">
        <f t="shared" si="19"/>
        <v>4.2450452936610859</v>
      </c>
      <c r="I35" s="31">
        <f t="shared" si="5"/>
        <v>-2.4952084267130417</v>
      </c>
      <c r="J35" s="11">
        <f t="shared" si="19"/>
        <v>4.496405365390082</v>
      </c>
      <c r="K35" s="11">
        <f t="shared" si="19"/>
        <v>4.5198007643894726</v>
      </c>
      <c r="L35" s="31">
        <f t="shared" si="4"/>
        <v>9.0162061297795546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21.298453523845314</v>
      </c>
      <c r="C36" s="10">
        <f>'Occ T2'!C26</f>
        <v>22.924735332251501</v>
      </c>
      <c r="D36" s="10">
        <f>'Occ T2'!D26</f>
        <v>21.00931922294674</v>
      </c>
      <c r="E36" s="10">
        <f>'Occ T2'!E26</f>
        <v>21.082927370770527</v>
      </c>
      <c r="F36" s="10">
        <f>'Occ T2'!F26</f>
        <v>21.730014217361649</v>
      </c>
      <c r="G36" s="10"/>
      <c r="H36" s="11">
        <f t="shared" si="19"/>
        <v>1.626281808406187</v>
      </c>
      <c r="I36" s="31">
        <f t="shared" si="5"/>
        <v>-1.9154161093047612</v>
      </c>
      <c r="J36" s="11">
        <f t="shared" si="19"/>
        <v>7.3608147823787107E-2</v>
      </c>
      <c r="K36" s="11">
        <f t="shared" si="19"/>
        <v>0.64708684659112237</v>
      </c>
      <c r="L36" s="31">
        <f t="shared" si="4"/>
        <v>0.72069499441490947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0.92152197898617294</v>
      </c>
      <c r="C37" s="10">
        <f>'Occ T2'!C27</f>
        <v>0.79336623076334289</v>
      </c>
      <c r="D37" s="10">
        <f>'Occ T2'!D27</f>
        <v>0.9876939566780859</v>
      </c>
      <c r="E37" s="10">
        <f>'Occ T2'!E27</f>
        <v>0.79946311299564077</v>
      </c>
      <c r="F37" s="10">
        <f>'Occ T2'!F27</f>
        <v>0.83298599123089934</v>
      </c>
      <c r="G37" s="10"/>
      <c r="H37" s="11">
        <f t="shared" ref="H37" si="20">C37-B37</f>
        <v>-0.12815574822283005</v>
      </c>
      <c r="I37" s="31">
        <f t="shared" ref="I37" si="21">D37-C37</f>
        <v>0.19432772591474301</v>
      </c>
      <c r="J37" s="11">
        <f t="shared" ref="J37" si="22">E37-D37</f>
        <v>-0.18823084368244514</v>
      </c>
      <c r="K37" s="11">
        <f t="shared" ref="K37" si="23">F37-E37</f>
        <v>3.3522878235258569E-2</v>
      </c>
      <c r="L37" s="31">
        <f t="shared" ref="L37" si="24">F37-D37</f>
        <v>-0.15470796544718657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62.541417404560079</v>
      </c>
      <c r="C39" s="31">
        <f>'Occ T1'!C14</f>
        <v>61.294599016954045</v>
      </c>
      <c r="D39" s="31">
        <f>'Occ T1'!D14</f>
        <v>61.156411977405625</v>
      </c>
      <c r="E39" s="31">
        <f>'Occ T1'!E14</f>
        <v>61.170485303275342</v>
      </c>
      <c r="F39" s="31">
        <f>'Occ T1'!F14</f>
        <v>61.048505381829692</v>
      </c>
      <c r="H39" s="31">
        <f>C39-B39</f>
        <v>-1.2468183876060337</v>
      </c>
      <c r="I39" s="31">
        <f t="shared" si="5"/>
        <v>-0.13818703954841993</v>
      </c>
      <c r="J39" s="31">
        <f>E39-D39</f>
        <v>1.4073325869716768E-2</v>
      </c>
      <c r="K39" s="31">
        <f>F39-E39</f>
        <v>-0.12197992144565006</v>
      </c>
      <c r="L39" s="31">
        <f t="shared" si="4"/>
        <v>-0.1079065955759333</v>
      </c>
    </row>
    <row r="40" spans="1:12" s="30" customFormat="1" x14ac:dyDescent="0.2">
      <c r="A40" s="126" t="str">
        <f>'Occ T2'!A28</f>
        <v>71 Sales occupations</v>
      </c>
      <c r="B40" s="126">
        <f>'Occ T2'!B28</f>
        <v>50.12186191816896</v>
      </c>
      <c r="C40" s="126">
        <f>'Occ T2'!C28</f>
        <v>47.901529213748212</v>
      </c>
      <c r="D40" s="126">
        <f>'Occ T2'!D28</f>
        <v>47.563952159539802</v>
      </c>
      <c r="E40" s="126">
        <f>'Occ T2'!E28</f>
        <v>44.041037344301742</v>
      </c>
      <c r="F40" s="126">
        <f>'Occ T2'!F28</f>
        <v>41.838343258147852</v>
      </c>
      <c r="G40"/>
      <c r="H40" s="11">
        <f>C40-B40</f>
        <v>-2.2203327044207484</v>
      </c>
      <c r="I40" s="31">
        <f t="shared" si="5"/>
        <v>-0.33757705420840978</v>
      </c>
      <c r="J40" s="11">
        <f t="shared" ref="J40" si="25">E40-D40</f>
        <v>-3.5229148152380603</v>
      </c>
      <c r="K40" s="11">
        <f t="shared" ref="K40" si="26">F40-E40</f>
        <v>-2.2026940861538904</v>
      </c>
      <c r="L40" s="31">
        <f t="shared" si="4"/>
        <v>-5.7256089013919507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12.419555486391117</v>
      </c>
      <c r="C41" s="126">
        <f>'Occ T2'!C29</f>
        <v>13.393069803205835</v>
      </c>
      <c r="D41" s="126">
        <f>'Occ T2'!D29</f>
        <v>13.592459817865823</v>
      </c>
      <c r="E41" s="126">
        <f>'Occ T2'!E29</f>
        <v>17.129447958973604</v>
      </c>
      <c r="F41" s="126">
        <f>'Occ T2'!F29</f>
        <v>19.21016212368184</v>
      </c>
      <c r="G41"/>
      <c r="H41" s="11">
        <f t="shared" ref="H41" si="27">C41-B41</f>
        <v>0.97351431681471823</v>
      </c>
      <c r="I41" s="31">
        <f t="shared" si="5"/>
        <v>0.19939001465998807</v>
      </c>
      <c r="J41" s="11">
        <f t="shared" ref="J41" si="28">E41-D41</f>
        <v>3.5369881411077806</v>
      </c>
      <c r="K41" s="11">
        <f t="shared" ref="K41" si="29">F41-E41</f>
        <v>2.0807141647082368</v>
      </c>
      <c r="L41" s="31">
        <f t="shared" si="4"/>
        <v>5.6177023058160174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39.354939895378919</v>
      </c>
      <c r="C43" s="31">
        <f>'Occ T1'!C15</f>
        <v>43.646490692368133</v>
      </c>
      <c r="D43" s="31">
        <f>'Occ T1'!D15</f>
        <v>36.374029619580462</v>
      </c>
      <c r="E43" s="31">
        <f>'Occ T1'!E15</f>
        <v>39.731988926386521</v>
      </c>
      <c r="F43" s="31">
        <f>'Occ T1'!F15</f>
        <v>39.139979297229914</v>
      </c>
      <c r="H43" s="31">
        <f t="shared" ref="H43:K45" si="30">C43-B43</f>
        <v>4.2915507969892133</v>
      </c>
      <c r="I43" s="31">
        <f t="shared" si="5"/>
        <v>-7.2724610727876708</v>
      </c>
      <c r="J43" s="31">
        <f t="shared" si="30"/>
        <v>3.3579593068060589</v>
      </c>
      <c r="K43" s="31">
        <f t="shared" si="30"/>
        <v>-0.59200962915660682</v>
      </c>
      <c r="L43" s="31">
        <f t="shared" si="4"/>
        <v>2.7659496776494521</v>
      </c>
    </row>
    <row r="44" spans="1:12" x14ac:dyDescent="0.2">
      <c r="A44" s="10" t="str">
        <f>'Occ T2'!A30</f>
        <v>81 Process, plant and machine operatives</v>
      </c>
      <c r="B44" s="10">
        <f>'Occ T2'!B30</f>
        <v>11.738311185066136</v>
      </c>
      <c r="C44" s="10">
        <f>'Occ T2'!C30</f>
        <v>12.185109177380017</v>
      </c>
      <c r="D44" s="10">
        <f>'Occ T2'!D30</f>
        <v>10.689802177065785</v>
      </c>
      <c r="E44" s="10">
        <f>'Occ T2'!E30</f>
        <v>13.027426059002135</v>
      </c>
      <c r="F44" s="10">
        <f>'Occ T2'!F30</f>
        <v>12.957116224660357</v>
      </c>
      <c r="H44" s="11">
        <f t="shared" si="30"/>
        <v>0.44679799231388095</v>
      </c>
      <c r="I44" s="31">
        <f t="shared" si="5"/>
        <v>-1.4953070003142326</v>
      </c>
      <c r="J44" s="11">
        <f t="shared" si="30"/>
        <v>2.3376238819363504</v>
      </c>
      <c r="K44" s="11">
        <f t="shared" si="30"/>
        <v>-7.0309834341777844E-2</v>
      </c>
      <c r="L44" s="31">
        <f t="shared" si="4"/>
        <v>2.2673140475945726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27.616628710312785</v>
      </c>
      <c r="C45" s="10">
        <f>'Occ T2'!C31</f>
        <v>31.461381514988119</v>
      </c>
      <c r="D45" s="10">
        <f>'Occ T2'!D31</f>
        <v>25.684227442514675</v>
      </c>
      <c r="E45" s="10">
        <f>'Occ T2'!E31</f>
        <v>26.704562867384386</v>
      </c>
      <c r="F45" s="10">
        <f>'Occ T2'!F31</f>
        <v>26.182863072569553</v>
      </c>
      <c r="H45" s="11">
        <f t="shared" si="30"/>
        <v>3.8447528046753341</v>
      </c>
      <c r="I45" s="31">
        <f t="shared" si="5"/>
        <v>-5.7771540724734436</v>
      </c>
      <c r="J45" s="11">
        <f t="shared" si="30"/>
        <v>1.0203354248697103</v>
      </c>
      <c r="K45" s="11">
        <f t="shared" si="30"/>
        <v>-0.52169979481483253</v>
      </c>
      <c r="L45" s="31">
        <f t="shared" si="4"/>
        <v>0.49863563005487777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95.647235963782094</v>
      </c>
      <c r="C47" s="31">
        <f>'Occ T1'!C16</f>
        <v>96.459298877025802</v>
      </c>
      <c r="D47" s="31">
        <f>'Occ T1'!D16</f>
        <v>87.89277188804769</v>
      </c>
      <c r="E47" s="31">
        <f>'Occ T1'!E16</f>
        <v>88.300345120192503</v>
      </c>
      <c r="F47" s="31">
        <f>'Occ T1'!F16</f>
        <v>85.012169654542561</v>
      </c>
      <c r="H47" s="31">
        <f t="shared" ref="H47:K49" si="31">C47-B47</f>
        <v>0.81206291324370738</v>
      </c>
      <c r="I47" s="31">
        <f t="shared" si="5"/>
        <v>-8.5665269889781115</v>
      </c>
      <c r="J47" s="31">
        <f t="shared" si="31"/>
        <v>0.40757323214481289</v>
      </c>
      <c r="K47" s="31">
        <f t="shared" si="31"/>
        <v>-3.2881754656499425</v>
      </c>
      <c r="L47" s="31">
        <f t="shared" si="4"/>
        <v>-2.8806022335051296</v>
      </c>
    </row>
    <row r="48" spans="1:12" x14ac:dyDescent="0.2">
      <c r="A48" s="10" t="str">
        <f>'Occ T2'!A32</f>
        <v>91 Elementary trades and related occupations</v>
      </c>
      <c r="B48" s="10">
        <f>'Occ T2'!B32</f>
        <v>11.171675197318669</v>
      </c>
      <c r="C48" s="10">
        <f>'Occ T2'!C32</f>
        <v>10.09302432608356</v>
      </c>
      <c r="D48" s="10">
        <f>'Occ T2'!D32</f>
        <v>8.9775171854387175</v>
      </c>
      <c r="E48" s="10">
        <f>'Occ T2'!E32</f>
        <v>7.4224766430814872</v>
      </c>
      <c r="F48" s="10">
        <f>'Occ T2'!F32</f>
        <v>6.8825913304905386</v>
      </c>
      <c r="H48" s="11">
        <f t="shared" si="31"/>
        <v>-1.0786508712351086</v>
      </c>
      <c r="I48" s="31">
        <f t="shared" si="5"/>
        <v>-1.1155071406448425</v>
      </c>
      <c r="J48" s="11">
        <f t="shared" si="31"/>
        <v>-1.5550405423572302</v>
      </c>
      <c r="K48" s="11">
        <f t="shared" si="31"/>
        <v>-0.53988531259094863</v>
      </c>
      <c r="L48" s="31">
        <f t="shared" si="4"/>
        <v>-2.0949258549481788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84.475560766463431</v>
      </c>
      <c r="C49" s="10">
        <f>'Occ T2'!C33</f>
        <v>86.366274550942236</v>
      </c>
      <c r="D49" s="10">
        <f>'Occ T2'!D33</f>
        <v>78.915254702608976</v>
      </c>
      <c r="E49" s="10">
        <f>'Occ T2'!E33</f>
        <v>80.877868477111022</v>
      </c>
      <c r="F49" s="10">
        <f>'Occ T2'!F33</f>
        <v>78.129578324052019</v>
      </c>
      <c r="H49" s="11">
        <f t="shared" si="31"/>
        <v>1.8907137844788053</v>
      </c>
      <c r="I49" s="31">
        <f t="shared" si="5"/>
        <v>-7.4510198483332601</v>
      </c>
      <c r="J49" s="11">
        <f t="shared" si="31"/>
        <v>1.9626137745020458</v>
      </c>
      <c r="K49" s="11">
        <f t="shared" si="31"/>
        <v>-2.7482901530590027</v>
      </c>
      <c r="L49" s="31">
        <f t="shared" si="4"/>
        <v>-0.78567637855695693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810.76200000000028</v>
      </c>
      <c r="C51" s="34">
        <f>'Occ T1'!C18</f>
        <v>863.70900000000017</v>
      </c>
      <c r="D51" s="34">
        <f>'Occ T1'!D18</f>
        <v>844.02899999999966</v>
      </c>
      <c r="E51" s="34">
        <f>'Occ T1'!E18</f>
        <v>860.25500000000011</v>
      </c>
      <c r="F51" s="34">
        <f>'Occ T1'!F18</f>
        <v>885.48500000000013</v>
      </c>
      <c r="G51" s="24"/>
      <c r="H51" s="34">
        <f>C51-B51</f>
        <v>52.946999999999889</v>
      </c>
      <c r="I51" s="205">
        <f>D51-C51</f>
        <v>-19.680000000000518</v>
      </c>
      <c r="J51" s="34">
        <f>E51-D51</f>
        <v>16.226000000000454</v>
      </c>
      <c r="K51" s="34">
        <f>F51-E51</f>
        <v>25.230000000000018</v>
      </c>
      <c r="L51" s="205">
        <f>F51-D51</f>
        <v>41.456000000000472</v>
      </c>
    </row>
    <row r="53" spans="1:12" ht="15.75" x14ac:dyDescent="0.25">
      <c r="A53" s="19" t="str">
        <f>CONCATENATE(A1," (Continued)")</f>
        <v>Occupation Table 3  Employment Change by Occupation in Occupation Group (SOC 2020), 2015-2035, Coast to Capital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3.4082327671540069</v>
      </c>
      <c r="C59" s="44">
        <f>IF(AND(D$5-C$5 &lt;&gt; 0,D7 &lt;&gt; 0,C7 &lt;&gt; 0),(EXP(LN(D7/C7)/(D$5-C$5))-1)*100,0)</f>
        <v>-0.17739430942321777</v>
      </c>
      <c r="D59" s="44">
        <f>IF(AND(E$5-D$5 &lt;&gt; 0,E7 &lt;&gt; 0,D7 &lt;&gt; 0),(EXP(LN(E7/D7)/(E$5-D$5))-1)*100,0)</f>
        <v>0.47733771332150177</v>
      </c>
      <c r="E59" s="44">
        <f>IF(AND(F$5-E$5 &lt;&gt; 0,F7 &lt;&gt; 0,E7 &lt;&gt; 0),(EXP(LN(F7/E7)/(F$5-E$5))-1)*100,0)</f>
        <v>0.99353096247056794</v>
      </c>
      <c r="F59" s="44">
        <f>IF(AND(F$5-D$5 &lt;&gt; 0,F7 &lt;&gt; 0,D7 &lt;&gt; 0),(EXP(LN(F7/D7)/(F$5-D$5))-1)*100,0)</f>
        <v>0.8211725617285115</v>
      </c>
      <c r="H59" s="44">
        <f>(B7/B$51)*100</f>
        <v>11.148197031506671</v>
      </c>
      <c r="I59" s="44">
        <f>(C7/C$51)*100</f>
        <v>11.966056267607426</v>
      </c>
      <c r="J59" s="44">
        <f>(D7/D$51)*100</f>
        <v>12.223343573546172</v>
      </c>
      <c r="K59" s="44">
        <f>(E7/E$51)*100</f>
        <v>12.281764875693403</v>
      </c>
      <c r="L59" s="44">
        <f>(F7/F$51)*100</f>
        <v>13.171715436214951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4.2874902826166794</v>
      </c>
      <c r="C60" s="44">
        <f t="shared" si="32"/>
        <v>0.62484508484450529</v>
      </c>
      <c r="D60" s="44">
        <f t="shared" si="32"/>
        <v>-1.3996654794072416</v>
      </c>
      <c r="E60" s="44">
        <f t="shared" si="32"/>
        <v>0.74800460427861815</v>
      </c>
      <c r="F60" s="44">
        <f>IF(AND(F$5-D$5 &lt;&gt; 0,F8 &lt;&gt; 0,D8 &lt;&gt; 0),(EXP(LN(F8/D8)/(F$5-D$5))-1)*100,0)</f>
        <v>2.6966527664118445E-2</v>
      </c>
      <c r="H60" s="44">
        <f t="shared" ref="H60:L60" si="33">(B8/B$51)*100</f>
        <v>7.5971871609740349</v>
      </c>
      <c r="I60" s="44">
        <f t="shared" si="33"/>
        <v>8.4354378579156855</v>
      </c>
      <c r="J60" s="44">
        <f t="shared" si="33"/>
        <v>8.6860621288494091</v>
      </c>
      <c r="K60" s="44">
        <f t="shared" si="33"/>
        <v>7.9422771250289781</v>
      </c>
      <c r="L60" s="44">
        <f t="shared" si="33"/>
        <v>8.3129576274647476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1.4479418050876935</v>
      </c>
      <c r="C61" s="44">
        <f>IF(AND(D$5-C$5 &lt;&gt; 0,D9 &lt;&gt; 0,C9 &lt;&gt; 0),(EXP(LN(D9/C9)/(D$5-C$5))-1)*100,0)</f>
        <v>-2.0941238372988114</v>
      </c>
      <c r="D61" s="44">
        <f t="shared" si="34"/>
        <v>4.5701515705576012</v>
      </c>
      <c r="E61" s="44">
        <f t="shared" si="34"/>
        <v>1.4294519301985886</v>
      </c>
      <c r="F61" s="44">
        <f>IF(AND(F$5-D$5 &lt;&gt; 0,F9 &lt;&gt; 0,D9 &lt;&gt; 0),(EXP(LN(F9/D9)/(F$5-D$5))-1)*100,0)</f>
        <v>2.465728406032297</v>
      </c>
      <c r="H61" s="44">
        <f t="shared" ref="H61:L61" si="35">(B9/B$51)*100</f>
        <v>3.5510098705326358</v>
      </c>
      <c r="I61" s="44">
        <f t="shared" si="35"/>
        <v>3.5306184096917423</v>
      </c>
      <c r="J61" s="44">
        <f t="shared" si="35"/>
        <v>3.537281444696764</v>
      </c>
      <c r="K61" s="44">
        <f t="shared" si="35"/>
        <v>4.339487750664424</v>
      </c>
      <c r="L61" s="44">
        <f t="shared" si="35"/>
        <v>4.8587578087502035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3.6552037967922946</v>
      </c>
      <c r="C63" s="44">
        <f t="shared" si="36"/>
        <v>2.7749255515389315</v>
      </c>
      <c r="D63" s="44">
        <f t="shared" si="36"/>
        <v>1.2982261435379172</v>
      </c>
      <c r="E63" s="44">
        <f t="shared" si="36"/>
        <v>0.80579115430492454</v>
      </c>
      <c r="F63" s="44">
        <f>IF(AND(F$5-D$5 &lt;&gt; 0,F11 &lt;&gt; 0,D11 &lt;&gt; 0),(EXP(LN(F11/D11)/(F$5-D$5))-1)*100,0)</f>
        <v>0.96966959167072986</v>
      </c>
      <c r="H63" s="44">
        <f>(B11/B$51)*100</f>
        <v>20.335237005560753</v>
      </c>
      <c r="I63" s="44">
        <f>(C11/C$51)*100</f>
        <v>22.036347792854816</v>
      </c>
      <c r="J63" s="44">
        <f>(D11/D$51)*100</f>
        <v>23.175913708786368</v>
      </c>
      <c r="K63" s="44">
        <f>(E11/E$51)*100</f>
        <v>24.253601101347165</v>
      </c>
      <c r="L63" s="44">
        <f>(F11/F$51)*100</f>
        <v>25.531542385940771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3.0637001407934461</v>
      </c>
      <c r="C64" s="44">
        <f t="shared" si="36"/>
        <v>3.4333109636031089</v>
      </c>
      <c r="D64" s="49">
        <f t="shared" si="36"/>
        <v>1.0488893045260461</v>
      </c>
      <c r="E64" s="49">
        <f t="shared" si="36"/>
        <v>0.8750391494818377</v>
      </c>
      <c r="F64" s="44">
        <f>IF(AND(F$5-D$5 &lt;&gt; 0,F12 &lt;&gt; 0,D12 &lt;&gt; 0),(EXP(LN(F12/D12)/(F$5-D$5))-1)*100,0)</f>
        <v>0.93295594222355671</v>
      </c>
      <c r="H64" s="40">
        <f t="shared" ref="H64:L67" si="37">(B12/B$11)*100</f>
        <v>29.805048738515826</v>
      </c>
      <c r="I64" s="40">
        <f t="shared" si="37"/>
        <v>29.130525414960729</v>
      </c>
      <c r="J64" s="40">
        <f t="shared" si="37"/>
        <v>29.31713817946579</v>
      </c>
      <c r="K64" s="40">
        <f t="shared" si="37"/>
        <v>28.958101984468705</v>
      </c>
      <c r="L64" s="40">
        <f t="shared" si="37"/>
        <v>29.157644164374013</v>
      </c>
    </row>
    <row r="65" spans="1:12" x14ac:dyDescent="0.2">
      <c r="A65" t="str">
        <f>A13</f>
        <v>22 Health professionals</v>
      </c>
      <c r="B65" s="49">
        <f t="shared" si="36"/>
        <v>5.1841758785333703</v>
      </c>
      <c r="C65" s="44">
        <f t="shared" si="36"/>
        <v>-0.65704972271672935</v>
      </c>
      <c r="D65" s="49">
        <f t="shared" si="36"/>
        <v>1.0070561677643086</v>
      </c>
      <c r="E65" s="49">
        <f t="shared" si="36"/>
        <v>0.42198022776058774</v>
      </c>
      <c r="F65" s="44">
        <f>IF(AND(F$5-D$5 &lt;&gt; 0,F13 &lt;&gt; 0,D13 &lt;&gt; 0),(EXP(LN(F13/D13)/(F$5-D$5))-1)*100,0)</f>
        <v>0.6166280118031553</v>
      </c>
      <c r="H65" s="40">
        <f t="shared" si="37"/>
        <v>18.141795466159913</v>
      </c>
      <c r="I65" s="40">
        <f t="shared" si="37"/>
        <v>19.236119275852843</v>
      </c>
      <c r="J65" s="40">
        <f t="shared" si="37"/>
        <v>18.593765264180476</v>
      </c>
      <c r="K65" s="40">
        <f t="shared" si="37"/>
        <v>18.328069002708148</v>
      </c>
      <c r="L65" s="40">
        <f t="shared" si="37"/>
        <v>17.642076332179123</v>
      </c>
    </row>
    <row r="66" spans="1:12" x14ac:dyDescent="0.2">
      <c r="A66" t="str">
        <f>A14</f>
        <v>23 Teaching and other educational professionals</v>
      </c>
      <c r="B66" s="49">
        <f t="shared" si="36"/>
        <v>2.6783181001671208</v>
      </c>
      <c r="C66" s="44">
        <f t="shared" si="36"/>
        <v>0.67401920682539362</v>
      </c>
      <c r="D66" s="49">
        <f t="shared" si="36"/>
        <v>0.62653392727678447</v>
      </c>
      <c r="E66" s="49">
        <f t="shared" si="36"/>
        <v>0.7432791369391456</v>
      </c>
      <c r="F66" s="44">
        <f>IF(AND(F$5-D$5 &lt;&gt; 0,F14 &lt;&gt; 0,D14 &lt;&gt; 0),(EXP(LN(F14/D14)/(F$5-D$5))-1)*100,0)</f>
        <v>0.70434902527034549</v>
      </c>
      <c r="H66" s="40">
        <f t="shared" si="37"/>
        <v>21.469374970820997</v>
      </c>
      <c r="I66" s="40">
        <f t="shared" si="37"/>
        <v>20.671402653587588</v>
      </c>
      <c r="J66" s="40">
        <f t="shared" si="37"/>
        <v>20.248841598388648</v>
      </c>
      <c r="K66" s="40">
        <f t="shared" si="37"/>
        <v>19.586351744371331</v>
      </c>
      <c r="L66" s="40">
        <f t="shared" si="37"/>
        <v>19.465230598021652</v>
      </c>
    </row>
    <row r="67" spans="1:12" x14ac:dyDescent="0.2">
      <c r="A67" t="str">
        <f>A15</f>
        <v>24 Business, media and public service professionals</v>
      </c>
      <c r="B67" s="49">
        <f t="shared" si="36"/>
        <v>3.9741556438756209</v>
      </c>
      <c r="C67" s="44">
        <f t="shared" si="36"/>
        <v>5.6903571052756119</v>
      </c>
      <c r="D67" s="49">
        <f t="shared" si="36"/>
        <v>2.1043408450893475</v>
      </c>
      <c r="E67" s="49">
        <f t="shared" si="36"/>
        <v>0.9891647713225149</v>
      </c>
      <c r="F67" s="44">
        <f>IF(AND(F$5-D$5 &lt;&gt; 0,F15 &lt;&gt; 0,D15 &lt;&gt; 0),(EXP(LN(F15/D15)/(F$5-D$5))-1)*100,0)</f>
        <v>1.3595301988440722</v>
      </c>
      <c r="H67" s="40">
        <f t="shared" si="37"/>
        <v>30.583780824503258</v>
      </c>
      <c r="I67" s="40">
        <f t="shared" si="37"/>
        <v>30.96195265559885</v>
      </c>
      <c r="J67" s="40">
        <f t="shared" si="37"/>
        <v>31.840254957965076</v>
      </c>
      <c r="K67" s="40">
        <f t="shared" si="37"/>
        <v>33.127477268451827</v>
      </c>
      <c r="L67" s="40">
        <f t="shared" si="37"/>
        <v>33.735048905425209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1.6319616662775038</v>
      </c>
      <c r="C69" s="44">
        <f t="shared" si="39"/>
        <v>3.4269093220242963</v>
      </c>
      <c r="D69" s="44">
        <f t="shared" si="39"/>
        <v>-0.43987817911360638</v>
      </c>
      <c r="E69" s="44">
        <f t="shared" si="39"/>
        <v>0.56311706285805396</v>
      </c>
      <c r="F69" s="44">
        <f t="shared" ref="F69:F74" si="40">IF(AND(F$5-D$5 &lt;&gt; 0,F17 &lt;&gt; 0,D17 &lt;&gt; 0),(EXP(LN(F17/D17)/(F$5-D$5))-1)*100,0)</f>
        <v>0.22766759734131892</v>
      </c>
      <c r="H69" s="44">
        <f>(B17/B$51)*100</f>
        <v>13.497854307012622</v>
      </c>
      <c r="I69" s="44">
        <f>(C17/C$51)*100</f>
        <v>13.517983422118048</v>
      </c>
      <c r="J69" s="44">
        <f>(D17/D$51)*100</f>
        <v>14.307229139612232</v>
      </c>
      <c r="K69" s="44">
        <f>(E17/E$51)*100</f>
        <v>13.731335949670129</v>
      </c>
      <c r="L69" s="44">
        <f>(F17/F$51)*100</f>
        <v>14.110618577626525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4.2535854108540994</v>
      </c>
      <c r="C70" s="44">
        <f t="shared" si="39"/>
        <v>8.2252328227550251</v>
      </c>
      <c r="D70" s="49">
        <f t="shared" si="39"/>
        <v>-2.5170197433614039</v>
      </c>
      <c r="E70" s="49">
        <f t="shared" si="39"/>
        <v>0.58009331810389142</v>
      </c>
      <c r="F70" s="44">
        <f t="shared" si="40"/>
        <v>-0.46305921233104064</v>
      </c>
      <c r="H70" s="40">
        <f t="shared" ref="H70:L74" si="41">(B18/B$17)*100</f>
        <v>11.515809491479583</v>
      </c>
      <c r="I70" s="40">
        <f t="shared" si="41"/>
        <v>12.750794249343633</v>
      </c>
      <c r="J70" s="40">
        <f t="shared" si="41"/>
        <v>13.342346642242795</v>
      </c>
      <c r="K70" s="40">
        <f t="shared" si="41"/>
        <v>12.007403720598145</v>
      </c>
      <c r="L70" s="40">
        <f t="shared" si="41"/>
        <v>12.027689057257982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4.04138624225725</v>
      </c>
      <c r="C71" s="44">
        <f t="shared" si="39"/>
        <v>2.2187832191755019</v>
      </c>
      <c r="D71" s="49">
        <f t="shared" si="39"/>
        <v>-0.12642817140052776</v>
      </c>
      <c r="E71" s="49">
        <f t="shared" si="39"/>
        <v>0.56805944011577569</v>
      </c>
      <c r="F71" s="44">
        <f t="shared" si="40"/>
        <v>0.33602863945971784</v>
      </c>
      <c r="H71" s="40">
        <f t="shared" si="41"/>
        <v>12.289416593810929</v>
      </c>
      <c r="I71" s="40">
        <f t="shared" si="41"/>
        <v>13.49691627026202</v>
      </c>
      <c r="J71" s="40">
        <f t="shared" si="41"/>
        <v>13.339259264353634</v>
      </c>
      <c r="K71" s="40">
        <f t="shared" si="41"/>
        <v>13.550568850862406</v>
      </c>
      <c r="L71" s="40">
        <f t="shared" si="41"/>
        <v>13.557230024347666</v>
      </c>
    </row>
    <row r="72" spans="1:12" x14ac:dyDescent="0.2">
      <c r="A72" t="str">
        <f t="shared" si="38"/>
        <v>33 Protective service occupations</v>
      </c>
      <c r="B72" s="49">
        <f t="shared" si="39"/>
        <v>-6.6972892265082518E-2</v>
      </c>
      <c r="C72" s="44">
        <f t="shared" si="39"/>
        <v>5.289715098044323</v>
      </c>
      <c r="D72" s="49">
        <f t="shared" si="39"/>
        <v>3.5502241974966431</v>
      </c>
      <c r="E72" s="49">
        <f t="shared" si="39"/>
        <v>1.246009931607639</v>
      </c>
      <c r="F72" s="44">
        <f t="shared" si="40"/>
        <v>2.0083271899419497</v>
      </c>
      <c r="H72" s="40">
        <f t="shared" si="41"/>
        <v>9.2796802763315203</v>
      </c>
      <c r="I72" s="40">
        <f t="shared" si="41"/>
        <v>8.674569922949777</v>
      </c>
      <c r="J72" s="40">
        <f t="shared" si="41"/>
        <v>8.830806235751588</v>
      </c>
      <c r="K72" s="40">
        <f t="shared" si="41"/>
        <v>10.74802026460409</v>
      </c>
      <c r="L72" s="40">
        <f t="shared" si="41"/>
        <v>11.500596907094218</v>
      </c>
    </row>
    <row r="73" spans="1:12" x14ac:dyDescent="0.2">
      <c r="A73" t="str">
        <f t="shared" si="38"/>
        <v>34 Culture, media and sports occupations</v>
      </c>
      <c r="B73" s="49">
        <f t="shared" si="39"/>
        <v>-1.4338742593287712</v>
      </c>
      <c r="C73" s="44">
        <f t="shared" si="39"/>
        <v>3.8637396286023362</v>
      </c>
      <c r="D73" s="49">
        <f t="shared" si="39"/>
        <v>-0.33031370266344284</v>
      </c>
      <c r="E73" s="49">
        <f t="shared" si="39"/>
        <v>0.88070238741753126</v>
      </c>
      <c r="F73" s="44">
        <f t="shared" si="40"/>
        <v>0.47540421263911892</v>
      </c>
      <c r="H73" s="40">
        <f t="shared" si="41"/>
        <v>17.768957986309982</v>
      </c>
      <c r="I73" s="40">
        <f t="shared" si="41"/>
        <v>15.719961321464879</v>
      </c>
      <c r="J73" s="40">
        <f t="shared" si="41"/>
        <v>15.786355604814</v>
      </c>
      <c r="K73" s="40">
        <f t="shared" si="41"/>
        <v>15.873410280867537</v>
      </c>
      <c r="L73" s="40">
        <f t="shared" si="41"/>
        <v>16.381887992927794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1.7411919023467171</v>
      </c>
      <c r="C74" s="44">
        <f t="shared" si="39"/>
        <v>2.0511893591907082</v>
      </c>
      <c r="D74" s="49">
        <f t="shared" si="39"/>
        <v>-0.80256835148720951</v>
      </c>
      <c r="E74" s="49">
        <f t="shared" si="39"/>
        <v>0.28892018639268269</v>
      </c>
      <c r="F74" s="44">
        <f t="shared" si="40"/>
        <v>-7.6237270892753894E-2</v>
      </c>
      <c r="H74" s="40">
        <f t="shared" si="41"/>
        <v>49.146135652067983</v>
      </c>
      <c r="I74" s="40">
        <f t="shared" si="41"/>
        <v>49.357758235979695</v>
      </c>
      <c r="J74" s="40">
        <f t="shared" si="41"/>
        <v>48.701232252837983</v>
      </c>
      <c r="K74" s="40">
        <f t="shared" si="41"/>
        <v>47.820596883067822</v>
      </c>
      <c r="L74" s="40">
        <f t="shared" si="41"/>
        <v>46.532596018372338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-0.7758715736140509</v>
      </c>
      <c r="C76" s="44">
        <f t="shared" si="42"/>
        <v>0.93988441285881574</v>
      </c>
      <c r="D76" s="44">
        <f t="shared" si="42"/>
        <v>-1.598359965430618</v>
      </c>
      <c r="E76" s="44">
        <f t="shared" si="42"/>
        <v>-1.3028325780520156</v>
      </c>
      <c r="F76" s="44">
        <f>IF(AND(F$5-D$5 &lt;&gt; 0,F24 &lt;&gt; 0,D24 &lt;&gt; 0),(EXP(LN(F24/D24)/(F$5-D$5))-1)*100,0)</f>
        <v>-1.401440192511394</v>
      </c>
      <c r="H76" s="44">
        <f>(B24/B$51)*100</f>
        <v>11.184373049546924</v>
      </c>
      <c r="I76" s="44">
        <f>(C24/C$51)*100</f>
        <v>10.176694932408029</v>
      </c>
      <c r="J76" s="44">
        <f>(D24/D$51)*100</f>
        <v>10.511861620679525</v>
      </c>
      <c r="K76" s="44">
        <f>(E24/E$51)*100</f>
        <v>9.5152780227114029</v>
      </c>
      <c r="L76" s="44">
        <f>(F24/F$51)*100</f>
        <v>8.1080116942493543</v>
      </c>
    </row>
    <row r="77" spans="1:12" x14ac:dyDescent="0.2">
      <c r="A77" t="str">
        <f>A25</f>
        <v>41 Administrative occupations</v>
      </c>
      <c r="B77" s="49">
        <f t="shared" si="42"/>
        <v>-0.39734406985664217</v>
      </c>
      <c r="C77" s="44">
        <f t="shared" si="42"/>
        <v>2.0051030001891235</v>
      </c>
      <c r="D77" s="49">
        <f t="shared" si="42"/>
        <v>-2.1029841144508454</v>
      </c>
      <c r="E77" s="49">
        <f t="shared" si="42"/>
        <v>-0.99336892894504869</v>
      </c>
      <c r="F77" s="44">
        <f>IF(AND(F$5-D$5 &lt;&gt; 0,F25 &lt;&gt; 0,D25 &lt;&gt; 0),(EXP(LN(F25/D25)/(F$5-D$5))-1)*100,0)</f>
        <v>-1.3646311028308711</v>
      </c>
      <c r="H77" s="40">
        <f t="shared" ref="H77:L78" si="43">(B25/B$24)*100</f>
        <v>77.358946398327774</v>
      </c>
      <c r="I77" s="40">
        <f t="shared" si="43"/>
        <v>78.546176939583006</v>
      </c>
      <c r="J77" s="40">
        <f t="shared" si="43"/>
        <v>79.375074734804983</v>
      </c>
      <c r="K77" s="40">
        <f t="shared" si="43"/>
        <v>77.360582679832447</v>
      </c>
      <c r="L77" s="40">
        <f t="shared" si="43"/>
        <v>79.820726046456798</v>
      </c>
    </row>
    <row r="78" spans="1:12" x14ac:dyDescent="0.2">
      <c r="A78" t="str">
        <f>A26</f>
        <v>42 Secretarial and related occupations</v>
      </c>
      <c r="B78" s="49">
        <f t="shared" si="42"/>
        <v>-2.1030169267325483</v>
      </c>
      <c r="C78" s="44">
        <f t="shared" si="42"/>
        <v>-2.9600660716844862</v>
      </c>
      <c r="D78" s="49">
        <f t="shared" si="42"/>
        <v>0.25289187940857882</v>
      </c>
      <c r="E78" s="49">
        <f t="shared" si="42"/>
        <v>-2.4317045337936327</v>
      </c>
      <c r="F78" s="44">
        <f>IF(AND(F$5-D$5 &lt;&gt; 0,F26 &lt;&gt; 0,D26 &lt;&gt; 0),(EXP(LN(F26/D26)/(F$5-D$5))-1)*100,0)</f>
        <v>-1.5449232811992952</v>
      </c>
      <c r="H78" s="40">
        <f t="shared" si="43"/>
        <v>22.641053601672219</v>
      </c>
      <c r="I78" s="40">
        <f t="shared" si="43"/>
        <v>21.453823060416983</v>
      </c>
      <c r="J78" s="40">
        <f t="shared" si="43"/>
        <v>20.62492526519501</v>
      </c>
      <c r="K78" s="40">
        <f t="shared" si="43"/>
        <v>22.639417320167549</v>
      </c>
      <c r="L78" s="40">
        <f t="shared" si="43"/>
        <v>20.179273953543191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0.1266312199847075</v>
      </c>
      <c r="C80" s="44">
        <f t="shared" si="44"/>
        <v>-12.441339047822463</v>
      </c>
      <c r="D80" s="44">
        <f t="shared" si="44"/>
        <v>0.61070188503131728</v>
      </c>
      <c r="E80" s="44">
        <f t="shared" si="44"/>
        <v>-0.16894876683036797</v>
      </c>
      <c r="F80" s="44">
        <f>IF(AND(F$5-D$5 &lt;&gt; 0,F28 &lt;&gt; 0,D28 &lt;&gt; 0),(EXP(LN(F28/D28)/(F$5-D$5))-1)*100,0)</f>
        <v>9.026116630290737E-2</v>
      </c>
      <c r="H80" s="44">
        <f>(B28/B$51)*100</f>
        <v>9.2836963820801088</v>
      </c>
      <c r="I80" s="44">
        <f>(C28/C$51)*100</f>
        <v>8.7588136579953826</v>
      </c>
      <c r="J80" s="44">
        <f>(D28/D$51)*100</f>
        <v>7.8479183207854932</v>
      </c>
      <c r="K80" s="44">
        <f>(E28/E$51)*100</f>
        <v>7.9378983180767468</v>
      </c>
      <c r="L80" s="44">
        <f>(F28/F$51)*100</f>
        <v>7.5824223479418444</v>
      </c>
    </row>
    <row r="81" spans="1:12" x14ac:dyDescent="0.2">
      <c r="A81" t="str">
        <f>A29</f>
        <v>51 Skilled agricultural and related trades</v>
      </c>
      <c r="B81" s="49">
        <f t="shared" si="44"/>
        <v>2.9096101742846825</v>
      </c>
      <c r="C81" s="44">
        <f t="shared" si="44"/>
        <v>-22.4531232053913</v>
      </c>
      <c r="D81" s="49">
        <f t="shared" si="44"/>
        <v>1.0951905246839866</v>
      </c>
      <c r="E81" s="49">
        <f t="shared" si="44"/>
        <v>1.3810220444099741</v>
      </c>
      <c r="F81" s="44">
        <f>IF(AND(F$5-D$5 &lt;&gt; 0,F29 &lt;&gt; 0,D29 &lt;&gt; 0),(EXP(LN(F29/D29)/(F$5-D$5))-1)*100,0)</f>
        <v>1.2856551898351221</v>
      </c>
      <c r="H81" s="40">
        <f t="shared" ref="H81:L84" si="45">(B29/B$28)*100</f>
        <v>11.081954041733196</v>
      </c>
      <c r="I81" s="40">
        <f t="shared" si="45"/>
        <v>12.366353562450405</v>
      </c>
      <c r="J81" s="40">
        <f t="shared" si="45"/>
        <v>10.952338531418151</v>
      </c>
      <c r="K81" s="40">
        <f t="shared" si="45"/>
        <v>11.218594246147875</v>
      </c>
      <c r="L81" s="40">
        <f t="shared" si="45"/>
        <v>13.087257542388709</v>
      </c>
    </row>
    <row r="82" spans="1:12" x14ac:dyDescent="0.2">
      <c r="A82" t="str">
        <f>A30</f>
        <v>52 Skilled metal, electrical and electronic trades</v>
      </c>
      <c r="B82" s="49">
        <f t="shared" si="44"/>
        <v>1.459240177866783</v>
      </c>
      <c r="C82" s="44">
        <f t="shared" si="44"/>
        <v>-12.729973301143238</v>
      </c>
      <c r="D82" s="49">
        <f t="shared" si="44"/>
        <v>0.29658398418763721</v>
      </c>
      <c r="E82" s="49">
        <f t="shared" si="44"/>
        <v>-0.36557350934114385</v>
      </c>
      <c r="F82" s="44">
        <f>IF(AND(F$5-D$5 &lt;&gt; 0,F30 &lt;&gt; 0,D30 &lt;&gt; 0),(EXP(LN(F30/D30)/(F$5-D$5))-1)*100,0)</f>
        <v>-0.14534150448166638</v>
      </c>
      <c r="H82" s="40">
        <f t="shared" si="45"/>
        <v>33.203886627839346</v>
      </c>
      <c r="I82" s="40">
        <f t="shared" si="45"/>
        <v>35.007163806053384</v>
      </c>
      <c r="J82" s="40">
        <f t="shared" si="45"/>
        <v>34.891763839035193</v>
      </c>
      <c r="K82" s="40">
        <f t="shared" si="45"/>
        <v>34.35047433158303</v>
      </c>
      <c r="L82" s="40">
        <f t="shared" si="45"/>
        <v>33.679880987440505</v>
      </c>
    </row>
    <row r="83" spans="1:12" x14ac:dyDescent="0.2">
      <c r="A83" t="str">
        <f>A31</f>
        <v>53 Skilled construction and building trades</v>
      </c>
      <c r="B83" s="49">
        <f t="shared" si="44"/>
        <v>-0.6922380240420023</v>
      </c>
      <c r="C83" s="44">
        <f t="shared" si="44"/>
        <v>-11.405888438319757</v>
      </c>
      <c r="D83" s="49">
        <f t="shared" si="44"/>
        <v>0.90882356374439865</v>
      </c>
      <c r="E83" s="49">
        <f t="shared" si="44"/>
        <v>-0.99770751053276374</v>
      </c>
      <c r="F83" s="44">
        <f>IF(AND(F$5-D$5 &lt;&gt; 0,F31 &lt;&gt; 0,D31 &lt;&gt; 0),(EXP(LN(F31/D31)/(F$5-D$5))-1)*100,0)</f>
        <v>-0.36623349578165376</v>
      </c>
      <c r="H83" s="40">
        <f t="shared" si="45"/>
        <v>30.547152770860059</v>
      </c>
      <c r="I83" s="40">
        <f t="shared" si="45"/>
        <v>29.560045449667278</v>
      </c>
      <c r="J83" s="40">
        <f t="shared" si="45"/>
        <v>29.909616431508844</v>
      </c>
      <c r="K83" s="40">
        <f t="shared" si="45"/>
        <v>30.35537936996004</v>
      </c>
      <c r="L83" s="40">
        <f t="shared" si="45"/>
        <v>27.927478993335498</v>
      </c>
    </row>
    <row r="84" spans="1:12" x14ac:dyDescent="0.2">
      <c r="A84" t="str">
        <f>A32</f>
        <v>54 Textiles, printing and other skilled trades</v>
      </c>
      <c r="B84" s="49">
        <f t="shared" si="44"/>
        <v>-2.0314131359124188</v>
      </c>
      <c r="C84" s="44">
        <f t="shared" si="44"/>
        <v>-7.9627296562919554</v>
      </c>
      <c r="D84" s="49">
        <f t="shared" si="44"/>
        <v>0.46861192569376264</v>
      </c>
      <c r="E84" s="49">
        <f t="shared" si="44"/>
        <v>0.32965283038590698</v>
      </c>
      <c r="F84" s="44">
        <f>IF(AND(F$5-D$5 &lt;&gt; 0,F32 &lt;&gt; 0,D32 &lt;&gt; 0),(EXP(LN(F32/D32)/(F$5-D$5))-1)*100,0)</f>
        <v>0.37595116061175382</v>
      </c>
      <c r="H84" s="40">
        <f t="shared" si="45"/>
        <v>25.16700655956739</v>
      </c>
      <c r="I84" s="40">
        <f t="shared" si="45"/>
        <v>23.066437181828938</v>
      </c>
      <c r="J84" s="40">
        <f t="shared" si="45"/>
        <v>24.246281198037806</v>
      </c>
      <c r="K84" s="40">
        <f t="shared" si="45"/>
        <v>24.075552052309046</v>
      </c>
      <c r="L84" s="40">
        <f t="shared" si="45"/>
        <v>25.30538247683528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1.6950827085357334</v>
      </c>
      <c r="C86" s="44">
        <f t="shared" si="46"/>
        <v>-4.7737216090804946</v>
      </c>
      <c r="D86" s="44">
        <f t="shared" si="46"/>
        <v>1.0208987434058958</v>
      </c>
      <c r="E86" s="44">
        <f t="shared" si="46"/>
        <v>0.57270577163699432</v>
      </c>
      <c r="F86" s="44">
        <f>IF(AND(F$5-D$5 &lt;&gt; 0,F34 &lt;&gt; 0,D34 &lt;&gt; 0),(EXP(LN(F34/D34)/(F$5-D$5))-1)*100,0)</f>
        <v>0.72188205108660863</v>
      </c>
      <c r="H86" s="44">
        <f>(B34/B$51)*100</f>
        <v>10.185465604801488</v>
      </c>
      <c r="I86" s="44">
        <f>(C34/C$51)*100</f>
        <v>10.22602010638364</v>
      </c>
      <c r="J86" s="44">
        <f>(D34/D$51)*100</f>
        <v>9.9649134319486734</v>
      </c>
      <c r="K86" s="44">
        <f>(E34/E$51)*100</f>
        <v>10.286315320465844</v>
      </c>
      <c r="L86" s="44">
        <f>(F34/F$51)*100</f>
        <v>10.580523933131483</v>
      </c>
    </row>
    <row r="87" spans="1:12" x14ac:dyDescent="0.2">
      <c r="A87" t="str">
        <f>A35</f>
        <v>61 Caring personal service occupations</v>
      </c>
      <c r="B87" s="49">
        <f t="shared" si="46"/>
        <v>1.7136669828694551</v>
      </c>
      <c r="C87" s="44">
        <f t="shared" si="46"/>
        <v>-3.862255531999359</v>
      </c>
      <c r="D87" s="49">
        <f t="shared" si="46"/>
        <v>1.4076964146482185</v>
      </c>
      <c r="E87" s="49">
        <f t="shared" si="46"/>
        <v>0.6587134660258176</v>
      </c>
      <c r="F87" s="44">
        <f>IF(AND(F$5-D$5 &lt;&gt; 0,F35 &lt;&gt; 0,D35 &lt;&gt; 0),(EXP(LN(F35/D35)/(F$5-D$5))-1)*100,0)</f>
        <v>0.90775776889266968</v>
      </c>
      <c r="H87" s="40">
        <f t="shared" ref="H87:L89" si="47">(B35/B$34)*100</f>
        <v>73.092750616124349</v>
      </c>
      <c r="I87" s="40">
        <f t="shared" si="47"/>
        <v>73.14619462120784</v>
      </c>
      <c r="J87" s="40">
        <f t="shared" si="47"/>
        <v>73.84631937869456</v>
      </c>
      <c r="K87" s="40">
        <f t="shared" si="47"/>
        <v>75.270933361780678</v>
      </c>
      <c r="L87" s="40">
        <f t="shared" si="47"/>
        <v>75.917117607982618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1.8565741415919712</v>
      </c>
      <c r="C88" s="44">
        <f t="shared" si="46"/>
        <v>-8.3552376136271977</v>
      </c>
      <c r="D88" s="49">
        <f t="shared" si="46"/>
        <v>6.9973906443876466E-2</v>
      </c>
      <c r="E88" s="49">
        <f t="shared" si="46"/>
        <v>0.30276606270183137</v>
      </c>
      <c r="F88" s="44">
        <f>IF(AND(F$5-D$5 &lt;&gt; 0,F36 &lt;&gt; 0,D36 &lt;&gt; 0),(EXP(LN(F36/D36)/(F$5-D$5))-1)*100,0)</f>
        <v>0.22510856797204326</v>
      </c>
      <c r="H88" s="40">
        <f t="shared" si="47"/>
        <v>25.791333585582173</v>
      </c>
      <c r="I88" s="40">
        <f t="shared" si="47"/>
        <v>25.955550419455665</v>
      </c>
      <c r="J88" s="40">
        <f t="shared" si="47"/>
        <v>24.979346993207269</v>
      </c>
      <c r="K88" s="40">
        <f t="shared" si="47"/>
        <v>23.825601515853734</v>
      </c>
      <c r="L88" s="40">
        <f t="shared" si="47"/>
        <v>23.19378504345767</v>
      </c>
    </row>
    <row r="89" spans="1:12" x14ac:dyDescent="0.2">
      <c r="A89" t="str">
        <f>A37</f>
        <v>63 Community and civil enforcement occupations</v>
      </c>
      <c r="B89" s="49">
        <f t="shared" si="46"/>
        <v>-3.6743378054884701</v>
      </c>
      <c r="C89" s="44">
        <f t="shared" si="46"/>
        <v>24.494075797474913</v>
      </c>
      <c r="D89" s="49">
        <f t="shared" si="46"/>
        <v>-4.1404895445291352</v>
      </c>
      <c r="E89" s="49">
        <f t="shared" si="46"/>
        <v>0.411609104479016</v>
      </c>
      <c r="F89" s="44">
        <f>IF(AND(F$5-D$5 &lt;&gt; 0,F37 &lt;&gt; 0,D37 &lt;&gt; 0),(EXP(LN(F37/D37)/(F$5-D$5))-1)*100,0)</f>
        <v>-1.1292822892127408</v>
      </c>
      <c r="H89" s="40">
        <f t="shared" si="47"/>
        <v>1.1159157982934707</v>
      </c>
      <c r="I89" s="40">
        <f t="shared" si="47"/>
        <v>0.89825495933649346</v>
      </c>
      <c r="J89" s="40">
        <f t="shared" si="47"/>
        <v>1.1743336280981731</v>
      </c>
      <c r="K89" s="40">
        <f t="shared" si="47"/>
        <v>0.90346512236559195</v>
      </c>
      <c r="L89" s="40">
        <f t="shared" si="47"/>
        <v>0.88909734855970768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-0.50216700622672805</v>
      </c>
      <c r="C91" s="44">
        <f t="shared" si="48"/>
        <v>-0.22544733429155084</v>
      </c>
      <c r="D91" s="44">
        <f t="shared" si="48"/>
        <v>4.6019804533781183E-3</v>
      </c>
      <c r="E91" s="44">
        <f t="shared" si="48"/>
        <v>-1.9958893120120003E-2</v>
      </c>
      <c r="F91" s="44">
        <f t="shared" ref="F91:F93" si="49">IF(AND(F$5-D$5 &lt;&gt; 0,F39 &lt;&gt; 0,D39 &lt;&gt; 0),(EXP(LN(F39/D39)/(F$5-D$5))-1)*100,0)</f>
        <v>-1.1772605567406114E-2</v>
      </c>
      <c r="H91" s="44">
        <f>(B39/B$51)*100</f>
        <v>7.7139058570283332</v>
      </c>
      <c r="I91" s="44">
        <f>(C39/C$51)*100</f>
        <v>7.0966724923503213</v>
      </c>
      <c r="J91" s="44">
        <f>(D39/D$51)*100</f>
        <v>7.2457714103905975</v>
      </c>
      <c r="K91" s="44">
        <f>(E39/E$51)*100</f>
        <v>7.1107387115768388</v>
      </c>
      <c r="L91" s="44">
        <f>(F39/F$51)*100</f>
        <v>6.8943579373823036</v>
      </c>
    </row>
    <row r="92" spans="1:12" s="30" customFormat="1" x14ac:dyDescent="0.2">
      <c r="A92" t="str">
        <f>A40</f>
        <v>71 Sales occupations</v>
      </c>
      <c r="B92" s="49">
        <f t="shared" si="48"/>
        <v>-1.1263548230404097</v>
      </c>
      <c r="C92" s="44">
        <f t="shared" si="48"/>
        <v>-0.70473126797697683</v>
      </c>
      <c r="D92" s="49">
        <f t="shared" si="48"/>
        <v>-1.5272829182053194</v>
      </c>
      <c r="E92" s="49">
        <f t="shared" si="48"/>
        <v>-0.51177240264479451</v>
      </c>
      <c r="F92" s="44">
        <f t="shared" si="49"/>
        <v>-0.85143422436009253</v>
      </c>
      <c r="G92"/>
      <c r="H92" s="40">
        <f>(B40/B$34)*100</f>
        <v>60.695001128353844</v>
      </c>
      <c r="I92" s="40">
        <f t="shared" ref="H92:L93" si="50">(C40/C$34)*100</f>
        <v>54.234456304816206</v>
      </c>
      <c r="J92" s="40">
        <f t="shared" si="50"/>
        <v>56.551878371374052</v>
      </c>
      <c r="K92" s="40">
        <f t="shared" si="50"/>
        <v>49.770327794465913</v>
      </c>
      <c r="L92" s="40">
        <f t="shared" si="50"/>
        <v>44.656645430473972</v>
      </c>
    </row>
    <row r="93" spans="1:12" s="30" customFormat="1" x14ac:dyDescent="0.2">
      <c r="A93" t="str">
        <f>A41</f>
        <v>72 Customer service occupations</v>
      </c>
      <c r="B93" s="49">
        <f t="shared" si="48"/>
        <v>1.9045369851957705</v>
      </c>
      <c r="C93" s="44">
        <f t="shared" si="48"/>
        <v>1.4887551367219753</v>
      </c>
      <c r="D93" s="49">
        <f t="shared" si="48"/>
        <v>4.7343307260244272</v>
      </c>
      <c r="E93" s="49">
        <f t="shared" si="48"/>
        <v>1.1529996960860212</v>
      </c>
      <c r="F93" s="44">
        <f t="shared" si="49"/>
        <v>2.3329588519491073</v>
      </c>
      <c r="G93"/>
      <c r="H93" s="40">
        <f t="shared" si="50"/>
        <v>15.039443975382543</v>
      </c>
      <c r="I93" s="40">
        <f t="shared" si="50"/>
        <v>15.163730071916911</v>
      </c>
      <c r="J93" s="40">
        <f t="shared" si="50"/>
        <v>16.160960128153793</v>
      </c>
      <c r="K93" s="40">
        <f t="shared" si="50"/>
        <v>19.357814694314122</v>
      </c>
      <c r="L93" s="40">
        <f t="shared" si="50"/>
        <v>20.504191414226607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2.6213017452773268</v>
      </c>
      <c r="C95" s="44">
        <f t="shared" si="51"/>
        <v>-16.662189691368035</v>
      </c>
      <c r="D95" s="44">
        <f t="shared" si="51"/>
        <v>1.78171817838777</v>
      </c>
      <c r="E95" s="44">
        <f t="shared" si="51"/>
        <v>-0.1500093395334634</v>
      </c>
      <c r="F95" s="44">
        <f>IF(AND(F$5-D$5 &lt;&gt; 0,F43 &lt;&gt; 0,D43 &lt;&gt; 0),(EXP(LN(F43/D43)/(F$5-D$5))-1)*100,0)</f>
        <v>0.48979147625636266</v>
      </c>
      <c r="H95" s="44">
        <f>(B43/B$51)*100</f>
        <v>4.8540681353318123</v>
      </c>
      <c r="I95" s="44">
        <f>(C43/C$51)*100</f>
        <v>5.053379169647199</v>
      </c>
      <c r="J95" s="44">
        <f>(D43/D$51)*100</f>
        <v>4.3095710715603941</v>
      </c>
      <c r="K95" s="44">
        <f>(E43/E$51)*100</f>
        <v>4.6186292350973277</v>
      </c>
      <c r="L95" s="44">
        <f>(F43/F$51)*100</f>
        <v>4.4201741754213684</v>
      </c>
    </row>
    <row r="96" spans="1:12" x14ac:dyDescent="0.2">
      <c r="A96" t="str">
        <f>A44</f>
        <v>81 Process, plant and machine operatives</v>
      </c>
      <c r="B96" s="49">
        <f t="shared" si="51"/>
        <v>0.93829197408241694</v>
      </c>
      <c r="C96" s="44">
        <f t="shared" si="51"/>
        <v>-12.271592962745581</v>
      </c>
      <c r="D96" s="49">
        <f t="shared" si="51"/>
        <v>4.0345971269895697</v>
      </c>
      <c r="E96" s="49">
        <f t="shared" si="51"/>
        <v>-5.4102153378743356E-2</v>
      </c>
      <c r="F96" s="44">
        <f>IF(AND(F$5-D$5 &lt;&gt; 0,F44 &lt;&gt; 0,D44 &lt;&gt; 0),(EXP(LN(F44/D44)/(F$5-D$5))-1)*100,0)</f>
        <v>1.2906237965854439</v>
      </c>
      <c r="H96" s="40">
        <f>(B44/B$43)*100</f>
        <v>29.826779601928589</v>
      </c>
      <c r="I96" s="40">
        <f t="shared" ref="H96:L97" si="52">(C44/C$43)*100</f>
        <v>27.917729430445736</v>
      </c>
      <c r="J96" s="40">
        <f t="shared" si="52"/>
        <v>29.388556310273</v>
      </c>
      <c r="K96" s="40">
        <f t="shared" si="52"/>
        <v>32.788255536713031</v>
      </c>
      <c r="L96" s="40">
        <f t="shared" si="52"/>
        <v>33.104555641850794</v>
      </c>
    </row>
    <row r="97" spans="1:12" x14ac:dyDescent="0.2">
      <c r="A97" t="str">
        <f>A45</f>
        <v>82 Transport and mobile machine drivers and operatives</v>
      </c>
      <c r="B97" s="49">
        <f t="shared" si="51"/>
        <v>3.3122409667479369</v>
      </c>
      <c r="C97" s="44">
        <f t="shared" si="51"/>
        <v>-18.362684009032538</v>
      </c>
      <c r="D97" s="49">
        <f t="shared" si="51"/>
        <v>0.78219043849001579</v>
      </c>
      <c r="E97" s="49">
        <f t="shared" si="51"/>
        <v>-0.19709879623580617</v>
      </c>
      <c r="F97" s="44">
        <f>IF(AND(F$5-D$5 &lt;&gt; 0,F45 &lt;&gt; 0,D45 &lt;&gt; 0),(EXP(LN(F45/D45)/(F$5-D$5))-1)*100,0)</f>
        <v>0.12826906284317818</v>
      </c>
      <c r="H97" s="40">
        <f t="shared" si="52"/>
        <v>70.173220398071408</v>
      </c>
      <c r="I97" s="40">
        <f t="shared" si="52"/>
        <v>72.082270569554268</v>
      </c>
      <c r="J97" s="40">
        <f t="shared" si="52"/>
        <v>70.611443689726997</v>
      </c>
      <c r="K97" s="40">
        <f t="shared" si="52"/>
        <v>67.211744463286976</v>
      </c>
      <c r="L97" s="40">
        <f t="shared" si="52"/>
        <v>66.895444358149206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0.21158222016959272</v>
      </c>
      <c r="C99" s="44">
        <f t="shared" si="53"/>
        <v>-8.880975798817925</v>
      </c>
      <c r="D99" s="44">
        <f t="shared" si="53"/>
        <v>9.2571738578817175E-2</v>
      </c>
      <c r="E99" s="44">
        <f t="shared" si="53"/>
        <v>-0.37877679855943258</v>
      </c>
      <c r="F99" s="44">
        <f>IF(AND(F$5-D$5 &lt;&gt; 0,F47 &lt;&gt; 0,D47 &lt;&gt; 0),(EXP(LN(F47/D47)/(F$5-D$5))-1)*100,0)</f>
        <v>-0.2219077637423128</v>
      </c>
      <c r="H99" s="44">
        <f>(B47/B$51)*100</f>
        <v>11.797202627131274</v>
      </c>
      <c r="I99" s="44">
        <f>(C47/C$51)*100</f>
        <v>11.168032158635118</v>
      </c>
      <c r="J99" s="44">
        <f>(D47/D$51)*100</f>
        <v>10.413477722690539</v>
      </c>
      <c r="K99" s="44">
        <f>(E47/E$51)*100</f>
        <v>10.264438465361142</v>
      </c>
      <c r="L99" s="44">
        <f>(F47/F$51)*100</f>
        <v>9.6006335120914006</v>
      </c>
    </row>
    <row r="100" spans="1:12" x14ac:dyDescent="0.2">
      <c r="A100" t="str">
        <f>A48</f>
        <v>91 Elementary trades and related occupations</v>
      </c>
      <c r="B100" s="49">
        <f t="shared" si="53"/>
        <v>-2.5064791070946946</v>
      </c>
      <c r="C100" s="44">
        <f t="shared" si="53"/>
        <v>-11.052258516429214</v>
      </c>
      <c r="D100" s="49">
        <f t="shared" si="53"/>
        <v>-3.7327603972719392</v>
      </c>
      <c r="E100" s="49">
        <f t="shared" si="53"/>
        <v>-0.75233124361546722</v>
      </c>
      <c r="F100" s="44">
        <f>IF(AND(F$5-D$5 &lt;&gt; 0,F48 &lt;&gt; 0,D48 &lt;&gt; 0),(EXP(LN(F48/D48)/(F$5-D$5))-1)*100,0)</f>
        <v>-1.7559217086912549</v>
      </c>
      <c r="H100" s="40">
        <f t="shared" ref="H100:L101" si="54">(B48/B$47)*100</f>
        <v>11.680081588085775</v>
      </c>
      <c r="I100" s="40">
        <f t="shared" si="54"/>
        <v>10.463505793206078</v>
      </c>
      <c r="J100" s="40">
        <f t="shared" si="54"/>
        <v>10.214170053566768</v>
      </c>
      <c r="K100" s="40">
        <f t="shared" si="54"/>
        <v>8.4059429586352952</v>
      </c>
      <c r="L100" s="40">
        <f t="shared" si="54"/>
        <v>8.0960071463401029</v>
      </c>
    </row>
    <row r="101" spans="1:12" x14ac:dyDescent="0.2">
      <c r="A101" t="str">
        <f>A49</f>
        <v>92 Elementary administration and service occupations</v>
      </c>
      <c r="B101" s="49">
        <f t="shared" si="53"/>
        <v>0.55490864421279262</v>
      </c>
      <c r="C101" s="44">
        <f t="shared" si="53"/>
        <v>-8.6272331266741826</v>
      </c>
      <c r="D101" s="49">
        <f t="shared" si="53"/>
        <v>0.49252229967280403</v>
      </c>
      <c r="E101" s="49">
        <f t="shared" si="53"/>
        <v>-0.34511820673559512</v>
      </c>
      <c r="F101" s="44">
        <f>IF(AND(F$5-D$5 &lt;&gt; 0,F49 &lt;&gt; 0,D49 &lt;&gt; 0),(EXP(LN(F49/D49)/(F$5-D$5))-1)*100,0)</f>
        <v>-6.6683373513887201E-2</v>
      </c>
      <c r="H101" s="40">
        <f t="shared" si="54"/>
        <v>88.31991841191423</v>
      </c>
      <c r="I101" s="40">
        <f t="shared" si="54"/>
        <v>89.536494206793918</v>
      </c>
      <c r="J101" s="40">
        <f t="shared" si="54"/>
        <v>89.785829946433239</v>
      </c>
      <c r="K101" s="40">
        <f t="shared" si="54"/>
        <v>91.594057041364707</v>
      </c>
      <c r="L101" s="40">
        <f t="shared" si="54"/>
        <v>91.903992853659886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1.5941064490136769</v>
      </c>
      <c r="C103" s="206">
        <f t="shared" ref="C103" si="56">IF(AND(D$5-C$5 &lt;&gt; 0,D51 &lt;&gt; 0,C51 &lt;&gt; 0),(EXP(LN(D51/C51)/(D$5-C$5))-1)*100,0)</f>
        <v>-2.2785452044612797</v>
      </c>
      <c r="D103" s="50">
        <f>IF(AND(E$5-D$5 &lt;&gt; 0,E51 &lt;&gt; 0,D51 &lt;&gt; 0),(EXP(LN(E51/D51)/(E$5-D$5))-1)*100,0)</f>
        <v>0.38156617181188679</v>
      </c>
      <c r="E103" s="50">
        <f>IF(AND(F$5-E$5 &lt;&gt; 0,F51 &lt;&gt; 0,E51 &lt;&gt; 0),(EXP(LN(F51/E51)/(F$5-E$5))-1)*100,0)</f>
        <v>0.28948480610164751</v>
      </c>
      <c r="F103" s="206">
        <f>IF(AND(F$5-D$5 &lt;&gt; 0,F51 &lt;&gt; 0,D51 &lt;&gt; 0),(EXP(LN(F51/D51)/(F$5-D$5))-1)*100,0)</f>
        <v>0.3201692055678107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Coast to Capital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19.739959143831829</v>
      </c>
      <c r="C9" s="330">
        <v>41.855147426224498</v>
      </c>
      <c r="D9" s="330">
        <f>SUM(B9:C9)</f>
        <v>61.59510657005633</v>
      </c>
      <c r="E9" s="331"/>
      <c r="F9" s="330">
        <v>25.895552108345861</v>
      </c>
      <c r="G9" s="330">
        <v>47.417331217160537</v>
      </c>
      <c r="H9" s="330">
        <f>SUM(F9:G9)</f>
        <v>73.312883325506391</v>
      </c>
      <c r="I9" s="331"/>
      <c r="J9" s="330">
        <v>29.414438238297702</v>
      </c>
      <c r="K9" s="330">
        <v>44.195554609258522</v>
      </c>
      <c r="L9" s="330">
        <f>SUM(J9:K9)</f>
        <v>73.609992847556228</v>
      </c>
      <c r="M9" s="236"/>
      <c r="N9" s="328">
        <f>IF(B9&gt;0,(EXP(LN(F9/B9)/($F$6-$B$6))-1)*100,0)</f>
        <v>5.5785723434576218</v>
      </c>
      <c r="O9" s="328">
        <f>IF(F9&gt;0,(EXP(LN(J9/F9)/($J$6-$F$6))-1)*100,0)</f>
        <v>0.85304742017693336</v>
      </c>
      <c r="P9" s="328"/>
      <c r="Q9" s="328">
        <f>IF(C9&gt;0,(EXP(LN(G9/C9)/($F$6-$B$6))-1)*100,0)</f>
        <v>2.5268574930138232</v>
      </c>
      <c r="R9" s="328">
        <f>IF(G9&gt;0,(EXP(LN(K9/G9)/($J$6-$F$6))-1)*100,0)</f>
        <v>-0.46799208699586092</v>
      </c>
      <c r="S9" s="327"/>
      <c r="T9" s="328">
        <f>IF(D9&gt;0,(EXP(LN(H9/D9)/($F$6-$B$6))-1)*100,0)</f>
        <v>3.5444481540004347</v>
      </c>
      <c r="U9" s="328">
        <f>IF(H9&gt;0,(EXP(LN(L9/H9)/($J$6-$F$6))-1)*100,0)</f>
        <v>2.6966527664118445E-2</v>
      </c>
    </row>
    <row r="10" spans="1:21" x14ac:dyDescent="0.2">
      <c r="A10" s="329" t="str">
        <f>name!D5</f>
        <v>12 Other managers and proprietors</v>
      </c>
      <c r="B10" s="330">
        <v>12.206893610315305</v>
      </c>
      <c r="C10" s="330">
        <v>16.583345036212563</v>
      </c>
      <c r="D10" s="330">
        <f t="shared" ref="D10:D33" si="0">SUM(B10:C10)</f>
        <v>28.790238646527868</v>
      </c>
      <c r="E10" s="331"/>
      <c r="F10" s="330">
        <v>13.505288345098554</v>
      </c>
      <c r="G10" s="330">
        <v>16.350392859761072</v>
      </c>
      <c r="H10" s="330">
        <f t="shared" ref="H10:H33" si="1">SUM(F10:G10)</f>
        <v>29.855681204859629</v>
      </c>
      <c r="I10" s="331"/>
      <c r="J10" s="330">
        <v>19.373602326611469</v>
      </c>
      <c r="K10" s="330">
        <v>23.649969256200212</v>
      </c>
      <c r="L10" s="330">
        <f t="shared" ref="L10:L33" si="2">SUM(J10:K10)</f>
        <v>43.023571582811684</v>
      </c>
      <c r="M10" s="236"/>
      <c r="N10" s="328">
        <f t="shared" ref="N10:N36" si="3">IF(B10&gt;0,(EXP(LN(F10/B10)/($F$6-$B$6))-1)*100,0)</f>
        <v>2.0421828506412831</v>
      </c>
      <c r="O10" s="328">
        <f t="shared" ref="O10:O34" si="4">IF(F10&gt;0,(EXP(LN(J10/F10)/($J$6-$F$6))-1)*100,0)</f>
        <v>2.4347003456587801</v>
      </c>
      <c r="P10" s="328"/>
      <c r="Q10" s="328">
        <f t="shared" ref="Q10:Q34" si="5">IF(C10&gt;0,(EXP(LN(G10/C10)/($F$6-$B$6))-1)*100,0)</f>
        <v>-0.28253921380407832</v>
      </c>
      <c r="R10" s="328">
        <f t="shared" ref="R10:R34" si="6">IF(G10&gt;0,(EXP(LN(K10/G10)/($J$6-$F$6))-1)*100,0)</f>
        <v>2.4912584959831063</v>
      </c>
      <c r="S10" s="327"/>
      <c r="T10" s="328">
        <f t="shared" ref="T10:T34" si="7">IF(D10&gt;0,(EXP(LN(H10/D10)/($F$6-$B$6))-1)*100,0)</f>
        <v>0.72942248054077563</v>
      </c>
      <c r="U10" s="328">
        <f t="shared" ref="U10:U34" si="8">IF(H10&gt;0,(EXP(LN(L10/H10)/($J$6-$F$6))-1)*100,0)</f>
        <v>2.465728406032297</v>
      </c>
    </row>
    <row r="11" spans="1:21" x14ac:dyDescent="0.2">
      <c r="A11" s="329" t="str">
        <f>name!D6</f>
        <v>21 Science, research, engineering and technology professionals</v>
      </c>
      <c r="B11" s="330">
        <v>10.610628483063856</v>
      </c>
      <c r="C11" s="330">
        <v>38.529066917827542</v>
      </c>
      <c r="D11" s="330">
        <f t="shared" si="0"/>
        <v>49.139695400891398</v>
      </c>
      <c r="E11" s="331"/>
      <c r="F11" s="330">
        <v>13.95738036191073</v>
      </c>
      <c r="G11" s="330">
        <v>43.390293662603646</v>
      </c>
      <c r="H11" s="330">
        <f t="shared" si="1"/>
        <v>57.347674024514376</v>
      </c>
      <c r="I11" s="331"/>
      <c r="J11" s="330">
        <v>19.062810868146197</v>
      </c>
      <c r="K11" s="330">
        <v>46.856201519140022</v>
      </c>
      <c r="L11" s="330">
        <f t="shared" si="2"/>
        <v>65.919012387286216</v>
      </c>
      <c r="M11" s="236"/>
      <c r="N11" s="328">
        <f t="shared" si="3"/>
        <v>5.6361491439592681</v>
      </c>
      <c r="O11" s="328">
        <f t="shared" si="4"/>
        <v>2.0999513171456208</v>
      </c>
      <c r="P11" s="328"/>
      <c r="Q11" s="328">
        <f t="shared" si="5"/>
        <v>2.4049192782720219</v>
      </c>
      <c r="R11" s="328">
        <f t="shared" si="6"/>
        <v>0.51363193484523784</v>
      </c>
      <c r="S11" s="327"/>
      <c r="T11" s="328">
        <f t="shared" si="7"/>
        <v>3.1375164920053544</v>
      </c>
      <c r="U11" s="328">
        <f t="shared" si="8"/>
        <v>0.93295594222355671</v>
      </c>
    </row>
    <row r="12" spans="1:21" x14ac:dyDescent="0.2">
      <c r="A12" s="329" t="str">
        <f>name!D7</f>
        <v>22 Health professionals</v>
      </c>
      <c r="B12" s="330">
        <v>23.643044263120942</v>
      </c>
      <c r="C12" s="330">
        <v>6.2674018177923507</v>
      </c>
      <c r="D12" s="330">
        <f t="shared" si="0"/>
        <v>29.910446080913292</v>
      </c>
      <c r="E12" s="331"/>
      <c r="F12" s="330">
        <v>28.211140618436708</v>
      </c>
      <c r="G12" s="330">
        <v>8.1603900108871645</v>
      </c>
      <c r="H12" s="330">
        <f t="shared" si="1"/>
        <v>36.371530629323871</v>
      </c>
      <c r="I12" s="331"/>
      <c r="J12" s="330">
        <v>31.041221661576163</v>
      </c>
      <c r="K12" s="330">
        <v>8.8436278043933818</v>
      </c>
      <c r="L12" s="330">
        <f t="shared" si="2"/>
        <v>39.884849465969545</v>
      </c>
      <c r="M12" s="236"/>
      <c r="N12" s="328">
        <f t="shared" si="3"/>
        <v>3.5961104721732084</v>
      </c>
      <c r="O12" s="328">
        <f t="shared" si="4"/>
        <v>0.63936255102972073</v>
      </c>
      <c r="P12" s="328"/>
      <c r="Q12" s="328">
        <f t="shared" si="5"/>
        <v>5.4204037689382423</v>
      </c>
      <c r="R12" s="328">
        <f t="shared" si="6"/>
        <v>0.53747399872592361</v>
      </c>
      <c r="S12" s="327"/>
      <c r="T12" s="328">
        <f t="shared" si="7"/>
        <v>3.9890803788567464</v>
      </c>
      <c r="U12" s="328">
        <f t="shared" si="8"/>
        <v>0.6166280118031775</v>
      </c>
    </row>
    <row r="13" spans="1:21" x14ac:dyDescent="0.2">
      <c r="A13" s="329" t="str">
        <f>name!D8</f>
        <v>23 Teaching and other educational professionals</v>
      </c>
      <c r="B13" s="330">
        <v>24.350276314227095</v>
      </c>
      <c r="C13" s="330">
        <v>11.046362549521318</v>
      </c>
      <c r="D13" s="330">
        <f t="shared" si="0"/>
        <v>35.396638863748414</v>
      </c>
      <c r="E13" s="331"/>
      <c r="F13" s="330">
        <v>27.236725948295668</v>
      </c>
      <c r="G13" s="330">
        <v>12.372323210935122</v>
      </c>
      <c r="H13" s="330">
        <f t="shared" si="1"/>
        <v>39.609049159230793</v>
      </c>
      <c r="I13" s="331"/>
      <c r="J13" s="330">
        <v>29.797379318392313</v>
      </c>
      <c r="K13" s="330">
        <v>14.209220449367757</v>
      </c>
      <c r="L13" s="330">
        <f t="shared" si="2"/>
        <v>44.006599767760072</v>
      </c>
      <c r="M13" s="236"/>
      <c r="N13" s="328">
        <f t="shared" si="3"/>
        <v>2.2657485208217309</v>
      </c>
      <c r="O13" s="328">
        <f t="shared" si="4"/>
        <v>0.60082553289864116</v>
      </c>
      <c r="P13" s="328"/>
      <c r="Q13" s="328">
        <f t="shared" si="5"/>
        <v>2.2931123992599112</v>
      </c>
      <c r="R13" s="328">
        <f t="shared" si="6"/>
        <v>0.92713217195647957</v>
      </c>
      <c r="S13" s="327"/>
      <c r="T13" s="328">
        <f t="shared" si="7"/>
        <v>2.2742912133871362</v>
      </c>
      <c r="U13" s="328">
        <f t="shared" si="8"/>
        <v>0.70434902527034549</v>
      </c>
    </row>
    <row r="14" spans="1:21" x14ac:dyDescent="0.2">
      <c r="A14" s="329" t="str">
        <f>name!D9</f>
        <v>24 Business, media and public service professionals</v>
      </c>
      <c r="B14" s="330">
        <v>20.848114242878754</v>
      </c>
      <c r="C14" s="330">
        <v>29.575479662592727</v>
      </c>
      <c r="D14" s="330">
        <f t="shared" si="0"/>
        <v>50.423593905471478</v>
      </c>
      <c r="E14" s="331"/>
      <c r="F14" s="330">
        <v>28.170215779713853</v>
      </c>
      <c r="G14" s="330">
        <v>34.112963124349427</v>
      </c>
      <c r="H14" s="330">
        <f t="shared" si="1"/>
        <v>62.283178904063277</v>
      </c>
      <c r="I14" s="331"/>
      <c r="J14" s="330">
        <v>34.846147708837343</v>
      </c>
      <c r="K14" s="330">
        <v>41.421368766294513</v>
      </c>
      <c r="L14" s="330">
        <f t="shared" si="2"/>
        <v>76.267516475131856</v>
      </c>
      <c r="M14" s="236"/>
      <c r="N14" s="328">
        <f t="shared" si="3"/>
        <v>6.2049305026362411</v>
      </c>
      <c r="O14" s="328">
        <f t="shared" si="4"/>
        <v>1.4279481535741434</v>
      </c>
      <c r="P14" s="328"/>
      <c r="Q14" s="328">
        <f t="shared" si="5"/>
        <v>2.8957719220994216</v>
      </c>
      <c r="R14" s="328">
        <f t="shared" si="6"/>
        <v>1.3025396911924725</v>
      </c>
      <c r="S14" s="327"/>
      <c r="T14" s="328">
        <f t="shared" si="7"/>
        <v>4.315151908735082</v>
      </c>
      <c r="U14" s="328">
        <f t="shared" si="8"/>
        <v>1.3595301988440722</v>
      </c>
    </row>
    <row r="15" spans="1:21" x14ac:dyDescent="0.2">
      <c r="A15" s="329" t="str">
        <f>name!D10</f>
        <v>31 Science, engineering and technology associate professionals</v>
      </c>
      <c r="B15" s="330">
        <v>3.9608086781926795</v>
      </c>
      <c r="C15" s="330">
        <v>8.6415719703832377</v>
      </c>
      <c r="D15" s="330">
        <f t="shared" si="0"/>
        <v>12.602380648575917</v>
      </c>
      <c r="E15" s="331"/>
      <c r="F15" s="330">
        <v>5.0384986505409373</v>
      </c>
      <c r="G15" s="330">
        <v>11.073340636897397</v>
      </c>
      <c r="H15" s="330">
        <f t="shared" si="1"/>
        <v>16.111839287438336</v>
      </c>
      <c r="I15" s="331"/>
      <c r="J15" s="330">
        <v>6.0328456206857428</v>
      </c>
      <c r="K15" s="330">
        <v>8.9954404489156232</v>
      </c>
      <c r="L15" s="330">
        <f t="shared" si="2"/>
        <v>15.028286069601366</v>
      </c>
      <c r="M15" s="236"/>
      <c r="N15" s="328">
        <f t="shared" si="3"/>
        <v>4.9309141314197724</v>
      </c>
      <c r="O15" s="328">
        <f t="shared" si="4"/>
        <v>1.2079755225977928</v>
      </c>
      <c r="P15" s="328"/>
      <c r="Q15" s="328">
        <f t="shared" si="5"/>
        <v>5.084141781463658</v>
      </c>
      <c r="R15" s="328">
        <f t="shared" si="6"/>
        <v>-1.3759306248825709</v>
      </c>
      <c r="S15" s="327"/>
      <c r="T15" s="328">
        <f t="shared" si="7"/>
        <v>5.0360800792599747</v>
      </c>
      <c r="U15" s="328">
        <f t="shared" si="8"/>
        <v>-0.46305921233105174</v>
      </c>
    </row>
    <row r="16" spans="1:21" x14ac:dyDescent="0.2">
      <c r="A16" s="329" t="str">
        <f>name!D11</f>
        <v>32 Health and social care associate professionals</v>
      </c>
      <c r="B16" s="330">
        <v>10.714716700329477</v>
      </c>
      <c r="C16" s="330">
        <v>2.7342645439956783</v>
      </c>
      <c r="D16" s="330">
        <f t="shared" si="0"/>
        <v>13.448981244325156</v>
      </c>
      <c r="E16" s="331"/>
      <c r="F16" s="330">
        <v>12.853751665504783</v>
      </c>
      <c r="G16" s="330">
        <v>3.2543593919824225</v>
      </c>
      <c r="H16" s="330">
        <f t="shared" si="1"/>
        <v>16.108111057487207</v>
      </c>
      <c r="I16" s="331"/>
      <c r="J16" s="330">
        <v>13.959159785934334</v>
      </c>
      <c r="K16" s="330">
        <v>2.9802481208854341</v>
      </c>
      <c r="L16" s="330">
        <f t="shared" si="2"/>
        <v>16.939407906819767</v>
      </c>
      <c r="M16" s="236"/>
      <c r="N16" s="328">
        <f t="shared" si="3"/>
        <v>3.7074229428694538</v>
      </c>
      <c r="O16" s="328">
        <f t="shared" si="4"/>
        <v>0.5515164909548842</v>
      </c>
      <c r="P16" s="328"/>
      <c r="Q16" s="328">
        <f t="shared" si="5"/>
        <v>3.5440138488724626</v>
      </c>
      <c r="R16" s="328">
        <f t="shared" si="6"/>
        <v>-0.58487550350327933</v>
      </c>
      <c r="S16" s="327"/>
      <c r="T16" s="328">
        <f t="shared" si="7"/>
        <v>3.6742841791716607</v>
      </c>
      <c r="U16" s="328">
        <f t="shared" si="8"/>
        <v>0.33602863945971784</v>
      </c>
    </row>
    <row r="17" spans="1:21" x14ac:dyDescent="0.2">
      <c r="A17" s="329" t="str">
        <f>name!D12</f>
        <v>33 Protective service occupations</v>
      </c>
      <c r="B17" s="330">
        <v>2.2727966827362089</v>
      </c>
      <c r="C17" s="330">
        <v>7.8824653703516869</v>
      </c>
      <c r="D17" s="330">
        <f t="shared" si="0"/>
        <v>10.155262053087895</v>
      </c>
      <c r="E17" s="331"/>
      <c r="F17" s="330">
        <v>2.8519671494315153</v>
      </c>
      <c r="G17" s="330">
        <v>7.8118639339603311</v>
      </c>
      <c r="H17" s="330">
        <f t="shared" si="1"/>
        <v>10.663831083391846</v>
      </c>
      <c r="I17" s="331"/>
      <c r="J17" s="330">
        <v>4.9468260103721757</v>
      </c>
      <c r="K17" s="330">
        <v>9.422872064478657</v>
      </c>
      <c r="L17" s="330">
        <f t="shared" si="2"/>
        <v>14.369698074850833</v>
      </c>
      <c r="M17" s="236"/>
      <c r="N17" s="328">
        <f t="shared" si="3"/>
        <v>4.6445913574036712</v>
      </c>
      <c r="O17" s="328">
        <f t="shared" si="4"/>
        <v>3.7398162614815211</v>
      </c>
      <c r="P17" s="328"/>
      <c r="Q17" s="328">
        <f t="shared" si="5"/>
        <v>-0.17978067860333624</v>
      </c>
      <c r="R17" s="328">
        <f t="shared" si="6"/>
        <v>1.2578204261975312</v>
      </c>
      <c r="S17" s="327"/>
      <c r="T17" s="328">
        <f t="shared" si="7"/>
        <v>0.98210617434475456</v>
      </c>
      <c r="U17" s="328">
        <f t="shared" si="8"/>
        <v>2.0083271899419497</v>
      </c>
    </row>
    <row r="18" spans="1:21" x14ac:dyDescent="0.2">
      <c r="A18" s="329" t="str">
        <f>name!D13</f>
        <v>34 Culture, media and sports occupations</v>
      </c>
      <c r="B18" s="330">
        <v>8.8841518944219136</v>
      </c>
      <c r="C18" s="330">
        <v>10.561391420419776</v>
      </c>
      <c r="D18" s="330">
        <f t="shared" si="0"/>
        <v>19.445543314841689</v>
      </c>
      <c r="E18" s="331"/>
      <c r="F18" s="330">
        <v>9.7535084328422528</v>
      </c>
      <c r="G18" s="330">
        <v>9.3096467421127755</v>
      </c>
      <c r="H18" s="330">
        <f t="shared" si="1"/>
        <v>19.063155174955028</v>
      </c>
      <c r="I18" s="331"/>
      <c r="J18" s="330">
        <v>9.986676990608629</v>
      </c>
      <c r="K18" s="330">
        <v>10.482067915074236</v>
      </c>
      <c r="L18" s="330">
        <f t="shared" si="2"/>
        <v>20.468744905682865</v>
      </c>
      <c r="M18" s="236"/>
      <c r="N18" s="328">
        <f t="shared" si="3"/>
        <v>1.8847015754582808</v>
      </c>
      <c r="O18" s="328">
        <f t="shared" si="4"/>
        <v>0.15762305611444205</v>
      </c>
      <c r="P18" s="327"/>
      <c r="Q18" s="328">
        <f t="shared" si="5"/>
        <v>-2.4915141340583369</v>
      </c>
      <c r="R18" s="328">
        <f t="shared" si="6"/>
        <v>0.79390036113473617</v>
      </c>
      <c r="S18" s="327"/>
      <c r="T18" s="328">
        <f t="shared" si="7"/>
        <v>-0.39642186004668067</v>
      </c>
      <c r="U18" s="328">
        <f t="shared" si="8"/>
        <v>0.47540421263909671</v>
      </c>
    </row>
    <row r="19" spans="1:21" x14ac:dyDescent="0.2">
      <c r="A19" s="329" t="str">
        <f>name!D14</f>
        <v>35 Business and public service associate professionals</v>
      </c>
      <c r="B19" s="330">
        <v>25.406984702478809</v>
      </c>
      <c r="C19" s="330">
        <v>28.376321573312293</v>
      </c>
      <c r="D19" s="330">
        <f t="shared" si="0"/>
        <v>53.783306275791105</v>
      </c>
      <c r="E19" s="331"/>
      <c r="F19" s="330">
        <v>28.213433779524557</v>
      </c>
      <c r="G19" s="330">
        <v>30.596792651980767</v>
      </c>
      <c r="H19" s="330">
        <f t="shared" si="1"/>
        <v>58.810226431505328</v>
      </c>
      <c r="I19" s="331"/>
      <c r="J19" s="330">
        <v>29.823094881766668</v>
      </c>
      <c r="K19" s="330">
        <v>28.318179073374822</v>
      </c>
      <c r="L19" s="330">
        <f t="shared" si="2"/>
        <v>58.141273955141486</v>
      </c>
      <c r="M19" s="236"/>
      <c r="N19" s="328">
        <f t="shared" si="3"/>
        <v>2.1175916964758956</v>
      </c>
      <c r="O19" s="328">
        <f t="shared" si="4"/>
        <v>0.37058396875380151</v>
      </c>
      <c r="P19" s="327"/>
      <c r="Q19" s="328">
        <f t="shared" si="5"/>
        <v>1.5182122707125156</v>
      </c>
      <c r="R19" s="328">
        <f t="shared" si="6"/>
        <v>-0.51461277255472337</v>
      </c>
      <c r="S19" s="327"/>
      <c r="T19" s="328">
        <f t="shared" si="7"/>
        <v>1.8031159685213183</v>
      </c>
      <c r="U19" s="328">
        <f t="shared" si="8"/>
        <v>-7.6237270892753894E-2</v>
      </c>
    </row>
    <row r="20" spans="1:21" x14ac:dyDescent="0.2">
      <c r="A20" s="329" t="str">
        <f>name!D15</f>
        <v>41 Administrative occupations</v>
      </c>
      <c r="B20" s="330">
        <v>52.296187090330243</v>
      </c>
      <c r="C20" s="330">
        <v>17.851858546233991</v>
      </c>
      <c r="D20" s="330">
        <f t="shared" si="0"/>
        <v>70.148045636564234</v>
      </c>
      <c r="E20" s="331"/>
      <c r="F20" s="330">
        <v>51.134700663929856</v>
      </c>
      <c r="G20" s="330">
        <v>19.289374304635345</v>
      </c>
      <c r="H20" s="330">
        <f t="shared" si="1"/>
        <v>70.424074968565208</v>
      </c>
      <c r="I20" s="331"/>
      <c r="J20" s="330">
        <v>38.744050029243418</v>
      </c>
      <c r="K20" s="330">
        <v>18.563421708888551</v>
      </c>
      <c r="L20" s="330">
        <f t="shared" si="2"/>
        <v>57.307471738131966</v>
      </c>
      <c r="M20" s="236"/>
      <c r="N20" s="328">
        <f t="shared" si="3"/>
        <v>-0.44819506328587222</v>
      </c>
      <c r="O20" s="328">
        <f t="shared" si="4"/>
        <v>-1.8329018608010172</v>
      </c>
      <c r="P20" s="327"/>
      <c r="Q20" s="328">
        <f t="shared" si="5"/>
        <v>1.5609935227019589</v>
      </c>
      <c r="R20" s="328">
        <f t="shared" si="6"/>
        <v>-0.25541539476440223</v>
      </c>
      <c r="S20" s="327"/>
      <c r="T20" s="328">
        <f t="shared" si="7"/>
        <v>7.8575500530253528E-2</v>
      </c>
      <c r="U20" s="328">
        <f t="shared" si="8"/>
        <v>-1.3646311028308822</v>
      </c>
    </row>
    <row r="21" spans="1:21" x14ac:dyDescent="0.2">
      <c r="A21" s="329" t="str">
        <f>name!D16</f>
        <v>42 Secretarial and related occupations</v>
      </c>
      <c r="B21" s="330">
        <v>19.556741281655448</v>
      </c>
      <c r="C21" s="330">
        <v>0.97385970574800518</v>
      </c>
      <c r="D21" s="330">
        <f t="shared" si="0"/>
        <v>20.530600987403453</v>
      </c>
      <c r="E21" s="331"/>
      <c r="F21" s="330">
        <v>17.585254936022256</v>
      </c>
      <c r="G21" s="330">
        <v>0.71383061381781254</v>
      </c>
      <c r="H21" s="330">
        <f t="shared" si="1"/>
        <v>18.299085549840068</v>
      </c>
      <c r="I21" s="331"/>
      <c r="J21" s="330">
        <v>13.386542020378759</v>
      </c>
      <c r="K21" s="330">
        <v>1.1012135923131652</v>
      </c>
      <c r="L21" s="330">
        <f t="shared" si="2"/>
        <v>14.487755612691924</v>
      </c>
      <c r="M21" s="236"/>
      <c r="N21" s="328">
        <f t="shared" si="3"/>
        <v>-2.1027627802501225</v>
      </c>
      <c r="O21" s="328">
        <f t="shared" si="4"/>
        <v>-1.8023000024494751</v>
      </c>
      <c r="P21" s="327"/>
      <c r="Q21" s="328">
        <f t="shared" si="5"/>
        <v>-6.023394379429126</v>
      </c>
      <c r="R21" s="328">
        <f t="shared" si="6"/>
        <v>2.9323195500771337</v>
      </c>
      <c r="S21" s="327"/>
      <c r="T21" s="328">
        <f t="shared" si="7"/>
        <v>-2.2750301780916971</v>
      </c>
      <c r="U21" s="328">
        <f t="shared" si="8"/>
        <v>-1.5449232811992952</v>
      </c>
    </row>
    <row r="22" spans="1:21" x14ac:dyDescent="0.2">
      <c r="A22" s="329" t="str">
        <f>name!D17</f>
        <v>51 Skilled agricultural and related trades</v>
      </c>
      <c r="B22" s="330">
        <v>1.9461560575442025</v>
      </c>
      <c r="C22" s="330">
        <v>6.395084740632984</v>
      </c>
      <c r="D22" s="330">
        <f t="shared" si="0"/>
        <v>8.3412407981771857</v>
      </c>
      <c r="E22" s="331"/>
      <c r="F22" s="330">
        <v>1.829242276018783</v>
      </c>
      <c r="G22" s="330">
        <v>5.4254451012940628</v>
      </c>
      <c r="H22" s="330">
        <f t="shared" si="1"/>
        <v>7.2546873773128455</v>
      </c>
      <c r="I22" s="331"/>
      <c r="J22" s="330">
        <v>2.6580061743117205</v>
      </c>
      <c r="K22" s="330">
        <v>6.1289372262673734</v>
      </c>
      <c r="L22" s="330">
        <f t="shared" si="2"/>
        <v>8.7869434005790943</v>
      </c>
      <c r="M22" s="236"/>
      <c r="N22" s="328">
        <f t="shared" si="3"/>
        <v>-1.2314419313366964</v>
      </c>
      <c r="O22" s="328">
        <f t="shared" si="4"/>
        <v>2.5224518040041888</v>
      </c>
      <c r="P22" s="327"/>
      <c r="Q22" s="328">
        <f t="shared" si="5"/>
        <v>-3.2351085113981215</v>
      </c>
      <c r="R22" s="328">
        <f t="shared" si="6"/>
        <v>0.81612173076039962</v>
      </c>
      <c r="S22" s="327"/>
      <c r="T22" s="328">
        <f t="shared" si="7"/>
        <v>-2.7526873666823715</v>
      </c>
      <c r="U22" s="328">
        <f t="shared" si="8"/>
        <v>1.2856551898351221</v>
      </c>
    </row>
    <row r="23" spans="1:21" x14ac:dyDescent="0.2">
      <c r="A23" s="329" t="str">
        <f>name!D18</f>
        <v>52 Skilled metal, electrical and electronic trades</v>
      </c>
      <c r="B23" s="330">
        <v>0.57408929749415238</v>
      </c>
      <c r="C23" s="330">
        <v>24.418038693217774</v>
      </c>
      <c r="D23" s="330">
        <f t="shared" si="0"/>
        <v>24.992127990711925</v>
      </c>
      <c r="E23" s="331"/>
      <c r="F23" s="330">
        <v>0.76184943395917015</v>
      </c>
      <c r="G23" s="330">
        <v>22.350003616336704</v>
      </c>
      <c r="H23" s="330">
        <f t="shared" si="1"/>
        <v>23.111853050295874</v>
      </c>
      <c r="I23" s="331"/>
      <c r="J23" s="330">
        <v>2.3154443657004955</v>
      </c>
      <c r="K23" s="330">
        <v>20.297636107144204</v>
      </c>
      <c r="L23" s="330">
        <f t="shared" si="2"/>
        <v>22.6130804728447</v>
      </c>
      <c r="M23" s="236"/>
      <c r="N23" s="328">
        <f t="shared" si="3"/>
        <v>5.8224811001837073</v>
      </c>
      <c r="O23" s="328">
        <f t="shared" si="4"/>
        <v>7.692224219944821</v>
      </c>
      <c r="P23" s="327"/>
      <c r="Q23" s="328">
        <f t="shared" si="5"/>
        <v>-1.7543423733766605</v>
      </c>
      <c r="R23" s="328">
        <f t="shared" si="6"/>
        <v>-0.64008965233700588</v>
      </c>
      <c r="S23" s="327"/>
      <c r="T23" s="328">
        <f t="shared" si="7"/>
        <v>-1.5521340855738197</v>
      </c>
      <c r="U23" s="328">
        <f t="shared" si="8"/>
        <v>-0.14534150448167749</v>
      </c>
    </row>
    <row r="24" spans="1:21" x14ac:dyDescent="0.2">
      <c r="A24" s="329" t="str">
        <f>name!D19</f>
        <v>53 Skilled construction and building trades</v>
      </c>
      <c r="B24" s="330">
        <v>0.36455757693004898</v>
      </c>
      <c r="C24" s="330">
        <v>22.62788184313084</v>
      </c>
      <c r="D24" s="330">
        <f t="shared" si="0"/>
        <v>22.99243942006089</v>
      </c>
      <c r="E24" s="331"/>
      <c r="F24" s="330">
        <v>0.40126159058803634</v>
      </c>
      <c r="G24" s="330">
        <v>19.410481459856221</v>
      </c>
      <c r="H24" s="330">
        <f t="shared" si="1"/>
        <v>19.811743050444257</v>
      </c>
      <c r="I24" s="331"/>
      <c r="J24" s="330">
        <v>0.44518365040377228</v>
      </c>
      <c r="K24" s="330">
        <v>18.305664374132807</v>
      </c>
      <c r="L24" s="330">
        <f t="shared" si="2"/>
        <v>18.75084802453658</v>
      </c>
      <c r="M24" s="236"/>
      <c r="N24" s="328">
        <f t="shared" si="3"/>
        <v>1.9371042363470758</v>
      </c>
      <c r="O24" s="328">
        <f t="shared" si="4"/>
        <v>0.69489214415205947</v>
      </c>
      <c r="P24" s="327"/>
      <c r="Q24" s="328">
        <f t="shared" si="5"/>
        <v>-3.020825928524129</v>
      </c>
      <c r="R24" s="328">
        <f t="shared" si="6"/>
        <v>-0.38992222810773081</v>
      </c>
      <c r="S24" s="327"/>
      <c r="T24" s="328">
        <f t="shared" si="7"/>
        <v>-2.9339119285659909</v>
      </c>
      <c r="U24" s="328">
        <f t="shared" si="8"/>
        <v>-0.36623349578165376</v>
      </c>
    </row>
    <row r="25" spans="1:21" x14ac:dyDescent="0.2">
      <c r="A25" s="329" t="str">
        <f>name!D20</f>
        <v>54 Textiles, printing and other skilled trades</v>
      </c>
      <c r="B25" s="330">
        <v>6.9945898864651319</v>
      </c>
      <c r="C25" s="330">
        <v>11.948284365865256</v>
      </c>
      <c r="D25" s="330">
        <f t="shared" si="0"/>
        <v>18.942874252330387</v>
      </c>
      <c r="E25" s="331"/>
      <c r="F25" s="330">
        <v>6.7691922012186678</v>
      </c>
      <c r="G25" s="330">
        <v>9.2912308444709666</v>
      </c>
      <c r="H25" s="330">
        <f t="shared" si="1"/>
        <v>16.060423045689635</v>
      </c>
      <c r="I25" s="331"/>
      <c r="J25" s="330">
        <v>7.3268769374233935</v>
      </c>
      <c r="K25" s="330">
        <v>9.6634636922890689</v>
      </c>
      <c r="L25" s="330">
        <f t="shared" si="2"/>
        <v>16.990340629712463</v>
      </c>
      <c r="M25" s="236"/>
      <c r="N25" s="328">
        <f t="shared" si="3"/>
        <v>-0.65296321794916512</v>
      </c>
      <c r="O25" s="328">
        <f t="shared" si="4"/>
        <v>0.5291792320575528</v>
      </c>
      <c r="P25" s="327"/>
      <c r="Q25" s="328">
        <f t="shared" si="5"/>
        <v>-4.9059071013087934</v>
      </c>
      <c r="R25" s="328">
        <f t="shared" si="6"/>
        <v>0.26221724865167495</v>
      </c>
      <c r="S25" s="327"/>
      <c r="T25" s="328">
        <f t="shared" si="7"/>
        <v>-3.2474943703760584</v>
      </c>
      <c r="U25" s="328">
        <f t="shared" si="8"/>
        <v>0.37595116061175382</v>
      </c>
    </row>
    <row r="26" spans="1:21" x14ac:dyDescent="0.2">
      <c r="A26" s="329" t="str">
        <f>name!D21</f>
        <v>61 Caring personal service occupations</v>
      </c>
      <c r="B26" s="330">
        <v>48.776552940772788</v>
      </c>
      <c r="C26" s="330">
        <v>11.583356203196363</v>
      </c>
      <c r="D26" s="330">
        <f t="shared" si="0"/>
        <v>60.359909143969148</v>
      </c>
      <c r="E26" s="331"/>
      <c r="F26" s="330">
        <v>50.347199762850039</v>
      </c>
      <c r="G26" s="330">
        <v>11.762546248067217</v>
      </c>
      <c r="H26" s="330">
        <f t="shared" si="1"/>
        <v>62.109746010917256</v>
      </c>
      <c r="I26" s="331"/>
      <c r="J26" s="330">
        <v>54.549959004079589</v>
      </c>
      <c r="K26" s="330">
        <v>16.575993136617175</v>
      </c>
      <c r="L26" s="330">
        <f t="shared" si="2"/>
        <v>71.125952140696768</v>
      </c>
      <c r="M26" s="236"/>
      <c r="N26" s="328">
        <f t="shared" si="3"/>
        <v>0.63587872528150235</v>
      </c>
      <c r="O26" s="328">
        <f t="shared" si="4"/>
        <v>0.53592401957973657</v>
      </c>
      <c r="P26" s="327"/>
      <c r="Q26" s="328">
        <f t="shared" si="5"/>
        <v>0.30749538030210299</v>
      </c>
      <c r="R26" s="328">
        <f t="shared" si="6"/>
        <v>2.3132501453536403</v>
      </c>
      <c r="S26" s="327"/>
      <c r="T26" s="328">
        <f t="shared" si="7"/>
        <v>0.57319226748739904</v>
      </c>
      <c r="U26" s="328">
        <f t="shared" si="8"/>
        <v>0.90775776889266968</v>
      </c>
    </row>
    <row r="27" spans="1:21" x14ac:dyDescent="0.2">
      <c r="A27" s="329" t="str">
        <f>name!D22</f>
        <v>62 Leisure, travel and related personal service occupations</v>
      </c>
      <c r="B27" s="330">
        <v>15.013692370278012</v>
      </c>
      <c r="C27" s="330">
        <v>6.2847611535672758</v>
      </c>
      <c r="D27" s="330">
        <f t="shared" si="0"/>
        <v>21.298453523845289</v>
      </c>
      <c r="E27" s="331"/>
      <c r="F27" s="330">
        <v>14.593438525996676</v>
      </c>
      <c r="G27" s="330">
        <v>6.4158806969500475</v>
      </c>
      <c r="H27" s="330">
        <f t="shared" si="1"/>
        <v>21.009319222946722</v>
      </c>
      <c r="I27" s="331"/>
      <c r="J27" s="330">
        <v>14.259937651904321</v>
      </c>
      <c r="K27" s="330">
        <v>7.4700765654573411</v>
      </c>
      <c r="L27" s="330">
        <f t="shared" si="2"/>
        <v>21.730014217361663</v>
      </c>
      <c r="M27" s="236"/>
      <c r="N27" s="328">
        <f t="shared" si="3"/>
        <v>-0.56620294968041662</v>
      </c>
      <c r="O27" s="328">
        <f t="shared" si="4"/>
        <v>-0.15400108929795042</v>
      </c>
      <c r="P27" s="327"/>
      <c r="Q27" s="328">
        <f t="shared" si="5"/>
        <v>0.41382263235283379</v>
      </c>
      <c r="R27" s="328">
        <f t="shared" si="6"/>
        <v>1.0193535229973349</v>
      </c>
      <c r="S27" s="327"/>
      <c r="T27" s="328">
        <f t="shared" si="7"/>
        <v>-0.27299376762411898</v>
      </c>
      <c r="U27" s="328">
        <f t="shared" si="8"/>
        <v>0.22510856797204326</v>
      </c>
    </row>
    <row r="28" spans="1:21" x14ac:dyDescent="0.2">
      <c r="A28" s="329" t="str">
        <f>name!D23</f>
        <v>63 Community and civil enforcement occupations</v>
      </c>
      <c r="B28" s="330">
        <v>0.22641676528731997</v>
      </c>
      <c r="C28" s="330">
        <v>0.69510521369885214</v>
      </c>
      <c r="D28" s="330">
        <f t="shared" si="0"/>
        <v>0.92152197898617216</v>
      </c>
      <c r="E28" s="331"/>
      <c r="F28" s="330">
        <v>0.24172242082581233</v>
      </c>
      <c r="G28" s="330">
        <v>0.74597153585227349</v>
      </c>
      <c r="H28" s="330">
        <f t="shared" si="1"/>
        <v>0.98769395667808579</v>
      </c>
      <c r="I28" s="331"/>
      <c r="J28" s="330">
        <v>0.31175294814184867</v>
      </c>
      <c r="K28" s="330">
        <v>0.5212330430890505</v>
      </c>
      <c r="L28" s="330">
        <f>SUM(J28:K28)</f>
        <v>0.83298599123089923</v>
      </c>
      <c r="M28" s="236"/>
      <c r="N28" s="328">
        <f t="shared" si="3"/>
        <v>1.3168480954113937</v>
      </c>
      <c r="O28" s="328">
        <f t="shared" si="4"/>
        <v>1.7106060922456701</v>
      </c>
      <c r="P28" s="327"/>
      <c r="Q28" s="328">
        <f t="shared" si="5"/>
        <v>1.4225071569962555</v>
      </c>
      <c r="R28" s="328">
        <f t="shared" si="6"/>
        <v>-2.3616019044484959</v>
      </c>
      <c r="S28" s="327"/>
      <c r="T28" s="328">
        <f t="shared" si="7"/>
        <v>1.3965876499138385</v>
      </c>
      <c r="U28" s="328">
        <f t="shared" si="8"/>
        <v>-1.1292822892127519</v>
      </c>
    </row>
    <row r="29" spans="1:21" x14ac:dyDescent="0.2">
      <c r="A29" s="329" t="str">
        <f>name!D24</f>
        <v>71 Sales occupations</v>
      </c>
      <c r="B29" s="330">
        <v>28.565947954155575</v>
      </c>
      <c r="C29" s="330">
        <v>21.555913964013389</v>
      </c>
      <c r="D29" s="330">
        <f t="shared" si="0"/>
        <v>50.12186191816896</v>
      </c>
      <c r="E29" s="331"/>
      <c r="F29" s="330">
        <v>26.177100753045856</v>
      </c>
      <c r="G29" s="330">
        <v>21.386851406494024</v>
      </c>
      <c r="H29" s="330">
        <f t="shared" si="1"/>
        <v>47.56395215953988</v>
      </c>
      <c r="I29" s="331"/>
      <c r="J29" s="330">
        <v>21.759099144092502</v>
      </c>
      <c r="K29" s="330">
        <v>20.079244114055342</v>
      </c>
      <c r="L29" s="330">
        <f t="shared" si="2"/>
        <v>41.838343258147844</v>
      </c>
      <c r="M29" s="236"/>
      <c r="N29" s="328">
        <f t="shared" si="3"/>
        <v>-1.7314425514860177</v>
      </c>
      <c r="O29" s="328">
        <f t="shared" si="4"/>
        <v>-1.2247908909300498</v>
      </c>
      <c r="P29" s="327"/>
      <c r="Q29" s="328">
        <f t="shared" si="5"/>
        <v>-0.15735398555849489</v>
      </c>
      <c r="R29" s="328">
        <f t="shared" si="6"/>
        <v>-0.41971447673502249</v>
      </c>
      <c r="S29" s="327"/>
      <c r="T29" s="328">
        <f t="shared" si="7"/>
        <v>-1.0421735783268105</v>
      </c>
      <c r="U29" s="328">
        <f t="shared" si="8"/>
        <v>-0.85143422436010363</v>
      </c>
    </row>
    <row r="30" spans="1:21" x14ac:dyDescent="0.2">
      <c r="A30" s="329" t="str">
        <f>name!D25</f>
        <v>72 Customer service occupations</v>
      </c>
      <c r="B30" s="330">
        <v>7.969439753690315</v>
      </c>
      <c r="C30" s="330">
        <v>4.4501157327008043</v>
      </c>
      <c r="D30" s="330">
        <f t="shared" si="0"/>
        <v>12.419555486391118</v>
      </c>
      <c r="E30" s="331"/>
      <c r="F30" s="330">
        <v>8.8789715936006086</v>
      </c>
      <c r="G30" s="330">
        <v>4.7134882242652294</v>
      </c>
      <c r="H30" s="330">
        <f t="shared" si="1"/>
        <v>13.592459817865837</v>
      </c>
      <c r="I30" s="331"/>
      <c r="J30" s="330">
        <v>11.631902989519377</v>
      </c>
      <c r="K30" s="330">
        <v>7.5782591341624705</v>
      </c>
      <c r="L30" s="330">
        <f t="shared" si="2"/>
        <v>19.210162123681847</v>
      </c>
      <c r="M30" s="236"/>
      <c r="N30" s="328">
        <f t="shared" si="3"/>
        <v>2.1849589822386051</v>
      </c>
      <c r="O30" s="328">
        <f t="shared" si="4"/>
        <v>1.8167445593730402</v>
      </c>
      <c r="P30" s="327"/>
      <c r="Q30" s="328">
        <f t="shared" si="5"/>
        <v>1.1566000957277556</v>
      </c>
      <c r="R30" s="328">
        <f t="shared" si="6"/>
        <v>3.2163431388660513</v>
      </c>
      <c r="S30" s="327"/>
      <c r="T30" s="328">
        <f t="shared" si="7"/>
        <v>1.8212445674140154</v>
      </c>
      <c r="U30" s="328">
        <f t="shared" si="8"/>
        <v>2.3329588519491073</v>
      </c>
    </row>
    <row r="31" spans="1:21" x14ac:dyDescent="0.2">
      <c r="A31" s="329" t="str">
        <f>name!D26</f>
        <v>81 Process, plant and machine operatives</v>
      </c>
      <c r="B31" s="330">
        <v>1.9629594877493184</v>
      </c>
      <c r="C31" s="330">
        <v>9.77535169731682</v>
      </c>
      <c r="D31" s="330">
        <f t="shared" si="0"/>
        <v>11.738311185066138</v>
      </c>
      <c r="E31" s="331"/>
      <c r="F31" s="330">
        <v>1.786455390762079</v>
      </c>
      <c r="G31" s="330">
        <v>8.9033467863037092</v>
      </c>
      <c r="H31" s="330">
        <f t="shared" si="1"/>
        <v>10.689802177065788</v>
      </c>
      <c r="I31" s="331"/>
      <c r="J31" s="330">
        <v>2.1482827156997066</v>
      </c>
      <c r="K31" s="330">
        <v>10.808833508960667</v>
      </c>
      <c r="L31" s="330">
        <f t="shared" si="2"/>
        <v>12.957116224660375</v>
      </c>
      <c r="M31" s="236"/>
      <c r="N31" s="328">
        <f t="shared" si="3"/>
        <v>-1.8667532234424855</v>
      </c>
      <c r="O31" s="328">
        <f t="shared" si="4"/>
        <v>1.2371593317083818</v>
      </c>
      <c r="P31" s="327"/>
      <c r="Q31" s="328">
        <f t="shared" si="5"/>
        <v>-1.8513840761168132</v>
      </c>
      <c r="R31" s="328">
        <f t="shared" si="6"/>
        <v>1.3013040018254207</v>
      </c>
      <c r="S31" s="327"/>
      <c r="T31" s="328">
        <f t="shared" si="7"/>
        <v>-1.8539535382271377</v>
      </c>
      <c r="U31" s="328">
        <f t="shared" si="8"/>
        <v>1.2906237965854439</v>
      </c>
    </row>
    <row r="32" spans="1:21" x14ac:dyDescent="0.2">
      <c r="A32" s="329" t="str">
        <f>name!D27</f>
        <v>82 Transport and mobile machine drivers and operatives</v>
      </c>
      <c r="B32" s="330">
        <v>2.4258676138990687</v>
      </c>
      <c r="C32" s="330">
        <v>25.190761096413706</v>
      </c>
      <c r="D32" s="330">
        <f t="shared" si="0"/>
        <v>27.616628710312774</v>
      </c>
      <c r="E32" s="331"/>
      <c r="F32" s="330">
        <v>2.1252920084158808</v>
      </c>
      <c r="G32" s="330">
        <v>23.558935434098775</v>
      </c>
      <c r="H32" s="330">
        <f t="shared" si="1"/>
        <v>25.684227442514654</v>
      </c>
      <c r="I32" s="331"/>
      <c r="J32" s="330">
        <v>3.5627118106814391</v>
      </c>
      <c r="K32" s="330">
        <v>22.620151261888083</v>
      </c>
      <c r="L32" s="330">
        <f t="shared" si="2"/>
        <v>26.182863072569521</v>
      </c>
      <c r="M32" s="236"/>
      <c r="N32" s="328">
        <f t="shared" si="3"/>
        <v>-2.6109111881383096</v>
      </c>
      <c r="O32" s="328">
        <f t="shared" si="4"/>
        <v>3.504080671693055</v>
      </c>
      <c r="P32" s="327"/>
      <c r="Q32" s="328">
        <f t="shared" si="5"/>
        <v>-1.3305120187880881</v>
      </c>
      <c r="R32" s="328">
        <f t="shared" si="6"/>
        <v>-0.27072630492329663</v>
      </c>
      <c r="S32" s="327"/>
      <c r="T32" s="328">
        <f t="shared" si="7"/>
        <v>-1.4403462304188763</v>
      </c>
      <c r="U32" s="328">
        <f t="shared" si="8"/>
        <v>0.12826906284317818</v>
      </c>
    </row>
    <row r="33" spans="1:21" x14ac:dyDescent="0.2">
      <c r="A33" s="329" t="str">
        <f>name!D28</f>
        <v>91 Elementary trades and related occupations</v>
      </c>
      <c r="B33" s="330">
        <v>2.0911980746612393</v>
      </c>
      <c r="C33" s="330">
        <v>9.0804771226574204</v>
      </c>
      <c r="D33" s="330">
        <f t="shared" si="0"/>
        <v>11.17167519731866</v>
      </c>
      <c r="E33" s="331"/>
      <c r="F33" s="330">
        <v>1.4743488092143284</v>
      </c>
      <c r="G33" s="330">
        <v>7.5031683762243926</v>
      </c>
      <c r="H33" s="330">
        <f t="shared" si="1"/>
        <v>8.977517185438721</v>
      </c>
      <c r="I33" s="331"/>
      <c r="J33" s="330">
        <v>1.2300861784375381</v>
      </c>
      <c r="K33" s="330">
        <v>5.6525051520529965</v>
      </c>
      <c r="L33" s="330">
        <f t="shared" si="2"/>
        <v>6.8825913304905342</v>
      </c>
      <c r="M33" s="236"/>
      <c r="N33" s="328">
        <f t="shared" si="3"/>
        <v>-6.7516803284208393</v>
      </c>
      <c r="O33" s="328">
        <f t="shared" si="4"/>
        <v>-1.2002862417312632</v>
      </c>
      <c r="P33" s="327"/>
      <c r="Q33" s="328">
        <f t="shared" si="5"/>
        <v>-3.7441341957561214</v>
      </c>
      <c r="R33" s="328">
        <f t="shared" si="6"/>
        <v>-1.8704625727337887</v>
      </c>
      <c r="S33" s="327"/>
      <c r="T33" s="328">
        <f t="shared" si="7"/>
        <v>-4.2789202455820412</v>
      </c>
      <c r="U33" s="328">
        <f t="shared" si="8"/>
        <v>-1.755921708691266</v>
      </c>
    </row>
    <row r="34" spans="1:21" x14ac:dyDescent="0.2">
      <c r="A34" s="329" t="str">
        <f>name!D29</f>
        <v>92 Elementary administration and service occupations</v>
      </c>
      <c r="B34" s="330">
        <v>44.341947833544943</v>
      </c>
      <c r="C34" s="330">
        <v>40.133612932918304</v>
      </c>
      <c r="D34" s="330">
        <f t="shared" ref="D34" si="9">SUM(B34:C34)</f>
        <v>84.475560766463246</v>
      </c>
      <c r="E34" s="331"/>
      <c r="F34" s="330">
        <v>41.627541072404526</v>
      </c>
      <c r="G34" s="330">
        <v>37.287713630204394</v>
      </c>
      <c r="H34" s="330">
        <f t="shared" ref="H34" si="10">SUM(F34:G34)</f>
        <v>78.91525470260892</v>
      </c>
      <c r="I34" s="331"/>
      <c r="J34" s="330">
        <v>40.692419270076364</v>
      </c>
      <c r="K34" s="330">
        <v>37.43715905397567</v>
      </c>
      <c r="L34" s="330">
        <f t="shared" ref="L34" si="11">SUM(J34:K34)</f>
        <v>78.129578324052034</v>
      </c>
      <c r="M34" s="236"/>
      <c r="N34" s="328">
        <f t="shared" si="3"/>
        <v>-1.2554356124056865</v>
      </c>
      <c r="O34" s="328">
        <f t="shared" si="4"/>
        <v>-0.15135319096810651</v>
      </c>
      <c r="P34" s="327"/>
      <c r="Q34" s="328">
        <f t="shared" si="5"/>
        <v>-1.4602401908047846</v>
      </c>
      <c r="R34" s="328">
        <f t="shared" si="6"/>
        <v>2.6669486782027185E-2</v>
      </c>
      <c r="S34" s="327"/>
      <c r="T34" s="328">
        <f t="shared" si="7"/>
        <v>-1.3525244573533102</v>
      </c>
      <c r="U34" s="328">
        <f t="shared" si="8"/>
        <v>-6.6683373513876099E-2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395.7447187000547</v>
      </c>
      <c r="C36" s="333">
        <f t="shared" ref="C36:D36" si="12">SUM(C9:C34)</f>
        <v>415.01728129994552</v>
      </c>
      <c r="D36" s="333">
        <f t="shared" si="12"/>
        <v>810.76200000000017</v>
      </c>
      <c r="E36" s="333"/>
      <c r="F36" s="333">
        <f>SUM(F9:F34)</f>
        <v>421.4210342784981</v>
      </c>
      <c r="G36" s="333">
        <f t="shared" ref="G36:H36" si="13">SUM(G9:G34)</f>
        <v>422.60796572150184</v>
      </c>
      <c r="H36" s="333">
        <f t="shared" si="13"/>
        <v>844.02899999999954</v>
      </c>
      <c r="I36" s="333"/>
      <c r="J36" s="333">
        <f>SUM(J9:J34)</f>
        <v>443.30645830132295</v>
      </c>
      <c r="K36" s="333">
        <f t="shared" ref="K36:L36" si="14">SUM(K9:K34)</f>
        <v>442.17854169867718</v>
      </c>
      <c r="L36" s="333">
        <f t="shared" si="14"/>
        <v>885.48500000000013</v>
      </c>
      <c r="M36" s="258"/>
      <c r="N36" s="334">
        <f t="shared" si="3"/>
        <v>1.2651979905913269</v>
      </c>
      <c r="O36" s="334">
        <f>IF(F36&gt;0,(EXP(LN(J36/F36)/($J$6-$F$6))-1)*100,0)</f>
        <v>0.3380962268455745</v>
      </c>
      <c r="P36" s="335"/>
      <c r="Q36" s="334">
        <f t="shared" ref="Q36" si="15">IF(C36&gt;0,(EXP(LN(G36/C36)/($F$6-$B$6))-1)*100,0)</f>
        <v>0.36315367629407014</v>
      </c>
      <c r="R36" s="334">
        <f t="shared" ref="R36" si="16">IF(G36&gt;0,(EXP(LN(K36/G36)/($J$6-$F$6))-1)*100,0)</f>
        <v>0.30224776150493682</v>
      </c>
      <c r="S36" s="335"/>
      <c r="T36" s="334">
        <f t="shared" ref="T36" si="17">IF(D36&gt;0,(EXP(LN(H36/D36)/($F$6-$B$6))-1)*100,0)</f>
        <v>0.80748890696857867</v>
      </c>
      <c r="U36" s="334">
        <f t="shared" ref="U36" si="18">IF(H36&gt;0,(EXP(LN(L36/H36)/($J$6-$F$6))-1)*100,0)</f>
        <v>0.3201692055678107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Coast to Capital</v>
      </c>
      <c r="Q1" s="19" t="str">
        <f>CONCATENATE("Occupation Table 5.1  Males: Employment Change by Status (SOC 2020), ",B$5,"-",L$5,", ",Info!B5)</f>
        <v>Occupation Table 5.1  Males: Employment Change by Status (SOC 2020), 2015-2035, Coast to Capital</v>
      </c>
      <c r="AG1" s="19" t="str">
        <f>CONCATENATE("Occupation Table 5.2  Females: Employment Change by Status (SOC 2020), ",R$5,"-",AB$5,", ",Info!B5)</f>
        <v>Occupation Table 5.2  Females: Employment Change by Status (SOC 2020), 2015-2035, Coast to Capital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65.026671180822717</v>
      </c>
      <c r="C8" s="11">
        <v>9.5513742845763367</v>
      </c>
      <c r="D8" s="11">
        <v>15.807299751185084</v>
      </c>
      <c r="E8" s="11">
        <f>SUM(B8:D8)</f>
        <v>90.385345216584142</v>
      </c>
      <c r="F8" s="11"/>
      <c r="G8" s="11">
        <v>71.769415132964994</v>
      </c>
      <c r="H8" s="11">
        <v>14.659164131925085</v>
      </c>
      <c r="I8" s="11">
        <v>16.739985265476051</v>
      </c>
      <c r="J8" s="11">
        <f>SUM(G8:I8)</f>
        <v>103.16856453036613</v>
      </c>
      <c r="K8" s="11"/>
      <c r="L8" s="11">
        <v>79.238149858550599</v>
      </c>
      <c r="M8" s="11">
        <v>18.405734232306742</v>
      </c>
      <c r="N8" s="11">
        <v>18.989680339510496</v>
      </c>
      <c r="O8" s="11">
        <f>SUM(L8:N8)</f>
        <v>116.63356443036784</v>
      </c>
      <c r="Q8" s="10" t="str">
        <f>name!E4</f>
        <v>Managers, directors and senior officials</v>
      </c>
      <c r="R8" s="11">
        <v>44.837757612310497</v>
      </c>
      <c r="S8" s="11">
        <v>3.2973082448118753</v>
      </c>
      <c r="T8" s="11">
        <v>10.303426605314622</v>
      </c>
      <c r="U8" s="11">
        <f>SUM(R8:T8)</f>
        <v>58.43849246243699</v>
      </c>
      <c r="V8" s="11"/>
      <c r="W8" s="11">
        <v>48.270114713212116</v>
      </c>
      <c r="X8" s="11">
        <v>5.1038433592886552</v>
      </c>
      <c r="Y8" s="11">
        <v>10.393766004420883</v>
      </c>
      <c r="Z8" s="11">
        <f>SUM(W8:Y8)</f>
        <v>63.767724076921652</v>
      </c>
      <c r="AA8" s="11"/>
      <c r="AB8" s="11">
        <v>49.385309054038061</v>
      </c>
      <c r="AC8" s="11">
        <v>6.4914889576115167</v>
      </c>
      <c r="AD8" s="11">
        <v>11.96872585380914</v>
      </c>
      <c r="AE8" s="11">
        <f>SUM(AB8:AD8)</f>
        <v>67.845523865458716</v>
      </c>
      <c r="AG8" s="10" t="str">
        <f>name!E4</f>
        <v>Managers, directors and senior officials</v>
      </c>
      <c r="AH8" s="11">
        <v>20.188913568512191</v>
      </c>
      <c r="AI8" s="11">
        <v>6.2540660397644663</v>
      </c>
      <c r="AJ8" s="11">
        <v>5.5038731458704664</v>
      </c>
      <c r="AK8" s="11">
        <f>SUM(AH8:AJ8)</f>
        <v>31.946852754147123</v>
      </c>
      <c r="AL8" s="11"/>
      <c r="AM8" s="11">
        <v>23.499300419752835</v>
      </c>
      <c r="AN8" s="11">
        <v>9.5553207726364224</v>
      </c>
      <c r="AO8" s="11">
        <v>6.346219261055178</v>
      </c>
      <c r="AP8" s="11">
        <f>SUM(AM8:AO8)</f>
        <v>39.400840453444431</v>
      </c>
      <c r="AQ8" s="11"/>
      <c r="AR8" s="11">
        <v>29.852840804512585</v>
      </c>
      <c r="AS8" s="11">
        <v>11.914245274695231</v>
      </c>
      <c r="AT8" s="11">
        <v>7.0209544857013579</v>
      </c>
      <c r="AU8" s="11">
        <f>SUM(AR8:AT8)</f>
        <v>48.788040564909174</v>
      </c>
    </row>
    <row r="9" spans="1:47" x14ac:dyDescent="0.2">
      <c r="A9" t="str">
        <f>name!E5</f>
        <v>Professional occupations</v>
      </c>
      <c r="B9" s="11">
        <v>111.89749087865893</v>
      </c>
      <c r="C9" s="11">
        <v>29.559861702846533</v>
      </c>
      <c r="D9" s="11">
        <v>23.413021669519001</v>
      </c>
      <c r="E9" s="11">
        <f t="shared" ref="E9:E18" si="0">SUM(B9:D9)</f>
        <v>164.87037425102446</v>
      </c>
      <c r="F9" s="11"/>
      <c r="G9" s="11">
        <v>133.42112574375389</v>
      </c>
      <c r="H9" s="11">
        <v>38.695932515221273</v>
      </c>
      <c r="I9" s="11">
        <v>23.494374458157235</v>
      </c>
      <c r="J9" s="11">
        <f t="shared" ref="J9:J16" si="1">SUM(G9:I9)</f>
        <v>195.6114327171324</v>
      </c>
      <c r="K9" s="11"/>
      <c r="L9" s="11">
        <v>156.93893065743484</v>
      </c>
      <c r="M9" s="11">
        <v>45.817486767732071</v>
      </c>
      <c r="N9" s="11">
        <v>23.321560670980862</v>
      </c>
      <c r="O9" s="11">
        <f t="shared" ref="O9:O16" si="2">SUM(L9:N9)</f>
        <v>226.07797809614777</v>
      </c>
      <c r="Q9" s="10" t="str">
        <f>name!E5</f>
        <v>Professional occupations</v>
      </c>
      <c r="R9" s="11">
        <v>65.859919304375211</v>
      </c>
      <c r="S9" s="11">
        <v>5.8847301083471084</v>
      </c>
      <c r="T9" s="11">
        <v>13.673661535011542</v>
      </c>
      <c r="U9" s="11">
        <f t="shared" ref="U9:U16" si="3">SUM(R9:T9)</f>
        <v>85.418310947733872</v>
      </c>
      <c r="V9" s="11"/>
      <c r="W9" s="11">
        <v>76.38212728728864</v>
      </c>
      <c r="X9" s="11">
        <v>9.3318345120148773</v>
      </c>
      <c r="Y9" s="11">
        <v>12.322008209471912</v>
      </c>
      <c r="Z9" s="11">
        <f t="shared" ref="Z9:Z16" si="4">SUM(W9:Y9)</f>
        <v>98.035970008775436</v>
      </c>
      <c r="AA9" s="11"/>
      <c r="AB9" s="11">
        <v>87.180591671620064</v>
      </c>
      <c r="AC9" s="11">
        <v>12.521308725781985</v>
      </c>
      <c r="AD9" s="11">
        <v>11.628518141793659</v>
      </c>
      <c r="AE9" s="11">
        <f t="shared" ref="AE9:AE16" si="5">SUM(AB9:AD9)</f>
        <v>111.33041853919572</v>
      </c>
      <c r="AG9" s="10" t="str">
        <f>name!E5</f>
        <v>Professional occupations</v>
      </c>
      <c r="AH9" s="11">
        <v>46.037571574283717</v>
      </c>
      <c r="AI9" s="11">
        <v>23.675131594499426</v>
      </c>
      <c r="AJ9" s="11">
        <v>9.7393601345074519</v>
      </c>
      <c r="AK9" s="11">
        <f t="shared" ref="AK9:AK18" si="6">SUM(AH9:AJ9)</f>
        <v>79.452063303290601</v>
      </c>
      <c r="AL9" s="11"/>
      <c r="AM9" s="11">
        <v>57.038998456465222</v>
      </c>
      <c r="AN9" s="11">
        <v>29.364098003206397</v>
      </c>
      <c r="AO9" s="11">
        <v>11.172366248685314</v>
      </c>
      <c r="AP9" s="11">
        <f t="shared" ref="AP9:AP18" si="7">SUM(AM9:AO9)</f>
        <v>97.575462708356923</v>
      </c>
      <c r="AQ9" s="11"/>
      <c r="AR9" s="11">
        <v>69.758338985814746</v>
      </c>
      <c r="AS9" s="11">
        <v>33.296178041950093</v>
      </c>
      <c r="AT9" s="11">
        <v>11.693042529187204</v>
      </c>
      <c r="AU9" s="11">
        <f t="shared" ref="AU9:AU18" si="8">SUM(AR9:AT9)</f>
        <v>114.74755955695204</v>
      </c>
    </row>
    <row r="10" spans="1:47" x14ac:dyDescent="0.2">
      <c r="A10" t="str">
        <f>name!E6</f>
        <v>Associate professional occupations</v>
      </c>
      <c r="B10" s="11">
        <v>69.838901525034402</v>
      </c>
      <c r="C10" s="11">
        <v>18.939576544452269</v>
      </c>
      <c r="D10" s="11">
        <v>20.656995467135079</v>
      </c>
      <c r="E10" s="11">
        <f t="shared" si="0"/>
        <v>109.43547353662174</v>
      </c>
      <c r="F10" s="11"/>
      <c r="G10" s="11">
        <v>78.803921978177243</v>
      </c>
      <c r="H10" s="11">
        <v>22.931988621488266</v>
      </c>
      <c r="I10" s="11">
        <v>19.021252435112181</v>
      </c>
      <c r="J10" s="11">
        <f t="shared" si="1"/>
        <v>120.7571630347777</v>
      </c>
      <c r="K10" s="11"/>
      <c r="L10" s="11">
        <v>81.569751311520491</v>
      </c>
      <c r="M10" s="11">
        <v>23.477934307477422</v>
      </c>
      <c r="N10" s="11">
        <v>19.899725293098324</v>
      </c>
      <c r="O10" s="11">
        <f t="shared" si="2"/>
        <v>124.94741091209625</v>
      </c>
      <c r="Q10" s="10" t="str">
        <f>name!E6</f>
        <v>Associate professional occupations</v>
      </c>
      <c r="R10" s="11">
        <v>43.371542298775573</v>
      </c>
      <c r="S10" s="11">
        <v>5.0332209738999154</v>
      </c>
      <c r="T10" s="11">
        <v>9.7912516057871652</v>
      </c>
      <c r="U10" s="11">
        <f t="shared" si="3"/>
        <v>58.196014878462655</v>
      </c>
      <c r="V10" s="11"/>
      <c r="W10" s="11">
        <v>47.130583855237582</v>
      </c>
      <c r="X10" s="11">
        <v>6.7418920370819873</v>
      </c>
      <c r="Y10" s="11">
        <v>8.1735274646141036</v>
      </c>
      <c r="Z10" s="11">
        <f t="shared" si="4"/>
        <v>62.046003356933674</v>
      </c>
      <c r="AA10" s="11"/>
      <c r="AB10" s="11">
        <v>45.782635850316538</v>
      </c>
      <c r="AC10" s="11">
        <v>6.2141601531825978</v>
      </c>
      <c r="AD10" s="11">
        <v>8.2020116192295909</v>
      </c>
      <c r="AE10" s="11">
        <f t="shared" si="5"/>
        <v>60.198807622728722</v>
      </c>
      <c r="AG10" s="10" t="str">
        <f>name!E6</f>
        <v>Associate professional occupations</v>
      </c>
      <c r="AH10" s="11">
        <v>26.467359226258818</v>
      </c>
      <c r="AI10" s="11">
        <v>13.90635557055235</v>
      </c>
      <c r="AJ10" s="11">
        <v>10.865743861347902</v>
      </c>
      <c r="AK10" s="11">
        <f t="shared" si="6"/>
        <v>51.239458658159073</v>
      </c>
      <c r="AL10" s="11"/>
      <c r="AM10" s="11">
        <v>31.673338122939676</v>
      </c>
      <c r="AN10" s="11">
        <v>16.190096584406284</v>
      </c>
      <c r="AO10" s="11">
        <v>10.847724970498078</v>
      </c>
      <c r="AP10" s="11">
        <f t="shared" si="7"/>
        <v>58.711159677844037</v>
      </c>
      <c r="AQ10" s="11"/>
      <c r="AR10" s="11">
        <v>35.787115461203918</v>
      </c>
      <c r="AS10" s="11">
        <v>17.263774154294829</v>
      </c>
      <c r="AT10" s="11">
        <v>11.697713673868737</v>
      </c>
      <c r="AU10" s="11">
        <f t="shared" si="8"/>
        <v>64.74860328936748</v>
      </c>
    </row>
    <row r="11" spans="1:47" x14ac:dyDescent="0.2">
      <c r="A11" t="str">
        <f>name!E7</f>
        <v>Administrative and secretarial occupations</v>
      </c>
      <c r="B11" s="11">
        <v>49.375960211425109</v>
      </c>
      <c r="C11" s="11">
        <v>36.258477540248528</v>
      </c>
      <c r="D11" s="11">
        <v>5.0442088722939546</v>
      </c>
      <c r="E11" s="11">
        <f t="shared" si="0"/>
        <v>90.67864662396758</v>
      </c>
      <c r="F11" s="11"/>
      <c r="G11" s="11">
        <v>48.086960638176912</v>
      </c>
      <c r="H11" s="11">
        <v>36.317887313864389</v>
      </c>
      <c r="I11" s="11">
        <v>4.3183125663639226</v>
      </c>
      <c r="J11" s="11">
        <f t="shared" si="1"/>
        <v>88.723160518405237</v>
      </c>
      <c r="K11" s="11"/>
      <c r="L11" s="11">
        <v>38.294410999904578</v>
      </c>
      <c r="M11" s="11">
        <v>28.860472327693458</v>
      </c>
      <c r="N11" s="11">
        <v>4.640344023225885</v>
      </c>
      <c r="O11" s="11">
        <f t="shared" si="2"/>
        <v>71.795227350823922</v>
      </c>
      <c r="Q11" s="10" t="str">
        <f>name!E7</f>
        <v>Administrative and secretarial occupations</v>
      </c>
      <c r="R11" s="11">
        <v>14.046891177107931</v>
      </c>
      <c r="S11" s="11">
        <v>3.4216230708857021</v>
      </c>
      <c r="T11" s="11">
        <v>1.357204003988338</v>
      </c>
      <c r="U11" s="11">
        <f t="shared" si="3"/>
        <v>18.825718251981968</v>
      </c>
      <c r="V11" s="11"/>
      <c r="W11" s="11">
        <v>14.726355823217148</v>
      </c>
      <c r="X11" s="11">
        <v>4.2211723840547632</v>
      </c>
      <c r="Y11" s="11">
        <v>1.0556767111812331</v>
      </c>
      <c r="Z11" s="11">
        <f t="shared" si="4"/>
        <v>20.003204918453143</v>
      </c>
      <c r="AA11" s="11"/>
      <c r="AB11" s="11">
        <v>14.59179758869673</v>
      </c>
      <c r="AC11" s="11">
        <v>3.5710499214033353</v>
      </c>
      <c r="AD11" s="11">
        <v>1.5017877911016575</v>
      </c>
      <c r="AE11" s="11">
        <f t="shared" si="5"/>
        <v>19.664635301201724</v>
      </c>
      <c r="AG11" s="10" t="str">
        <f>name!E7</f>
        <v>Administrative and secretarial occupations</v>
      </c>
      <c r="AH11" s="11">
        <v>35.329069034317229</v>
      </c>
      <c r="AI11" s="11">
        <v>32.836854469362834</v>
      </c>
      <c r="AJ11" s="11">
        <v>3.6870048683056176</v>
      </c>
      <c r="AK11" s="11">
        <f t="shared" si="6"/>
        <v>71.852928371985683</v>
      </c>
      <c r="AL11" s="11"/>
      <c r="AM11" s="11">
        <v>33.360604814959771</v>
      </c>
      <c r="AN11" s="11">
        <v>32.096714929809622</v>
      </c>
      <c r="AO11" s="11">
        <v>3.2626358551826886</v>
      </c>
      <c r="AP11" s="11">
        <f t="shared" si="7"/>
        <v>68.719955599952087</v>
      </c>
      <c r="AQ11" s="11"/>
      <c r="AR11" s="11">
        <v>23.702613411207842</v>
      </c>
      <c r="AS11" s="11">
        <v>25.289422406290111</v>
      </c>
      <c r="AT11" s="11">
        <v>3.1385562321242282</v>
      </c>
      <c r="AU11" s="11">
        <f t="shared" si="8"/>
        <v>52.13059204962218</v>
      </c>
    </row>
    <row r="12" spans="1:47" x14ac:dyDescent="0.2">
      <c r="A12" t="str">
        <f>name!E8</f>
        <v>Skilled trades occupations</v>
      </c>
      <c r="B12" s="11">
        <v>42.112541444629024</v>
      </c>
      <c r="C12" s="11">
        <v>7.668488856935868</v>
      </c>
      <c r="D12" s="11">
        <v>25.487652159715473</v>
      </c>
      <c r="E12" s="11">
        <f t="shared" si="0"/>
        <v>75.268682461280363</v>
      </c>
      <c r="F12" s="11"/>
      <c r="G12" s="11">
        <v>35.963565456891622</v>
      </c>
      <c r="H12" s="11">
        <v>6.9492934009563925</v>
      </c>
      <c r="I12" s="11">
        <v>23.325847665894589</v>
      </c>
      <c r="J12" s="11">
        <f t="shared" si="1"/>
        <v>66.238706523742607</v>
      </c>
      <c r="K12" s="11"/>
      <c r="L12" s="11">
        <v>32.439458892253128</v>
      </c>
      <c r="M12" s="11">
        <v>8.457971848833516</v>
      </c>
      <c r="N12" s="11">
        <v>26.243781786586204</v>
      </c>
      <c r="O12" s="11">
        <f t="shared" si="2"/>
        <v>67.141212527672849</v>
      </c>
      <c r="Q12" s="10" t="str">
        <f>name!E8</f>
        <v>Skilled trades occupations</v>
      </c>
      <c r="R12" s="11">
        <v>38.150927220919471</v>
      </c>
      <c r="S12" s="11">
        <v>4.6719360667186978</v>
      </c>
      <c r="T12" s="11">
        <v>22.566426355208652</v>
      </c>
      <c r="U12" s="11">
        <f t="shared" si="3"/>
        <v>65.389289642846819</v>
      </c>
      <c r="V12" s="11"/>
      <c r="W12" s="11">
        <v>32.031262780702313</v>
      </c>
      <c r="X12" s="11">
        <v>4.01683458645606</v>
      </c>
      <c r="Y12" s="11">
        <v>20.429063654799577</v>
      </c>
      <c r="Z12" s="11">
        <f t="shared" si="4"/>
        <v>56.477161021957954</v>
      </c>
      <c r="AA12" s="11"/>
      <c r="AB12" s="11">
        <v>27.226855659564034</v>
      </c>
      <c r="AC12" s="11">
        <v>4.8946809217562253</v>
      </c>
      <c r="AD12" s="11">
        <v>22.274164818513206</v>
      </c>
      <c r="AE12" s="11">
        <f t="shared" si="5"/>
        <v>54.395701399833463</v>
      </c>
      <c r="AG12" s="10" t="str">
        <f>name!E8</f>
        <v>Skilled trades occupations</v>
      </c>
      <c r="AH12" s="11">
        <v>3.9616142237095442</v>
      </c>
      <c r="AI12" s="11">
        <v>2.996552790217172</v>
      </c>
      <c r="AJ12" s="11">
        <v>2.9212258045068173</v>
      </c>
      <c r="AK12" s="11">
        <f t="shared" si="6"/>
        <v>9.8793928184335336</v>
      </c>
      <c r="AL12" s="11"/>
      <c r="AM12" s="11">
        <v>3.9323026761893014</v>
      </c>
      <c r="AN12" s="11">
        <v>2.932458814500333</v>
      </c>
      <c r="AO12" s="11">
        <v>2.8967840110950211</v>
      </c>
      <c r="AP12" s="11">
        <f t="shared" si="7"/>
        <v>9.7615455017846564</v>
      </c>
      <c r="AQ12" s="11"/>
      <c r="AR12" s="11">
        <v>5.2126032326890872</v>
      </c>
      <c r="AS12" s="11">
        <v>3.5632909270772899</v>
      </c>
      <c r="AT12" s="11">
        <v>3.9696169680730016</v>
      </c>
      <c r="AU12" s="11">
        <f t="shared" si="8"/>
        <v>12.745511127839379</v>
      </c>
    </row>
    <row r="13" spans="1:47" x14ac:dyDescent="0.2">
      <c r="A13" t="str">
        <f>name!E9</f>
        <v>Caring, leisure and other service occupations</v>
      </c>
      <c r="B13" s="11">
        <v>38.476350551848647</v>
      </c>
      <c r="C13" s="11">
        <v>33.393111969300499</v>
      </c>
      <c r="D13" s="11">
        <v>10.71042212565145</v>
      </c>
      <c r="E13" s="11">
        <f t="shared" si="0"/>
        <v>82.579884646800593</v>
      </c>
      <c r="F13" s="11"/>
      <c r="G13" s="11">
        <v>37.729145367311816</v>
      </c>
      <c r="H13" s="11">
        <v>35.250762375625648</v>
      </c>
      <c r="I13" s="11">
        <v>11.126851447604595</v>
      </c>
      <c r="J13" s="11">
        <f t="shared" si="1"/>
        <v>84.10675919054205</v>
      </c>
      <c r="K13" s="11"/>
      <c r="L13" s="11">
        <v>44.316959110035803</v>
      </c>
      <c r="M13" s="11">
        <v>36.736758820386264</v>
      </c>
      <c r="N13" s="11">
        <v>12.635234418867284</v>
      </c>
      <c r="O13" s="11">
        <f t="shared" si="2"/>
        <v>93.688952349289352</v>
      </c>
      <c r="Q13" s="10" t="str">
        <f>name!E9</f>
        <v>Caring, leisure and other service occupations</v>
      </c>
      <c r="R13" s="11">
        <v>12.174412020244901</v>
      </c>
      <c r="S13" s="11">
        <v>5.0521885854112121</v>
      </c>
      <c r="T13" s="11">
        <v>1.3366219648063689</v>
      </c>
      <c r="U13" s="11">
        <f t="shared" si="3"/>
        <v>18.563222570462482</v>
      </c>
      <c r="V13" s="11"/>
      <c r="W13" s="11">
        <v>11.731303866374727</v>
      </c>
      <c r="X13" s="11">
        <v>5.954176940416108</v>
      </c>
      <c r="Y13" s="11">
        <v>1.238917674078718</v>
      </c>
      <c r="Z13" s="11">
        <f t="shared" si="4"/>
        <v>18.924398480869552</v>
      </c>
      <c r="AA13" s="11"/>
      <c r="AB13" s="11">
        <v>15.353993190352709</v>
      </c>
      <c r="AC13" s="11">
        <v>7.3934117040055432</v>
      </c>
      <c r="AD13" s="11">
        <v>1.8198978508053296</v>
      </c>
      <c r="AE13" s="11">
        <f t="shared" si="5"/>
        <v>24.56730274516358</v>
      </c>
      <c r="AG13" s="10" t="str">
        <f>name!E9</f>
        <v>Caring, leisure and other service occupations</v>
      </c>
      <c r="AH13" s="11">
        <v>26.301938531603732</v>
      </c>
      <c r="AI13" s="11">
        <v>28.340923383889294</v>
      </c>
      <c r="AJ13" s="11">
        <v>9.3738001608450787</v>
      </c>
      <c r="AK13" s="11">
        <f t="shared" si="6"/>
        <v>64.016662076338108</v>
      </c>
      <c r="AL13" s="11"/>
      <c r="AM13" s="11">
        <v>25.997841500937113</v>
      </c>
      <c r="AN13" s="11">
        <v>29.296585435209526</v>
      </c>
      <c r="AO13" s="11">
        <v>9.8879337735258748</v>
      </c>
      <c r="AP13" s="11">
        <f t="shared" si="7"/>
        <v>65.182360709672508</v>
      </c>
      <c r="AQ13" s="11"/>
      <c r="AR13" s="11">
        <v>28.962965919683096</v>
      </c>
      <c r="AS13" s="11">
        <v>29.343347116380709</v>
      </c>
      <c r="AT13" s="11">
        <v>10.815336568061953</v>
      </c>
      <c r="AU13" s="11">
        <f t="shared" si="8"/>
        <v>69.121649604125764</v>
      </c>
    </row>
    <row r="14" spans="1:47" x14ac:dyDescent="0.2">
      <c r="A14" t="str">
        <f>name!E10</f>
        <v>Sales and customer service occupations</v>
      </c>
      <c r="B14" s="11">
        <v>22.569877233335024</v>
      </c>
      <c r="C14" s="11">
        <v>35.359121900620529</v>
      </c>
      <c r="D14" s="11">
        <v>4.6124182706045627</v>
      </c>
      <c r="E14" s="11">
        <f t="shared" si="0"/>
        <v>62.541417404560121</v>
      </c>
      <c r="F14" s="11"/>
      <c r="G14" s="11">
        <v>21.113070593186379</v>
      </c>
      <c r="H14" s="11">
        <v>37.05518997089969</v>
      </c>
      <c r="I14" s="11">
        <v>2.9881514133196934</v>
      </c>
      <c r="J14" s="11">
        <f t="shared" si="1"/>
        <v>61.15641197740576</v>
      </c>
      <c r="K14" s="11"/>
      <c r="L14" s="11">
        <v>21.496192275358204</v>
      </c>
      <c r="M14" s="11">
        <v>36.85909926660468</v>
      </c>
      <c r="N14" s="11">
        <v>2.6932138398667824</v>
      </c>
      <c r="O14" s="11">
        <f t="shared" si="2"/>
        <v>61.048505381829671</v>
      </c>
      <c r="Q14" s="10" t="str">
        <f>name!E10</f>
        <v>Sales and customer service occupations</v>
      </c>
      <c r="R14" s="11">
        <v>11.809540608754146</v>
      </c>
      <c r="S14" s="11">
        <v>11.690958214362006</v>
      </c>
      <c r="T14" s="11">
        <v>2.5055308735980253</v>
      </c>
      <c r="U14" s="11">
        <f t="shared" si="3"/>
        <v>26.00602969671418</v>
      </c>
      <c r="V14" s="11"/>
      <c r="W14" s="11">
        <v>11.292815831945664</v>
      </c>
      <c r="X14" s="11">
        <v>13.096580039622067</v>
      </c>
      <c r="Y14" s="11">
        <v>1.7109437591915611</v>
      </c>
      <c r="Z14" s="11">
        <f t="shared" si="4"/>
        <v>26.10033963075929</v>
      </c>
      <c r="AA14" s="11"/>
      <c r="AB14" s="11">
        <v>12.322663830399676</v>
      </c>
      <c r="AC14" s="11">
        <v>13.781681053416287</v>
      </c>
      <c r="AD14" s="11">
        <v>1.5531583644018419</v>
      </c>
      <c r="AE14" s="11">
        <f t="shared" si="5"/>
        <v>27.657503248217804</v>
      </c>
      <c r="AG14" s="10" t="str">
        <f>name!E10</f>
        <v>Sales and customer service occupations</v>
      </c>
      <c r="AH14" s="11">
        <v>10.760336624580884</v>
      </c>
      <c r="AI14" s="11">
        <v>23.668163686258509</v>
      </c>
      <c r="AJ14" s="11">
        <v>2.1068873970065383</v>
      </c>
      <c r="AK14" s="11">
        <f t="shared" si="6"/>
        <v>36.535387707845935</v>
      </c>
      <c r="AL14" s="11"/>
      <c r="AM14" s="11">
        <v>9.8202547612407223</v>
      </c>
      <c r="AN14" s="11">
        <v>23.958609931277621</v>
      </c>
      <c r="AO14" s="11">
        <v>1.2772076541281325</v>
      </c>
      <c r="AP14" s="11">
        <f t="shared" si="7"/>
        <v>35.056072346646474</v>
      </c>
      <c r="AQ14" s="11"/>
      <c r="AR14" s="11">
        <v>9.1735284449585262</v>
      </c>
      <c r="AS14" s="11">
        <v>23.07741821318843</v>
      </c>
      <c r="AT14" s="11">
        <v>1.1400554754649403</v>
      </c>
      <c r="AU14" s="11">
        <f t="shared" si="8"/>
        <v>33.391002133611899</v>
      </c>
    </row>
    <row r="15" spans="1:47" x14ac:dyDescent="0.2">
      <c r="A15" t="str">
        <f>name!E11</f>
        <v>Process, plant and machine operatives</v>
      </c>
      <c r="B15" s="11">
        <v>25.898626431306116</v>
      </c>
      <c r="C15" s="11">
        <v>5.8924154742171275</v>
      </c>
      <c r="D15" s="11">
        <v>7.5638979898556862</v>
      </c>
      <c r="E15" s="11">
        <f t="shared" si="0"/>
        <v>39.354939895378934</v>
      </c>
      <c r="F15" s="11"/>
      <c r="G15" s="11">
        <v>22.193856081495223</v>
      </c>
      <c r="H15" s="11">
        <v>7.1600764716740102</v>
      </c>
      <c r="I15" s="11">
        <v>7.0200970664112132</v>
      </c>
      <c r="J15" s="11">
        <f t="shared" si="1"/>
        <v>36.374029619580448</v>
      </c>
      <c r="K15" s="11"/>
      <c r="L15" s="11">
        <v>21.233503697934502</v>
      </c>
      <c r="M15" s="11">
        <v>9.5743485883163633</v>
      </c>
      <c r="N15" s="11">
        <v>8.3321270109790202</v>
      </c>
      <c r="O15" s="11">
        <f t="shared" si="2"/>
        <v>39.139979297229885</v>
      </c>
      <c r="Q15" s="10" t="str">
        <f>name!E11</f>
        <v>Process, plant and machine operatives</v>
      </c>
      <c r="R15" s="11">
        <v>23.833176374825907</v>
      </c>
      <c r="S15" s="11">
        <v>4.5567412639494673</v>
      </c>
      <c r="T15" s="11">
        <v>6.5761951549551476</v>
      </c>
      <c r="U15" s="11">
        <f t="shared" si="3"/>
        <v>34.966112793730517</v>
      </c>
      <c r="V15" s="11"/>
      <c r="W15" s="11">
        <v>20.489643894055639</v>
      </c>
      <c r="X15" s="11">
        <v>5.9918546121650742</v>
      </c>
      <c r="Y15" s="11">
        <v>5.9807837141817775</v>
      </c>
      <c r="Z15" s="11">
        <f t="shared" si="4"/>
        <v>32.462282220402493</v>
      </c>
      <c r="AA15" s="11"/>
      <c r="AB15" s="11">
        <v>19.282961891829181</v>
      </c>
      <c r="AC15" s="11">
        <v>7.0946055606003648</v>
      </c>
      <c r="AD15" s="11">
        <v>7.0514173184192019</v>
      </c>
      <c r="AE15" s="11">
        <f t="shared" si="5"/>
        <v>33.42898477084875</v>
      </c>
      <c r="AG15" s="10" t="str">
        <f>name!E11</f>
        <v>Process, plant and machine operatives</v>
      </c>
      <c r="AH15" s="11">
        <v>2.0654500564801879</v>
      </c>
      <c r="AI15" s="11">
        <v>1.3356742102676642</v>
      </c>
      <c r="AJ15" s="11">
        <v>0.9877028349005359</v>
      </c>
      <c r="AK15" s="11">
        <f t="shared" si="6"/>
        <v>4.3888271016483884</v>
      </c>
      <c r="AL15" s="11"/>
      <c r="AM15" s="11">
        <v>1.7042121874395793</v>
      </c>
      <c r="AN15" s="11">
        <v>1.1682218595089418</v>
      </c>
      <c r="AO15" s="11">
        <v>1.0393133522294358</v>
      </c>
      <c r="AP15" s="11">
        <f t="shared" si="7"/>
        <v>3.9117473991779566</v>
      </c>
      <c r="AQ15" s="11"/>
      <c r="AR15" s="11">
        <v>1.950541806105321</v>
      </c>
      <c r="AS15" s="11">
        <v>2.4797430277159997</v>
      </c>
      <c r="AT15" s="11">
        <v>1.2807096925598254</v>
      </c>
      <c r="AU15" s="11">
        <f t="shared" si="8"/>
        <v>5.7109945263811461</v>
      </c>
    </row>
    <row r="16" spans="1:47" x14ac:dyDescent="0.2">
      <c r="A16" t="str">
        <f>name!E12</f>
        <v>Elementary occupations</v>
      </c>
      <c r="B16" s="11">
        <v>36.470589691620184</v>
      </c>
      <c r="C16" s="11">
        <v>54.149244721910577</v>
      </c>
      <c r="D16" s="11">
        <v>5.0274015502511906</v>
      </c>
      <c r="E16" s="11">
        <f t="shared" si="0"/>
        <v>95.647235963781938</v>
      </c>
      <c r="F16" s="11"/>
      <c r="G16" s="11">
        <v>30.81289331755017</v>
      </c>
      <c r="H16" s="11">
        <v>52.870876087636148</v>
      </c>
      <c r="I16" s="11">
        <v>4.2090024828613419</v>
      </c>
      <c r="J16" s="11">
        <f t="shared" si="1"/>
        <v>87.892771888047662</v>
      </c>
      <c r="K16" s="11"/>
      <c r="L16" s="11">
        <v>29.032582775788669</v>
      </c>
      <c r="M16" s="11">
        <v>50.509446215161788</v>
      </c>
      <c r="N16" s="11">
        <v>5.4701406635921215</v>
      </c>
      <c r="O16" s="11">
        <f t="shared" si="2"/>
        <v>85.012169654542575</v>
      </c>
      <c r="Q16" s="10" t="str">
        <f>name!E12</f>
        <v>Elementary occupations</v>
      </c>
      <c r="R16" s="11">
        <v>26.37891090192371</v>
      </c>
      <c r="S16" s="11">
        <v>19.619325403551802</v>
      </c>
      <c r="T16" s="11">
        <v>3.21585375010021</v>
      </c>
      <c r="U16" s="11">
        <f t="shared" si="3"/>
        <v>49.214090055575724</v>
      </c>
      <c r="V16" s="11"/>
      <c r="W16" s="11">
        <v>21.932194844844176</v>
      </c>
      <c r="X16" s="11">
        <v>19.893433886005145</v>
      </c>
      <c r="Y16" s="11">
        <v>2.9652532755795011</v>
      </c>
      <c r="Z16" s="11">
        <f t="shared" si="4"/>
        <v>44.790882006428816</v>
      </c>
      <c r="AA16" s="11"/>
      <c r="AB16" s="11">
        <v>19.342016667992588</v>
      </c>
      <c r="AC16" s="11">
        <v>19.771240872593026</v>
      </c>
      <c r="AD16" s="11">
        <v>3.976406665443037</v>
      </c>
      <c r="AE16" s="11">
        <f t="shared" si="5"/>
        <v>43.089664206028651</v>
      </c>
      <c r="AG16" s="10" t="str">
        <f>name!E12</f>
        <v>Elementary occupations</v>
      </c>
      <c r="AH16" s="11">
        <v>10.091678789696488</v>
      </c>
      <c r="AI16" s="11">
        <v>34.529919318358765</v>
      </c>
      <c r="AJ16" s="11">
        <v>1.8115478001509786</v>
      </c>
      <c r="AK16" s="11">
        <f t="shared" si="6"/>
        <v>46.433145908206228</v>
      </c>
      <c r="AL16" s="11"/>
      <c r="AM16" s="11">
        <v>8.8806984727059994</v>
      </c>
      <c r="AN16" s="11">
        <v>32.977442201631014</v>
      </c>
      <c r="AO16" s="11">
        <v>1.2437492072818406</v>
      </c>
      <c r="AP16" s="11">
        <f t="shared" si="7"/>
        <v>43.101889881618852</v>
      </c>
      <c r="AQ16" s="11"/>
      <c r="AR16" s="11">
        <v>9.6905661077960836</v>
      </c>
      <c r="AS16" s="11">
        <v>30.73820534256873</v>
      </c>
      <c r="AT16" s="11">
        <v>1.4937339981490858</v>
      </c>
      <c r="AU16" s="11">
        <f t="shared" si="8"/>
        <v>41.922505448513903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461.66700914868022</v>
      </c>
      <c r="C18" s="34">
        <f t="shared" ref="C18:D18" si="9">SUM(C8:C16)</f>
        <v>230.77167299510828</v>
      </c>
      <c r="D18" s="34">
        <f t="shared" si="9"/>
        <v>118.32331785621147</v>
      </c>
      <c r="E18" s="34">
        <f t="shared" si="0"/>
        <v>810.76199999999994</v>
      </c>
      <c r="F18" s="34"/>
      <c r="G18" s="34">
        <f>SUM(G8:G16)</f>
        <v>479.89395430950816</v>
      </c>
      <c r="H18" s="34">
        <f t="shared" ref="H18:I18" si="10">SUM(H8:H16)</f>
        <v>251.89117088929089</v>
      </c>
      <c r="I18" s="34">
        <f t="shared" si="10"/>
        <v>112.24387480120082</v>
      </c>
      <c r="J18" s="34">
        <f t="shared" ref="J18" si="11">SUM(G18:I18)</f>
        <v>844.02899999999988</v>
      </c>
      <c r="K18" s="34"/>
      <c r="L18" s="34">
        <f>SUM(L8:L16)</f>
        <v>504.55993957878087</v>
      </c>
      <c r="M18" s="34">
        <f t="shared" ref="M18:N18" si="12">SUM(M8:M16)</f>
        <v>258.6992523745123</v>
      </c>
      <c r="N18" s="34">
        <f t="shared" si="12"/>
        <v>122.22580804670697</v>
      </c>
      <c r="O18" s="34">
        <f>SUM(L18:N18)</f>
        <v>885.48500000000013</v>
      </c>
      <c r="Q18" s="231" t="str">
        <f>name!E3</f>
        <v>All occupations</v>
      </c>
      <c r="R18" s="34">
        <f>SUM(R8:R16)</f>
        <v>280.46307751923734</v>
      </c>
      <c r="S18" s="34">
        <f t="shared" ref="S18:T18" si="13">SUM(S8:S16)</f>
        <v>63.228031931937792</v>
      </c>
      <c r="T18" s="34">
        <f t="shared" si="13"/>
        <v>71.326171848770073</v>
      </c>
      <c r="U18" s="34">
        <f t="shared" ref="U18" si="14">SUM(R18:T18)</f>
        <v>415.01728129994518</v>
      </c>
      <c r="V18" s="34"/>
      <c r="W18" s="34">
        <f>SUM(W8:W16)</f>
        <v>283.98640289687802</v>
      </c>
      <c r="X18" s="34">
        <f t="shared" ref="X18:Y18" si="15">SUM(X8:X16)</f>
        <v>74.351622357104731</v>
      </c>
      <c r="Y18" s="34">
        <f t="shared" si="15"/>
        <v>64.269940467519262</v>
      </c>
      <c r="Z18" s="34">
        <f t="shared" ref="Z18" si="16">SUM(W18:Y18)</f>
        <v>422.60796572150207</v>
      </c>
      <c r="AA18" s="34"/>
      <c r="AB18" s="34">
        <f>SUM(AB8:AB16)</f>
        <v>290.46882540480954</v>
      </c>
      <c r="AC18" s="34">
        <f t="shared" ref="AC18:AD18" si="17">SUM(AC8:AC16)</f>
        <v>81.733627870350887</v>
      </c>
      <c r="AD18" s="34">
        <f t="shared" si="17"/>
        <v>69.976088423516657</v>
      </c>
      <c r="AE18" s="34">
        <f t="shared" ref="AE18" si="18">SUM(AB18:AD18)</f>
        <v>442.17854169867712</v>
      </c>
      <c r="AG18" s="231" t="str">
        <f>name!E3</f>
        <v>All occupations</v>
      </c>
      <c r="AH18" s="34">
        <f>SUM(AH8:AH16)</f>
        <v>181.20393162944276</v>
      </c>
      <c r="AI18" s="34">
        <f t="shared" ref="AI18:AJ18" si="19">SUM(AI8:AI16)</f>
        <v>167.54364106317047</v>
      </c>
      <c r="AJ18" s="34">
        <f t="shared" si="19"/>
        <v>46.997146007441387</v>
      </c>
      <c r="AK18" s="34">
        <f t="shared" si="6"/>
        <v>395.74471870005459</v>
      </c>
      <c r="AL18" s="34"/>
      <c r="AM18" s="34">
        <f>SUM(AM8:AM16)</f>
        <v>195.9075514126302</v>
      </c>
      <c r="AN18" s="34">
        <f t="shared" ref="AN18:AO18" si="20">SUM(AN8:AN16)</f>
        <v>177.53954853218616</v>
      </c>
      <c r="AO18" s="34">
        <f t="shared" si="20"/>
        <v>47.973934333681562</v>
      </c>
      <c r="AP18" s="34">
        <f t="shared" si="7"/>
        <v>421.42103427849793</v>
      </c>
      <c r="AQ18" s="34"/>
      <c r="AR18" s="34">
        <f>SUM(AR8:AR16)</f>
        <v>214.09111417397116</v>
      </c>
      <c r="AS18" s="34">
        <f t="shared" ref="AS18:AT18" si="21">SUM(AS8:AS16)</f>
        <v>176.96562450416144</v>
      </c>
      <c r="AT18" s="34">
        <f t="shared" si="21"/>
        <v>52.24971962319033</v>
      </c>
      <c r="AU18" s="34">
        <f t="shared" si="8"/>
        <v>443.30645830132295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14.085189084819536</v>
      </c>
      <c r="C26" s="18">
        <f t="shared" ref="C26:O26" si="22">C8/C$18*100</f>
        <v>4.138885054916944</v>
      </c>
      <c r="D26" s="18">
        <f t="shared" si="22"/>
        <v>13.359412191597253</v>
      </c>
      <c r="E26" s="18">
        <f t="shared" si="22"/>
        <v>11.148197031506674</v>
      </c>
      <c r="F26" s="18"/>
      <c r="G26" s="18">
        <f t="shared" si="22"/>
        <v>14.955265530742073</v>
      </c>
      <c r="H26" s="18">
        <f t="shared" si="22"/>
        <v>5.8196419033551434</v>
      </c>
      <c r="I26" s="18">
        <f t="shared" si="22"/>
        <v>14.913941001346259</v>
      </c>
      <c r="J26" s="18">
        <f t="shared" si="22"/>
        <v>12.223343573546186</v>
      </c>
      <c r="K26" s="18"/>
      <c r="L26" s="18">
        <f t="shared" si="22"/>
        <v>15.70440767150491</v>
      </c>
      <c r="M26" s="18">
        <f t="shared" si="22"/>
        <v>7.114722622259932</v>
      </c>
      <c r="N26" s="18">
        <f t="shared" si="22"/>
        <v>15.536555366648786</v>
      </c>
      <c r="O26" s="18">
        <f t="shared" si="22"/>
        <v>13.171715436214937</v>
      </c>
      <c r="Q26" t="str">
        <f>$A$8</f>
        <v>Managers, directors and senior officials</v>
      </c>
      <c r="R26" s="18">
        <f>R8/R$18*100</f>
        <v>15.987044715087324</v>
      </c>
      <c r="S26" s="18">
        <f t="shared" ref="S26:U26" si="23">S8/S$18*100</f>
        <v>5.2149468266880161</v>
      </c>
      <c r="T26" s="18">
        <f t="shared" si="23"/>
        <v>14.445506240206679</v>
      </c>
      <c r="U26" s="18">
        <f t="shared" si="23"/>
        <v>14.080978093103013</v>
      </c>
      <c r="V26" s="18"/>
      <c r="W26" s="18">
        <f t="shared" ref="W26:Z26" si="24">W8/W$18*100</f>
        <v>16.997333048631948</v>
      </c>
      <c r="X26" s="18">
        <f t="shared" si="24"/>
        <v>6.8644680472139727</v>
      </c>
      <c r="Y26" s="18">
        <f t="shared" si="24"/>
        <v>16.172048595056165</v>
      </c>
      <c r="Z26" s="18">
        <f t="shared" si="24"/>
        <v>15.089096573949689</v>
      </c>
      <c r="AA26" s="18"/>
      <c r="AB26" s="18">
        <f t="shared" ref="AB26:AE26" si="25">AB8/AB$18*100</f>
        <v>17.001930925018417</v>
      </c>
      <c r="AC26" s="18">
        <f t="shared" si="25"/>
        <v>7.9422498753004982</v>
      </c>
      <c r="AD26" s="18">
        <f t="shared" si="25"/>
        <v>17.10402242173177</v>
      </c>
      <c r="AE26" s="18">
        <f t="shared" si="25"/>
        <v>15.343468184779555</v>
      </c>
      <c r="AG26" t="str">
        <f>$A$8</f>
        <v>Managers, directors and senior officials</v>
      </c>
      <c r="AH26" s="18">
        <f>AH8/AH$18*100</f>
        <v>11.141542783849737</v>
      </c>
      <c r="AI26" s="18">
        <f t="shared" ref="AI26:AK26" si="26">AI8/AI$18*100</f>
        <v>3.7327982130974697</v>
      </c>
      <c r="AJ26" s="18">
        <f t="shared" si="26"/>
        <v>11.711079530231473</v>
      </c>
      <c r="AK26" s="18">
        <f t="shared" si="26"/>
        <v>8.0725910529106741</v>
      </c>
      <c r="AL26" s="18"/>
      <c r="AM26" s="18">
        <f t="shared" ref="AM26:AP26" si="27">AM8/AM$18*100</f>
        <v>11.995096794537258</v>
      </c>
      <c r="AN26" s="18">
        <f t="shared" si="27"/>
        <v>5.3820801346152667</v>
      </c>
      <c r="AO26" s="18">
        <f t="shared" si="27"/>
        <v>13.228473647614974</v>
      </c>
      <c r="AP26" s="18">
        <f t="shared" si="27"/>
        <v>9.3495191859375044</v>
      </c>
      <c r="AQ26" s="18"/>
      <c r="AR26" s="18">
        <f t="shared" ref="AR26:AU26" si="28">AR8/AR$18*100</f>
        <v>13.94398871699741</v>
      </c>
      <c r="AS26" s="18">
        <f t="shared" si="28"/>
        <v>6.7325195546183947</v>
      </c>
      <c r="AT26" s="18">
        <f t="shared" si="28"/>
        <v>13.437305570889995</v>
      </c>
      <c r="AU26" s="18">
        <f t="shared" si="28"/>
        <v>11.005488336862241</v>
      </c>
    </row>
    <row r="27" spans="1:47" x14ac:dyDescent="0.2">
      <c r="A27" t="str">
        <f>$A$9</f>
        <v>Professional occupations</v>
      </c>
      <c r="B27" s="18">
        <f t="shared" ref="B27:B34" si="29">B9/B$18*100</f>
        <v>24.237705675568915</v>
      </c>
      <c r="C27" s="18">
        <f t="shared" ref="C27:O27" si="30">C9/C$18*100</f>
        <v>12.809137845732529</v>
      </c>
      <c r="D27" s="18">
        <f t="shared" si="30"/>
        <v>19.787326871590018</v>
      </c>
      <c r="E27" s="18">
        <f t="shared" si="30"/>
        <v>20.335237005560753</v>
      </c>
      <c r="F27" s="18"/>
      <c r="G27" s="18">
        <f t="shared" si="30"/>
        <v>27.802210164478087</v>
      </c>
      <c r="H27" s="18">
        <f t="shared" si="30"/>
        <v>15.362163103457322</v>
      </c>
      <c r="I27" s="18">
        <f t="shared" si="30"/>
        <v>20.931542589534594</v>
      </c>
      <c r="J27" s="18">
        <f t="shared" si="30"/>
        <v>23.175913708786361</v>
      </c>
      <c r="K27" s="18"/>
      <c r="L27" s="18">
        <f t="shared" si="30"/>
        <v>31.104120312930778</v>
      </c>
      <c r="M27" s="18">
        <f t="shared" si="30"/>
        <v>17.71071479611517</v>
      </c>
      <c r="N27" s="18">
        <f t="shared" si="30"/>
        <v>19.080717111781201</v>
      </c>
      <c r="O27" s="18">
        <f t="shared" si="30"/>
        <v>25.531542385940782</v>
      </c>
      <c r="Q27" t="str">
        <f>$A$9</f>
        <v>Professional occupations</v>
      </c>
      <c r="R27" s="18">
        <f t="shared" ref="R27:U27" si="31">R9/R$18*100</f>
        <v>23.482563154808776</v>
      </c>
      <c r="S27" s="18">
        <f t="shared" si="31"/>
        <v>9.3071536920234408</v>
      </c>
      <c r="T27" s="18">
        <f t="shared" si="31"/>
        <v>19.170609021332645</v>
      </c>
      <c r="U27" s="18">
        <f t="shared" si="31"/>
        <v>20.581868465857823</v>
      </c>
      <c r="V27" s="18"/>
      <c r="W27" s="18">
        <f t="shared" ref="W27:Z27" si="32">W9/W$18*100</f>
        <v>26.896402964414019</v>
      </c>
      <c r="X27" s="18">
        <f t="shared" si="32"/>
        <v>12.55094941599908</v>
      </c>
      <c r="Y27" s="18">
        <f t="shared" si="32"/>
        <v>19.172272636068811</v>
      </c>
      <c r="Z27" s="18">
        <f t="shared" si="32"/>
        <v>23.197851900733212</v>
      </c>
      <c r="AA27" s="18"/>
      <c r="AB27" s="18">
        <f t="shared" ref="AB27:AE27" si="33">AB9/AB$18*100</f>
        <v>30.013751579062415</v>
      </c>
      <c r="AC27" s="18">
        <f t="shared" si="33"/>
        <v>15.319653675037866</v>
      </c>
      <c r="AD27" s="18">
        <f t="shared" si="33"/>
        <v>16.617845329413548</v>
      </c>
      <c r="AE27" s="18">
        <f t="shared" si="33"/>
        <v>25.177707202051856</v>
      </c>
      <c r="AG27" t="str">
        <f>$A$9</f>
        <v>Professional occupations</v>
      </c>
      <c r="AH27" s="18">
        <f t="shared" ref="AH27:AK27" si="34">AH9/AH$18*100</f>
        <v>25.406497066757545</v>
      </c>
      <c r="AI27" s="18">
        <f>AI9/AI$18*100</f>
        <v>14.130725251203643</v>
      </c>
      <c r="AJ27" s="18">
        <f t="shared" si="34"/>
        <v>20.723301225494311</v>
      </c>
      <c r="AK27" s="18">
        <f t="shared" si="34"/>
        <v>20.076594721030105</v>
      </c>
      <c r="AL27" s="18"/>
      <c r="AM27" s="18">
        <f t="shared" ref="AM27:AP27" si="35">AM9/AM$18*100</f>
        <v>29.115262809000587</v>
      </c>
      <c r="AN27" s="18">
        <f t="shared" si="35"/>
        <v>16.539468668234772</v>
      </c>
      <c r="AO27" s="18">
        <f t="shared" si="35"/>
        <v>23.288409432872832</v>
      </c>
      <c r="AP27" s="18">
        <f t="shared" si="35"/>
        <v>23.153913727968725</v>
      </c>
      <c r="AQ27" s="18"/>
      <c r="AR27" s="18">
        <f t="shared" ref="AR27:AU27" si="36">AR9/AR$18*100</f>
        <v>32.58348168954312</v>
      </c>
      <c r="AS27" s="18">
        <f t="shared" si="36"/>
        <v>18.815054129999758</v>
      </c>
      <c r="AT27" s="18">
        <f t="shared" si="36"/>
        <v>22.379148851924953</v>
      </c>
      <c r="AU27" s="18">
        <f t="shared" si="36"/>
        <v>25.884477297408598</v>
      </c>
    </row>
    <row r="28" spans="1:47" x14ac:dyDescent="0.2">
      <c r="A28" t="str">
        <f>$A$10</f>
        <v>Associate professional occupations</v>
      </c>
      <c r="B28" s="18">
        <f t="shared" si="29"/>
        <v>15.127548674924427</v>
      </c>
      <c r="C28" s="18">
        <f t="shared" ref="C28:O28" si="37">C10/C$18*100</f>
        <v>8.2070629807557598</v>
      </c>
      <c r="D28" s="18">
        <f t="shared" si="37"/>
        <v>17.458093502954181</v>
      </c>
      <c r="E28" s="18">
        <f t="shared" si="37"/>
        <v>13.497854307012631</v>
      </c>
      <c r="F28" s="18"/>
      <c r="G28" s="18">
        <f t="shared" si="37"/>
        <v>16.421111637374903</v>
      </c>
      <c r="H28" s="18">
        <f t="shared" si="37"/>
        <v>9.103927120798982</v>
      </c>
      <c r="I28" s="18">
        <f t="shared" si="37"/>
        <v>16.946361187905719</v>
      </c>
      <c r="J28" s="18">
        <f t="shared" si="37"/>
        <v>14.307229139612232</v>
      </c>
      <c r="K28" s="18"/>
      <c r="L28" s="18">
        <f t="shared" si="37"/>
        <v>16.166513611765719</v>
      </c>
      <c r="M28" s="18">
        <f t="shared" si="37"/>
        <v>9.0753777183279283</v>
      </c>
      <c r="N28" s="18">
        <f t="shared" si="37"/>
        <v>16.281115757069824</v>
      </c>
      <c r="O28" s="18">
        <f t="shared" si="37"/>
        <v>14.110618577626525</v>
      </c>
      <c r="Q28" t="str">
        <f>$A$10</f>
        <v>Associate professional occupations</v>
      </c>
      <c r="R28" s="18">
        <f t="shared" ref="R28:U28" si="38">R10/R$18*100</f>
        <v>15.464260993784704</v>
      </c>
      <c r="S28" s="18">
        <f t="shared" si="38"/>
        <v>7.9604264439512491</v>
      </c>
      <c r="T28" s="18">
        <f t="shared" si="38"/>
        <v>13.727431813594526</v>
      </c>
      <c r="U28" s="18">
        <f t="shared" si="38"/>
        <v>14.022552192568263</v>
      </c>
      <c r="V28" s="18"/>
      <c r="W28" s="18">
        <f t="shared" ref="W28:Z28" si="39">W10/W$18*100</f>
        <v>16.596070577488803</v>
      </c>
      <c r="X28" s="18">
        <f t="shared" si="39"/>
        <v>9.0675789220862377</v>
      </c>
      <c r="Y28" s="18">
        <f t="shared" si="39"/>
        <v>12.717496554621583</v>
      </c>
      <c r="Z28" s="18">
        <f t="shared" si="39"/>
        <v>14.681692819255066</v>
      </c>
      <c r="AA28" s="18"/>
      <c r="AB28" s="18">
        <f t="shared" ref="AB28:AE28" si="40">AB10/AB$18*100</f>
        <v>15.761634931566903</v>
      </c>
      <c r="AC28" s="18">
        <f t="shared" si="40"/>
        <v>7.6029417940920769</v>
      </c>
      <c r="AD28" s="18">
        <f t="shared" si="40"/>
        <v>11.721163334521519</v>
      </c>
      <c r="AE28" s="18">
        <f t="shared" si="40"/>
        <v>13.614140431027799</v>
      </c>
      <c r="AG28" t="str">
        <f>$A$10</f>
        <v>Associate professional occupations</v>
      </c>
      <c r="AH28" s="18">
        <f t="shared" ref="AH28:AK28" si="41">AH10/AH$18*100</f>
        <v>14.606393464124093</v>
      </c>
      <c r="AI28" s="18">
        <f t="shared" si="41"/>
        <v>8.3001392844919213</v>
      </c>
      <c r="AJ28" s="18">
        <f t="shared" si="41"/>
        <v>23.120007882239175</v>
      </c>
      <c r="AK28" s="18">
        <f t="shared" si="41"/>
        <v>12.947603906495797</v>
      </c>
      <c r="AL28" s="18"/>
      <c r="AM28" s="18">
        <f t="shared" ref="AM28:AP28" si="42">AM10/AM$18*100</f>
        <v>16.167492214849709</v>
      </c>
      <c r="AN28" s="18">
        <f t="shared" si="42"/>
        <v>9.1191493491216011</v>
      </c>
      <c r="AO28" s="18">
        <f t="shared" si="42"/>
        <v>22.611705963173637</v>
      </c>
      <c r="AP28" s="18">
        <f t="shared" si="42"/>
        <v>13.931710783815435</v>
      </c>
      <c r="AQ28" s="18"/>
      <c r="AR28" s="18">
        <f t="shared" ref="AR28:AU28" si="43">AR10/AR$18*100</f>
        <v>16.71583409674966</v>
      </c>
      <c r="AS28" s="18">
        <f t="shared" si="43"/>
        <v>9.7554393417738936</v>
      </c>
      <c r="AT28" s="18">
        <f t="shared" si="43"/>
        <v>22.388088889718873</v>
      </c>
      <c r="AU28" s="18">
        <f t="shared" si="43"/>
        <v>14.605833521459044</v>
      </c>
    </row>
    <row r="29" spans="1:47" x14ac:dyDescent="0.2">
      <c r="A29" t="str">
        <f>$A$11</f>
        <v>Administrative and secretarial occupations</v>
      </c>
      <c r="B29" s="18">
        <f t="shared" si="29"/>
        <v>10.695145902340954</v>
      </c>
      <c r="C29" s="18">
        <f t="shared" ref="C29:O29" si="44">C11/C$18*100</f>
        <v>15.711840656031084</v>
      </c>
      <c r="D29" s="18">
        <f t="shared" si="44"/>
        <v>4.2630725402948588</v>
      </c>
      <c r="E29" s="18">
        <f t="shared" si="44"/>
        <v>11.184373049546918</v>
      </c>
      <c r="F29" s="18"/>
      <c r="G29" s="18">
        <f t="shared" si="44"/>
        <v>10.020330576442973</v>
      </c>
      <c r="H29" s="18">
        <f t="shared" si="44"/>
        <v>14.418086662444601</v>
      </c>
      <c r="I29" s="18">
        <f t="shared" si="44"/>
        <v>3.8472589920939937</v>
      </c>
      <c r="J29" s="18">
        <f t="shared" si="44"/>
        <v>10.511861620679532</v>
      </c>
      <c r="K29" s="18"/>
      <c r="L29" s="18">
        <f t="shared" si="44"/>
        <v>7.5896653689695821</v>
      </c>
      <c r="M29" s="18">
        <f t="shared" si="44"/>
        <v>11.155993711923408</v>
      </c>
      <c r="N29" s="18">
        <f t="shared" si="44"/>
        <v>3.796533725064545</v>
      </c>
      <c r="O29" s="18">
        <f t="shared" si="44"/>
        <v>8.1080116942493561</v>
      </c>
      <c r="Q29" t="str">
        <f>$A$11</f>
        <v>Administrative and secretarial occupations</v>
      </c>
      <c r="R29" s="18">
        <f t="shared" ref="R29:U29" si="45">R11/R$18*100</f>
        <v>5.0084636100252569</v>
      </c>
      <c r="S29" s="18">
        <f t="shared" si="45"/>
        <v>5.4115602942836007</v>
      </c>
      <c r="T29" s="18">
        <f t="shared" si="45"/>
        <v>1.9028134677772437</v>
      </c>
      <c r="U29" s="18">
        <f t="shared" si="45"/>
        <v>4.5361287590277639</v>
      </c>
      <c r="V29" s="18"/>
      <c r="W29" s="18">
        <f t="shared" ref="W29:Z29" si="46">W11/W$18*100</f>
        <v>5.1855848283569497</v>
      </c>
      <c r="X29" s="18">
        <f t="shared" si="46"/>
        <v>5.6773103938214273</v>
      </c>
      <c r="Y29" s="18">
        <f t="shared" si="46"/>
        <v>1.6425668103967686</v>
      </c>
      <c r="Z29" s="18">
        <f t="shared" si="46"/>
        <v>4.7332768288696245</v>
      </c>
      <c r="AA29" s="18"/>
      <c r="AB29" s="18">
        <f t="shared" ref="AB29:AE29" si="47">AB11/AB$18*100</f>
        <v>5.0235330997607015</v>
      </c>
      <c r="AC29" s="18">
        <f t="shared" si="47"/>
        <v>4.369131793669891</v>
      </c>
      <c r="AD29" s="18">
        <f t="shared" si="47"/>
        <v>2.1461442400329367</v>
      </c>
      <c r="AE29" s="18">
        <f t="shared" si="47"/>
        <v>4.4472161009120619</v>
      </c>
      <c r="AG29" t="str">
        <f>$A$11</f>
        <v>Administrative and secretarial occupations</v>
      </c>
      <c r="AH29" s="18">
        <f t="shared" ref="AH29:AK29" si="48">AH11/AH$18*100</f>
        <v>19.496855678917736</v>
      </c>
      <c r="AI29" s="18">
        <f t="shared" si="48"/>
        <v>19.598985829000853</v>
      </c>
      <c r="AJ29" s="18">
        <f t="shared" si="48"/>
        <v>7.845167593201996</v>
      </c>
      <c r="AK29" s="18">
        <f t="shared" si="48"/>
        <v>18.156383389779339</v>
      </c>
      <c r="AL29" s="18"/>
      <c r="AM29" s="18">
        <f t="shared" ref="AM29:AP29" si="49">AM11/AM$18*100</f>
        <v>17.028748802384861</v>
      </c>
      <c r="AN29" s="18">
        <f t="shared" si="49"/>
        <v>18.078628224060626</v>
      </c>
      <c r="AO29" s="18">
        <f t="shared" si="49"/>
        <v>6.800851129885455</v>
      </c>
      <c r="AP29" s="18">
        <f t="shared" si="49"/>
        <v>16.306721784214076</v>
      </c>
      <c r="AQ29" s="18"/>
      <c r="AR29" s="18">
        <f t="shared" ref="AR29:AU29" si="50">AR11/AR$18*100</f>
        <v>11.071273790441866</v>
      </c>
      <c r="AS29" s="18">
        <f t="shared" si="50"/>
        <v>14.290584669846668</v>
      </c>
      <c r="AT29" s="18">
        <f t="shared" si="50"/>
        <v>6.0068384189591377</v>
      </c>
      <c r="AU29" s="18">
        <f t="shared" si="50"/>
        <v>11.759493026421945</v>
      </c>
    </row>
    <row r="30" spans="1:47" x14ac:dyDescent="0.2">
      <c r="A30" t="str">
        <f>$A$12</f>
        <v>Skilled trades occupations</v>
      </c>
      <c r="B30" s="18">
        <f t="shared" si="29"/>
        <v>9.1218433654778757</v>
      </c>
      <c r="C30" s="18">
        <f t="shared" ref="C30:O30" si="51">C12/C$18*100</f>
        <v>3.3229766710138717</v>
      </c>
      <c r="D30" s="18">
        <f t="shared" si="51"/>
        <v>21.540684136907405</v>
      </c>
      <c r="E30" s="18">
        <f t="shared" si="51"/>
        <v>9.2836963820801124</v>
      </c>
      <c r="F30" s="18"/>
      <c r="G30" s="18">
        <f t="shared" si="51"/>
        <v>7.4940651229160684</v>
      </c>
      <c r="H30" s="18">
        <f t="shared" si="51"/>
        <v>2.758847551671705</v>
      </c>
      <c r="I30" s="18">
        <f t="shared" si="51"/>
        <v>20.781399169627598</v>
      </c>
      <c r="J30" s="18">
        <f t="shared" si="51"/>
        <v>7.8479183207854959</v>
      </c>
      <c r="K30" s="18"/>
      <c r="L30" s="18">
        <f t="shared" si="51"/>
        <v>6.4292577249264768</v>
      </c>
      <c r="M30" s="18">
        <f t="shared" si="51"/>
        <v>3.2694226099227861</v>
      </c>
      <c r="N30" s="18">
        <f t="shared" si="51"/>
        <v>21.471555153521663</v>
      </c>
      <c r="O30" s="18">
        <f t="shared" si="51"/>
        <v>7.5824223479418444</v>
      </c>
      <c r="Q30" t="str">
        <f>$A$12</f>
        <v>Skilled trades occupations</v>
      </c>
      <c r="R30" s="18">
        <f t="shared" ref="R30:U30" si="52">R12/R$18*100</f>
        <v>13.602834126464526</v>
      </c>
      <c r="S30" s="18">
        <f t="shared" si="52"/>
        <v>7.3890265503563866</v>
      </c>
      <c r="T30" s="18">
        <f t="shared" si="52"/>
        <v>31.638353454683244</v>
      </c>
      <c r="U30" s="18">
        <f t="shared" si="52"/>
        <v>15.755799237571521</v>
      </c>
      <c r="V30" s="18"/>
      <c r="W30" s="18">
        <f t="shared" ref="W30:Z30" si="53">W12/W$18*100</f>
        <v>11.279153668611944</v>
      </c>
      <c r="X30" s="18">
        <f t="shared" si="53"/>
        <v>5.4024841141509103</v>
      </c>
      <c r="Y30" s="18">
        <f t="shared" si="53"/>
        <v>31.786342894037713</v>
      </c>
      <c r="Z30" s="18">
        <f t="shared" si="53"/>
        <v>13.363960361120194</v>
      </c>
      <c r="AA30" s="18"/>
      <c r="AB30" s="18">
        <f t="shared" ref="AB30:AE30" si="54">AB12/AB$18*100</f>
        <v>9.3734174817623011</v>
      </c>
      <c r="AC30" s="18">
        <f t="shared" si="54"/>
        <v>5.9885766107438201</v>
      </c>
      <c r="AD30" s="18">
        <f t="shared" si="54"/>
        <v>31.831108769188639</v>
      </c>
      <c r="AE30" s="18">
        <f t="shared" si="54"/>
        <v>12.301750598494996</v>
      </c>
      <c r="AG30" t="str">
        <f>$A$12</f>
        <v>Skilled trades occupations</v>
      </c>
      <c r="AH30" s="18">
        <f t="shared" ref="AH30:AK30" si="55">AH12/AH$18*100</f>
        <v>2.1862738783234241</v>
      </c>
      <c r="AI30" s="18">
        <f t="shared" si="55"/>
        <v>1.7885207526839857</v>
      </c>
      <c r="AJ30" s="18">
        <f t="shared" si="55"/>
        <v>6.2157514927486854</v>
      </c>
      <c r="AK30" s="18">
        <f t="shared" si="55"/>
        <v>2.4964054734287906</v>
      </c>
      <c r="AL30" s="18"/>
      <c r="AM30" s="18">
        <f t="shared" ref="AM30:AP30" si="56">AM12/AM$18*100</f>
        <v>2.0072236357581188</v>
      </c>
      <c r="AN30" s="18">
        <f t="shared" si="56"/>
        <v>1.6517214551600072</v>
      </c>
      <c r="AO30" s="18">
        <f t="shared" si="56"/>
        <v>6.0382456667958664</v>
      </c>
      <c r="AP30" s="18">
        <f t="shared" si="56"/>
        <v>2.316340359824967</v>
      </c>
      <c r="AQ30" s="18"/>
      <c r="AR30" s="18">
        <f t="shared" ref="AR30:AU30" si="57">AR12/AR$18*100</f>
        <v>2.4347592625695373</v>
      </c>
      <c r="AS30" s="18">
        <f t="shared" si="57"/>
        <v>2.0135497710706507</v>
      </c>
      <c r="AT30" s="18">
        <f t="shared" si="57"/>
        <v>7.5973938170400075</v>
      </c>
      <c r="AU30" s="18">
        <f t="shared" si="57"/>
        <v>2.8751016118010257</v>
      </c>
    </row>
    <row r="31" spans="1:47" x14ac:dyDescent="0.2">
      <c r="A31" t="str">
        <f>$A$13</f>
        <v>Caring, leisure and other service occupations</v>
      </c>
      <c r="B31" s="18">
        <f t="shared" si="29"/>
        <v>8.3342213737125199</v>
      </c>
      <c r="C31" s="18">
        <f t="shared" ref="C31:O31" si="58">C13/C$18*100</f>
        <v>14.470195382259218</v>
      </c>
      <c r="D31" s="18">
        <f t="shared" si="58"/>
        <v>9.051827078299933</v>
      </c>
      <c r="E31" s="18">
        <f t="shared" si="58"/>
        <v>10.185465604801482</v>
      </c>
      <c r="F31" s="18"/>
      <c r="G31" s="18">
        <f t="shared" si="58"/>
        <v>7.8619755528277313</v>
      </c>
      <c r="H31" s="18">
        <f t="shared" si="58"/>
        <v>13.994441429278506</v>
      </c>
      <c r="I31" s="18">
        <f t="shared" si="58"/>
        <v>9.9131034698434686</v>
      </c>
      <c r="J31" s="18">
        <f t="shared" si="58"/>
        <v>9.9649134319486734</v>
      </c>
      <c r="K31" s="18"/>
      <c r="L31" s="18">
        <f t="shared" si="58"/>
        <v>8.7832892851209508</v>
      </c>
      <c r="M31" s="18">
        <f t="shared" si="58"/>
        <v>14.200566288148137</v>
      </c>
      <c r="N31" s="18">
        <f t="shared" si="58"/>
        <v>10.337615779180528</v>
      </c>
      <c r="O31" s="18">
        <f t="shared" si="58"/>
        <v>10.580523933131486</v>
      </c>
      <c r="Q31" t="str">
        <f>$A$13</f>
        <v>Caring, leisure and other service occupations</v>
      </c>
      <c r="R31" s="18">
        <f t="shared" ref="R31:U31" si="59">R13/R$18*100</f>
        <v>4.3408252265968388</v>
      </c>
      <c r="S31" s="18">
        <f t="shared" si="59"/>
        <v>7.9904251817448184</v>
      </c>
      <c r="T31" s="18">
        <f t="shared" si="59"/>
        <v>1.8739572448109971</v>
      </c>
      <c r="U31" s="18">
        <f t="shared" si="59"/>
        <v>4.4728794213863825</v>
      </c>
      <c r="V31" s="18"/>
      <c r="W31" s="18">
        <f t="shared" ref="W31:Z31" si="60">W13/W$18*100</f>
        <v>4.1309385754763177</v>
      </c>
      <c r="X31" s="18">
        <f t="shared" si="60"/>
        <v>8.0081331807646183</v>
      </c>
      <c r="Y31" s="18">
        <f t="shared" si="60"/>
        <v>1.9276782661792602</v>
      </c>
      <c r="Z31" s="18">
        <f t="shared" si="60"/>
        <v>4.4780032597257522</v>
      </c>
      <c r="AA31" s="18"/>
      <c r="AB31" s="18">
        <f t="shared" ref="AB31:AE31" si="61">AB13/AB$18*100</f>
        <v>5.2859349601303132</v>
      </c>
      <c r="AC31" s="18">
        <f t="shared" si="61"/>
        <v>9.0457402866458647</v>
      </c>
      <c r="AD31" s="18">
        <f t="shared" si="61"/>
        <v>2.6007424704718449</v>
      </c>
      <c r="AE31" s="18">
        <f t="shared" si="61"/>
        <v>5.55596900989035</v>
      </c>
      <c r="AG31" t="str">
        <f>$A$13</f>
        <v>Caring, leisure and other service occupations</v>
      </c>
      <c r="AH31" s="18">
        <f t="shared" ref="AH31:AK31" si="62">AH13/AH$18*100</f>
        <v>14.515103670813556</v>
      </c>
      <c r="AI31" s="18">
        <f t="shared" si="62"/>
        <v>16.915547020494596</v>
      </c>
      <c r="AJ31" s="18">
        <f t="shared" si="62"/>
        <v>19.945466814859053</v>
      </c>
      <c r="AK31" s="18">
        <f t="shared" si="62"/>
        <v>16.176251773269534</v>
      </c>
      <c r="AL31" s="18"/>
      <c r="AM31" s="18">
        <f t="shared" ref="AM31:AP31" si="63">AM13/AM$18*100</f>
        <v>13.270464213081389</v>
      </c>
      <c r="AN31" s="18">
        <f t="shared" si="63"/>
        <v>16.50144189135321</v>
      </c>
      <c r="AO31" s="18">
        <f t="shared" si="63"/>
        <v>20.611054546309639</v>
      </c>
      <c r="AP31" s="18">
        <f t="shared" si="63"/>
        <v>15.467277474953104</v>
      </c>
      <c r="AQ31" s="18"/>
      <c r="AR31" s="18">
        <f t="shared" ref="AR31:AU31" si="64">AR13/AR$18*100</f>
        <v>13.528336302714411</v>
      </c>
      <c r="AS31" s="18">
        <f t="shared" si="64"/>
        <v>16.581382513467009</v>
      </c>
      <c r="AT31" s="18">
        <f t="shared" si="64"/>
        <v>20.699319816563595</v>
      </c>
      <c r="AU31" s="18">
        <f t="shared" si="64"/>
        <v>15.592294745487917</v>
      </c>
    </row>
    <row r="32" spans="1:47" x14ac:dyDescent="0.2">
      <c r="A32" t="str">
        <f>$A$14</f>
        <v>Sales and customer service occupations</v>
      </c>
      <c r="B32" s="18">
        <f t="shared" si="29"/>
        <v>4.8887784455194581</v>
      </c>
      <c r="C32" s="18">
        <f t="shared" ref="C32:O32" si="65">C14/C$18*100</f>
        <v>15.322124003222026</v>
      </c>
      <c r="D32" s="18">
        <f t="shared" si="65"/>
        <v>3.8981481876713873</v>
      </c>
      <c r="E32" s="18">
        <f t="shared" si="65"/>
        <v>7.7139058570283412</v>
      </c>
      <c r="F32" s="18"/>
      <c r="G32" s="18">
        <f t="shared" si="65"/>
        <v>4.3995283548768107</v>
      </c>
      <c r="H32" s="18">
        <f t="shared" si="65"/>
        <v>14.710793490727738</v>
      </c>
      <c r="I32" s="18">
        <f t="shared" si="65"/>
        <v>2.6621955261363848</v>
      </c>
      <c r="J32" s="18">
        <f t="shared" si="65"/>
        <v>7.2457714103906117</v>
      </c>
      <c r="K32" s="18"/>
      <c r="L32" s="18">
        <f t="shared" si="65"/>
        <v>4.2603842654063575</v>
      </c>
      <c r="M32" s="18">
        <f t="shared" si="65"/>
        <v>14.247856894941737</v>
      </c>
      <c r="N32" s="18">
        <f t="shared" si="65"/>
        <v>2.2034739494932252</v>
      </c>
      <c r="O32" s="18">
        <f t="shared" si="65"/>
        <v>6.894357937382301</v>
      </c>
      <c r="Q32" t="str">
        <f>$A$14</f>
        <v>Sales and customer service occupations</v>
      </c>
      <c r="R32" s="18">
        <f t="shared" ref="R32:U32" si="66">R14/R$18*100</f>
        <v>4.2107291673514897</v>
      </c>
      <c r="S32" s="18">
        <f t="shared" si="66"/>
        <v>18.490150424018907</v>
      </c>
      <c r="T32" s="18">
        <f t="shared" si="66"/>
        <v>3.5127791225223732</v>
      </c>
      <c r="U32" s="18">
        <f t="shared" si="66"/>
        <v>6.2662522426189904</v>
      </c>
      <c r="V32" s="18"/>
      <c r="W32" s="18">
        <f t="shared" ref="W32:Z32" si="67">W14/W$18*100</f>
        <v>3.9765339878072772</v>
      </c>
      <c r="X32" s="18">
        <f t="shared" si="67"/>
        <v>17.61438368717803</v>
      </c>
      <c r="Y32" s="18">
        <f t="shared" si="67"/>
        <v>2.6621212758960588</v>
      </c>
      <c r="Z32" s="18">
        <f t="shared" si="67"/>
        <v>6.1760169584591713</v>
      </c>
      <c r="AA32" s="18"/>
      <c r="AB32" s="18">
        <f>AB14/AB$18*100</f>
        <v>4.2423360969034443</v>
      </c>
      <c r="AC32" s="18">
        <f t="shared" ref="AC32:AE32" si="68">AC14/AC$18*100</f>
        <v>16.8617023525217</v>
      </c>
      <c r="AD32" s="18">
        <f t="shared" si="68"/>
        <v>2.2195558502808175</v>
      </c>
      <c r="AE32" s="18">
        <f t="shared" si="68"/>
        <v>6.2548270981148217</v>
      </c>
      <c r="AG32" t="str">
        <f>$A$14</f>
        <v>Sales and customer service occupations</v>
      </c>
      <c r="AH32" s="18">
        <f t="shared" ref="AH32:AK32" si="69">AH14/AH$18*100</f>
        <v>5.9382467741293201</v>
      </c>
      <c r="AI32" s="18">
        <f t="shared" si="69"/>
        <v>14.126566389550224</v>
      </c>
      <c r="AJ32" s="18">
        <f t="shared" si="69"/>
        <v>4.4830113655687516</v>
      </c>
      <c r="AK32" s="18">
        <f t="shared" si="69"/>
        <v>9.2320594518248207</v>
      </c>
      <c r="AL32" s="18"/>
      <c r="AM32" s="18">
        <f t="shared" ref="AM32:AP32" si="70">AM14/AM$18*100</f>
        <v>5.0126984337407263</v>
      </c>
      <c r="AN32" s="18">
        <f t="shared" si="70"/>
        <v>13.494801653691354</v>
      </c>
      <c r="AO32" s="18">
        <f t="shared" si="70"/>
        <v>2.6622949980390289</v>
      </c>
      <c r="AP32" s="18">
        <f t="shared" si="70"/>
        <v>8.3185388234512079</v>
      </c>
      <c r="AQ32" s="18"/>
      <c r="AR32" s="18">
        <f t="shared" ref="AR32:AU32" si="71">AR14/AR$18*100</f>
        <v>4.2848711775604498</v>
      </c>
      <c r="AS32" s="18">
        <f t="shared" si="71"/>
        <v>13.04062202919288</v>
      </c>
      <c r="AT32" s="18">
        <f t="shared" si="71"/>
        <v>2.18193606336395</v>
      </c>
      <c r="AU32" s="18">
        <f t="shared" si="71"/>
        <v>7.5322616010514931</v>
      </c>
    </row>
    <row r="33" spans="1:47" x14ac:dyDescent="0.2">
      <c r="A33" t="str">
        <f>$A$15</f>
        <v>Process, plant and machine operatives</v>
      </c>
      <c r="B33" s="18">
        <f t="shared" si="29"/>
        <v>5.6098066177748995</v>
      </c>
      <c r="C33" s="18">
        <f t="shared" ref="C33:O33" si="72">C15/C$18*100</f>
        <v>2.5533530167465703</v>
      </c>
      <c r="D33" s="18">
        <f t="shared" si="72"/>
        <v>6.3925675233747796</v>
      </c>
      <c r="E33" s="18">
        <f t="shared" si="72"/>
        <v>4.8540681353318158</v>
      </c>
      <c r="F33" s="18"/>
      <c r="G33" s="18">
        <f t="shared" si="72"/>
        <v>4.6247417543379328</v>
      </c>
      <c r="H33" s="18">
        <f t="shared" si="72"/>
        <v>2.8425277656202357</v>
      </c>
      <c r="I33" s="18">
        <f t="shared" si="72"/>
        <v>6.2543253062536914</v>
      </c>
      <c r="J33" s="18">
        <f t="shared" si="72"/>
        <v>4.3095710715603914</v>
      </c>
      <c r="K33" s="18"/>
      <c r="L33" s="18">
        <f t="shared" si="72"/>
        <v>4.2083213573516671</v>
      </c>
      <c r="M33" s="18">
        <f t="shared" si="72"/>
        <v>3.7009571927389349</v>
      </c>
      <c r="N33" s="18">
        <f t="shared" si="72"/>
        <v>6.8169948263258835</v>
      </c>
      <c r="O33" s="18">
        <f t="shared" si="72"/>
        <v>4.4201741754213657</v>
      </c>
      <c r="Q33" t="str">
        <f>$A$15</f>
        <v>Process, plant and machine operatives</v>
      </c>
      <c r="R33" s="18">
        <f t="shared" ref="R33:U33" si="73">R15/R$18*100</f>
        <v>8.4977946422167303</v>
      </c>
      <c r="S33" s="18">
        <f t="shared" si="73"/>
        <v>7.2068371017060917</v>
      </c>
      <c r="T33" s="18">
        <f t="shared" si="73"/>
        <v>9.2198907981468317</v>
      </c>
      <c r="U33" s="18">
        <f t="shared" si="73"/>
        <v>8.4252185075781174</v>
      </c>
      <c r="V33" s="18"/>
      <c r="W33" s="18">
        <f t="shared" ref="W33:Z33" si="74">W15/W$18*100</f>
        <v>7.2150087768448197</v>
      </c>
      <c r="X33" s="18">
        <f t="shared" si="74"/>
        <v>8.0588081634408582</v>
      </c>
      <c r="Y33" s="18">
        <f t="shared" si="74"/>
        <v>9.3057246835390259</v>
      </c>
      <c r="Z33" s="18">
        <f t="shared" si="74"/>
        <v>7.6814174964688382</v>
      </c>
      <c r="AA33" s="18"/>
      <c r="AB33" s="18">
        <f t="shared" ref="AB33:AE33" si="75">AB15/AB$18*100</f>
        <v>6.6385650387629846</v>
      </c>
      <c r="AC33" s="18">
        <f t="shared" si="75"/>
        <v>8.6801549685939658</v>
      </c>
      <c r="AD33" s="18">
        <f t="shared" si="75"/>
        <v>10.076895518568959</v>
      </c>
      <c r="AE33" s="18">
        <f t="shared" si="75"/>
        <v>7.5600649100762922</v>
      </c>
      <c r="AG33" t="str">
        <f>$A$15</f>
        <v>Process, plant and machine operatives</v>
      </c>
      <c r="AH33" s="18">
        <f t="shared" ref="AH33:AK33" si="76">AH15/AH$18*100</f>
        <v>1.1398483674758109</v>
      </c>
      <c r="AI33" s="18">
        <f t="shared" si="76"/>
        <v>0.79720973102408776</v>
      </c>
      <c r="AJ33" s="18">
        <f t="shared" si="76"/>
        <v>2.1016230107763265</v>
      </c>
      <c r="AK33" s="18">
        <f t="shared" si="76"/>
        <v>1.1090045916632425</v>
      </c>
      <c r="AL33" s="18"/>
      <c r="AM33" s="18">
        <f t="shared" ref="AM33:AP33" si="77">AM15/AM$18*100</f>
        <v>0.86990632834263903</v>
      </c>
      <c r="AN33" s="18">
        <f t="shared" si="77"/>
        <v>0.65800655074728587</v>
      </c>
      <c r="AO33" s="18">
        <f t="shared" si="77"/>
        <v>2.1664125877200657</v>
      </c>
      <c r="AP33" s="18">
        <f t="shared" si="77"/>
        <v>0.92822784839753902</v>
      </c>
      <c r="AQ33" s="18"/>
      <c r="AR33" s="18">
        <f t="shared" ref="AR33:AU33" si="78">AR15/AR$18*100</f>
        <v>0.91108022564649926</v>
      </c>
      <c r="AS33" s="18">
        <f t="shared" si="78"/>
        <v>1.4012569021039942</v>
      </c>
      <c r="AT33" s="18">
        <f t="shared" si="78"/>
        <v>2.4511321817531817</v>
      </c>
      <c r="AU33" s="18">
        <f t="shared" si="78"/>
        <v>1.2882723496212378</v>
      </c>
    </row>
    <row r="34" spans="1:47" x14ac:dyDescent="0.2">
      <c r="A34" t="str">
        <f>$A$16</f>
        <v>Elementary occupations</v>
      </c>
      <c r="B34" s="18">
        <f t="shared" si="29"/>
        <v>7.8997608598613986</v>
      </c>
      <c r="C34" s="18">
        <f t="shared" ref="C34:O34" si="79">C16/C$18*100</f>
        <v>23.464424389321991</v>
      </c>
      <c r="D34" s="18">
        <f t="shared" si="79"/>
        <v>4.2488679673101926</v>
      </c>
      <c r="E34" s="18">
        <f t="shared" si="79"/>
        <v>11.797202627131261</v>
      </c>
      <c r="F34" s="18"/>
      <c r="G34" s="18">
        <f t="shared" si="79"/>
        <v>6.4207713060034424</v>
      </c>
      <c r="H34" s="18">
        <f t="shared" si="79"/>
        <v>20.989570972645769</v>
      </c>
      <c r="I34" s="18">
        <f t="shared" si="79"/>
        <v>3.749872757258299</v>
      </c>
      <c r="J34" s="18">
        <f t="shared" si="79"/>
        <v>10.413477722690532</v>
      </c>
      <c r="K34" s="18"/>
      <c r="L34" s="18">
        <f t="shared" si="79"/>
        <v>5.7540404020235512</v>
      </c>
      <c r="M34" s="18">
        <f t="shared" si="79"/>
        <v>19.524388165621968</v>
      </c>
      <c r="N34" s="18">
        <f t="shared" si="79"/>
        <v>4.4754383309143515</v>
      </c>
      <c r="O34" s="18">
        <f t="shared" si="79"/>
        <v>9.6006335120914024</v>
      </c>
      <c r="Q34" t="str">
        <f>$A$16</f>
        <v>Elementary occupations</v>
      </c>
      <c r="R34" s="18">
        <f t="shared" ref="R34:U34" si="80">R16/R$18*100</f>
        <v>9.405484363664355</v>
      </c>
      <c r="S34" s="18">
        <f t="shared" si="80"/>
        <v>31.029473485227481</v>
      </c>
      <c r="T34" s="18">
        <f t="shared" si="80"/>
        <v>4.5086588369254574</v>
      </c>
      <c r="U34" s="18">
        <f t="shared" si="80"/>
        <v>11.858323080288132</v>
      </c>
      <c r="V34" s="18"/>
      <c r="W34" s="18">
        <f t="shared" ref="W34:Z34" si="81">W16/W$18*100</f>
        <v>7.7229735723679207</v>
      </c>
      <c r="X34" s="18">
        <f t="shared" si="81"/>
        <v>26.755884075344877</v>
      </c>
      <c r="Y34" s="18">
        <f t="shared" si="81"/>
        <v>4.61374828420462</v>
      </c>
      <c r="Z34" s="18">
        <f t="shared" si="81"/>
        <v>10.598683801418437</v>
      </c>
      <c r="AA34" s="18"/>
      <c r="AB34" s="18">
        <f t="shared" ref="AB34:AE34" si="82">AB16/AB$18*100</f>
        <v>6.6588958870325383</v>
      </c>
      <c r="AC34" s="18">
        <f t="shared" si="82"/>
        <v>24.189848643394306</v>
      </c>
      <c r="AD34" s="18">
        <f t="shared" si="82"/>
        <v>5.6825220657899731</v>
      </c>
      <c r="AE34" s="18">
        <f t="shared" si="82"/>
        <v>9.7448564646522655</v>
      </c>
      <c r="AG34" t="str">
        <f>$A$16</f>
        <v>Elementary occupations</v>
      </c>
      <c r="AH34" s="18">
        <f t="shared" ref="AH34:AK34" si="83">AH16/AH$18*100</f>
        <v>5.5692383156087928</v>
      </c>
      <c r="AI34" s="18">
        <f t="shared" si="83"/>
        <v>20.609507528453225</v>
      </c>
      <c r="AJ34" s="18">
        <f t="shared" si="83"/>
        <v>3.8545910848802252</v>
      </c>
      <c r="AK34" s="18">
        <f t="shared" si="83"/>
        <v>11.733105639597717</v>
      </c>
      <c r="AL34" s="18"/>
      <c r="AM34" s="18">
        <f t="shared" ref="AM34:AP34" si="84">AM16/AM$18*100</f>
        <v>4.5331067683047257</v>
      </c>
      <c r="AN34" s="18">
        <f t="shared" si="84"/>
        <v>18.574702073015878</v>
      </c>
      <c r="AO34" s="18">
        <f t="shared" si="84"/>
        <v>2.5925520275885074</v>
      </c>
      <c r="AP34" s="18">
        <f t="shared" si="84"/>
        <v>10.22775001143744</v>
      </c>
      <c r="AQ34" s="18"/>
      <c r="AR34" s="18">
        <f t="shared" ref="AR34:AU34" si="85">AR16/AR$18*100</f>
        <v>4.5263747377770649</v>
      </c>
      <c r="AS34" s="18">
        <f t="shared" si="85"/>
        <v>17.369591087926743</v>
      </c>
      <c r="AT34" s="18">
        <f t="shared" si="85"/>
        <v>2.8588363897863145</v>
      </c>
      <c r="AU34" s="18">
        <f t="shared" si="85"/>
        <v>9.4567775098865052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6.742743952142277</v>
      </c>
      <c r="C44" s="27">
        <f t="shared" ref="C44:E44" si="93">H8-C8</f>
        <v>5.107789847348748</v>
      </c>
      <c r="D44" s="27">
        <f t="shared" si="93"/>
        <v>0.93268551429096647</v>
      </c>
      <c r="E44" s="27">
        <f t="shared" si="93"/>
        <v>12.783219313781984</v>
      </c>
      <c r="F44" s="27"/>
      <c r="G44" s="27">
        <f>L8-G8</f>
        <v>7.4687347255856054</v>
      </c>
      <c r="H44" s="27">
        <f t="shared" ref="H44:J44" si="94">M8-H8</f>
        <v>3.7465701003816569</v>
      </c>
      <c r="I44" s="27">
        <f t="shared" si="94"/>
        <v>2.2496950740344452</v>
      </c>
      <c r="J44" s="27">
        <f t="shared" si="94"/>
        <v>13.464999900001715</v>
      </c>
      <c r="K44" s="27"/>
      <c r="L44" s="27">
        <f>L8-B8</f>
        <v>14.211478677727882</v>
      </c>
      <c r="M44" s="27">
        <f t="shared" ref="M44:O44" si="95">M8-C8</f>
        <v>8.8543599477304049</v>
      </c>
      <c r="N44" s="27">
        <f t="shared" si="95"/>
        <v>3.1823805883254117</v>
      </c>
      <c r="O44" s="27">
        <f t="shared" si="95"/>
        <v>26.248219213783699</v>
      </c>
      <c r="Q44" t="str">
        <f>$A$8</f>
        <v>Managers, directors and senior officials</v>
      </c>
      <c r="R44" s="27">
        <f>W8-R8</f>
        <v>3.4323571009016192</v>
      </c>
      <c r="S44" s="27">
        <f t="shared" ref="S44:S52" si="96">X8-S8</f>
        <v>1.8065351144767798</v>
      </c>
      <c r="T44" s="27">
        <f t="shared" ref="T44:T52" si="97">Y8-T8</f>
        <v>9.0339399106261098E-2</v>
      </c>
      <c r="U44" s="27">
        <f t="shared" ref="U44:U52" si="98">Z8-U8</f>
        <v>5.3292316144846623</v>
      </c>
      <c r="V44" s="27"/>
      <c r="W44" s="27">
        <f>AB8-W8</f>
        <v>1.1151943408259442</v>
      </c>
      <c r="X44" s="27">
        <f t="shared" ref="X44:X52" si="99">AC8-X8</f>
        <v>1.3876455983228615</v>
      </c>
      <c r="Y44" s="27">
        <f t="shared" ref="Y44:Y52" si="100">AD8-Y8</f>
        <v>1.5749598493882573</v>
      </c>
      <c r="Z44" s="27">
        <f t="shared" ref="Z44:Z52" si="101">AE8-Z8</f>
        <v>4.0777997885370638</v>
      </c>
      <c r="AA44" s="27"/>
      <c r="AB44" s="27">
        <f>AB8-R8</f>
        <v>4.5475514417275633</v>
      </c>
      <c r="AC44" s="27">
        <f t="shared" ref="AC44:AC52" si="102">AC8-S8</f>
        <v>3.1941807127996413</v>
      </c>
      <c r="AD44" s="27">
        <f t="shared" ref="AD44:AD52" si="103">AD8-T8</f>
        <v>1.6652992484945184</v>
      </c>
      <c r="AE44" s="27">
        <f t="shared" ref="AE44:AE52" si="104">AE8-U8</f>
        <v>9.4070314030217261</v>
      </c>
      <c r="AG44" t="str">
        <f>$A$8</f>
        <v>Managers, directors and senior officials</v>
      </c>
      <c r="AH44" s="27">
        <f>AM8-AH8</f>
        <v>3.3103868512406436</v>
      </c>
      <c r="AI44" s="27">
        <f t="shared" ref="AI44:AI52" si="105">AN8-AI8</f>
        <v>3.3012547328719561</v>
      </c>
      <c r="AJ44" s="27">
        <f t="shared" ref="AJ44:AJ52" si="106">AO8-AJ8</f>
        <v>0.84234611518471159</v>
      </c>
      <c r="AK44" s="27">
        <f t="shared" ref="AK44:AK52" si="107">AP8-AK8</f>
        <v>7.4539876992973078</v>
      </c>
      <c r="AL44" s="27"/>
      <c r="AM44" s="27">
        <f>AR8-AM8</f>
        <v>6.35354038475975</v>
      </c>
      <c r="AN44" s="27">
        <f t="shared" ref="AN44:AN52" si="108">AS8-AN8</f>
        <v>2.3589245020588088</v>
      </c>
      <c r="AO44" s="27">
        <f t="shared" ref="AO44:AO52" si="109">AT8-AO8</f>
        <v>0.67473522464617997</v>
      </c>
      <c r="AP44" s="27">
        <f t="shared" ref="AP44:AP52" si="110">AU8-AP8</f>
        <v>9.3872001114647432</v>
      </c>
      <c r="AQ44" s="27"/>
      <c r="AR44" s="27">
        <f>AR8-AH8</f>
        <v>9.6639272360003936</v>
      </c>
      <c r="AS44" s="27">
        <f t="shared" ref="AS44:AS52" si="111">AS8-AI8</f>
        <v>5.6601792349307649</v>
      </c>
      <c r="AT44" s="27">
        <f t="shared" ref="AT44:AT52" si="112">AT8-AJ8</f>
        <v>1.5170813398308916</v>
      </c>
      <c r="AU44" s="27">
        <f t="shared" ref="AU44:AU52" si="113">AU8-AK8</f>
        <v>16.841187810762051</v>
      </c>
    </row>
    <row r="45" spans="1:47" x14ac:dyDescent="0.2">
      <c r="A45" t="str">
        <f>$A$9</f>
        <v>Professional occupations</v>
      </c>
      <c r="B45" s="27">
        <f t="shared" ref="B45:B54" si="114">G9-B9</f>
        <v>21.523634865094962</v>
      </c>
      <c r="C45" s="27">
        <f t="shared" ref="C45:C54" si="115">H9-C9</f>
        <v>9.1360708123747401</v>
      </c>
      <c r="D45" s="27">
        <f t="shared" ref="D45:D54" si="116">I9-D9</f>
        <v>8.1352788638234586E-2</v>
      </c>
      <c r="E45" s="27">
        <f t="shared" ref="E45:E54" si="117">J9-E9</f>
        <v>30.741058466107944</v>
      </c>
      <c r="F45" s="27"/>
      <c r="G45" s="27">
        <f t="shared" ref="G45:G54" si="118">L9-G9</f>
        <v>23.517804913680948</v>
      </c>
      <c r="H45" s="27">
        <f t="shared" ref="H45:H54" si="119">M9-H9</f>
        <v>7.1215542525107978</v>
      </c>
      <c r="I45" s="27">
        <f t="shared" ref="I45:I54" si="120">N9-I9</f>
        <v>-0.17281378717637352</v>
      </c>
      <c r="J45" s="27">
        <f t="shared" ref="J45:J54" si="121">O9-J9</f>
        <v>30.466545379015372</v>
      </c>
      <c r="K45" s="27"/>
      <c r="L45" s="27">
        <f t="shared" ref="L45:L54" si="122">L9-B9</f>
        <v>45.04143977877591</v>
      </c>
      <c r="M45" s="27">
        <f t="shared" ref="M45:M54" si="123">M9-C9</f>
        <v>16.257625064885538</v>
      </c>
      <c r="N45" s="27">
        <f t="shared" ref="N45:N54" si="124">N9-D9</f>
        <v>-9.1460998538138938E-2</v>
      </c>
      <c r="O45" s="27">
        <f t="shared" ref="O45:O54" si="125">O9-E9</f>
        <v>61.207603845123316</v>
      </c>
      <c r="Q45" t="str">
        <f>$A$9</f>
        <v>Professional occupations</v>
      </c>
      <c r="R45" s="27">
        <f t="shared" ref="R45:R52" si="126">W9-R9</f>
        <v>10.522207982913429</v>
      </c>
      <c r="S45" s="27">
        <f t="shared" si="96"/>
        <v>3.4471044036677689</v>
      </c>
      <c r="T45" s="27">
        <f t="shared" si="97"/>
        <v>-1.3516533255396297</v>
      </c>
      <c r="U45" s="27">
        <f t="shared" si="98"/>
        <v>12.617659061041564</v>
      </c>
      <c r="V45" s="27"/>
      <c r="W45" s="27">
        <f t="shared" ref="W45:W52" si="127">AB9-W9</f>
        <v>10.798464384331425</v>
      </c>
      <c r="X45" s="27">
        <f t="shared" si="99"/>
        <v>3.1894742137671077</v>
      </c>
      <c r="Y45" s="27">
        <f t="shared" si="100"/>
        <v>-0.69349006767825294</v>
      </c>
      <c r="Z45" s="27">
        <f t="shared" si="101"/>
        <v>13.294448530420283</v>
      </c>
      <c r="AA45" s="27"/>
      <c r="AB45" s="27">
        <f t="shared" ref="AB45:AB52" si="128">AB9-R9</f>
        <v>21.320672367244853</v>
      </c>
      <c r="AC45" s="27">
        <f t="shared" si="102"/>
        <v>6.6365786174348766</v>
      </c>
      <c r="AD45" s="27">
        <f t="shared" si="103"/>
        <v>-2.0451433932178826</v>
      </c>
      <c r="AE45" s="27">
        <f t="shared" si="104"/>
        <v>25.912107591461847</v>
      </c>
      <c r="AG45" t="str">
        <f>$A$9</f>
        <v>Professional occupations</v>
      </c>
      <c r="AH45" s="27">
        <f t="shared" ref="AH45:AH52" si="129">AM9-AH9</f>
        <v>11.001426882181505</v>
      </c>
      <c r="AI45" s="27">
        <f t="shared" si="105"/>
        <v>5.6889664087069711</v>
      </c>
      <c r="AJ45" s="27">
        <f t="shared" si="106"/>
        <v>1.4330061141778625</v>
      </c>
      <c r="AK45" s="27">
        <f t="shared" si="107"/>
        <v>18.123399405066323</v>
      </c>
      <c r="AL45" s="27"/>
      <c r="AM45" s="27">
        <f t="shared" ref="AM45:AM52" si="130">AR9-AM9</f>
        <v>12.719340529349523</v>
      </c>
      <c r="AN45" s="27">
        <f t="shared" si="108"/>
        <v>3.9320800387436954</v>
      </c>
      <c r="AO45" s="27">
        <f t="shared" si="109"/>
        <v>0.52067628050189008</v>
      </c>
      <c r="AP45" s="27">
        <f t="shared" si="110"/>
        <v>17.172096848595118</v>
      </c>
      <c r="AQ45" s="27"/>
      <c r="AR45" s="27">
        <f t="shared" ref="AR45:AR52" si="131">AR9-AH9</f>
        <v>23.720767411531028</v>
      </c>
      <c r="AS45" s="27">
        <f t="shared" si="111"/>
        <v>9.6210464474506665</v>
      </c>
      <c r="AT45" s="27">
        <f t="shared" si="112"/>
        <v>1.9536823946797526</v>
      </c>
      <c r="AU45" s="27">
        <f t="shared" si="113"/>
        <v>35.29549625366144</v>
      </c>
    </row>
    <row r="46" spans="1:47" x14ac:dyDescent="0.2">
      <c r="A46" t="str">
        <f>$A$10</f>
        <v>Associate professional occupations</v>
      </c>
      <c r="B46" s="27">
        <f t="shared" si="114"/>
        <v>8.9650204531428415</v>
      </c>
      <c r="C46" s="27">
        <f t="shared" si="115"/>
        <v>3.992412077035997</v>
      </c>
      <c r="D46" s="27">
        <f t="shared" si="116"/>
        <v>-1.6357430320228978</v>
      </c>
      <c r="E46" s="27">
        <f t="shared" si="117"/>
        <v>11.321689498155962</v>
      </c>
      <c r="F46" s="27"/>
      <c r="G46" s="27">
        <f t="shared" si="118"/>
        <v>2.7658293333432482</v>
      </c>
      <c r="H46" s="27">
        <f t="shared" si="119"/>
        <v>0.54594568598915671</v>
      </c>
      <c r="I46" s="27">
        <f t="shared" si="120"/>
        <v>0.87847285798614294</v>
      </c>
      <c r="J46" s="27">
        <f t="shared" si="121"/>
        <v>4.1902478773185408</v>
      </c>
      <c r="K46" s="27"/>
      <c r="L46" s="27">
        <f t="shared" si="122"/>
        <v>11.73084978648609</v>
      </c>
      <c r="M46" s="27">
        <f t="shared" si="123"/>
        <v>4.5383577630251537</v>
      </c>
      <c r="N46" s="27">
        <f t="shared" si="124"/>
        <v>-0.7572701740367549</v>
      </c>
      <c r="O46" s="27">
        <f t="shared" si="125"/>
        <v>15.511937375474503</v>
      </c>
      <c r="Q46" t="str">
        <f>$A$10</f>
        <v>Associate professional occupations</v>
      </c>
      <c r="R46" s="27">
        <f t="shared" si="126"/>
        <v>3.7590415564620088</v>
      </c>
      <c r="S46" s="27">
        <f t="shared" si="96"/>
        <v>1.7086710631820718</v>
      </c>
      <c r="T46" s="27">
        <f t="shared" si="97"/>
        <v>-1.6177241411730616</v>
      </c>
      <c r="U46" s="27">
        <f t="shared" si="98"/>
        <v>3.849988478471019</v>
      </c>
      <c r="V46" s="27"/>
      <c r="W46" s="27">
        <f>AB10-W10</f>
        <v>-1.3479480049210437</v>
      </c>
      <c r="X46" s="27">
        <f t="shared" si="99"/>
        <v>-0.52773188389938941</v>
      </c>
      <c r="Y46" s="27">
        <f t="shared" si="100"/>
        <v>2.8484154615487256E-2</v>
      </c>
      <c r="Z46" s="27">
        <f t="shared" si="101"/>
        <v>-1.8471957342049521</v>
      </c>
      <c r="AA46" s="27"/>
      <c r="AB46" s="27">
        <f t="shared" si="128"/>
        <v>2.4110935515409651</v>
      </c>
      <c r="AC46" s="27">
        <f t="shared" si="102"/>
        <v>1.1809391792826824</v>
      </c>
      <c r="AD46" s="27">
        <f t="shared" si="103"/>
        <v>-1.5892399865575744</v>
      </c>
      <c r="AE46" s="27">
        <f t="shared" si="104"/>
        <v>2.0027927442660669</v>
      </c>
      <c r="AG46" t="str">
        <f>$A$10</f>
        <v>Associate professional occupations</v>
      </c>
      <c r="AH46" s="27">
        <f t="shared" si="129"/>
        <v>5.2059788966808576</v>
      </c>
      <c r="AI46" s="27">
        <f t="shared" si="105"/>
        <v>2.283741013853934</v>
      </c>
      <c r="AJ46" s="27">
        <f t="shared" si="106"/>
        <v>-1.8018890849823777E-2</v>
      </c>
      <c r="AK46" s="27">
        <f t="shared" si="107"/>
        <v>7.4717010196849643</v>
      </c>
      <c r="AL46" s="27"/>
      <c r="AM46" s="27">
        <f t="shared" si="130"/>
        <v>4.1137773382642422</v>
      </c>
      <c r="AN46" s="27">
        <f t="shared" si="108"/>
        <v>1.0736775698885452</v>
      </c>
      <c r="AO46" s="27">
        <f t="shared" si="109"/>
        <v>0.84998870337065924</v>
      </c>
      <c r="AP46" s="27">
        <f t="shared" si="110"/>
        <v>6.0374436115234431</v>
      </c>
      <c r="AQ46" s="27"/>
      <c r="AR46" s="27">
        <f t="shared" si="131"/>
        <v>9.3197562349450997</v>
      </c>
      <c r="AS46" s="27">
        <f t="shared" si="111"/>
        <v>3.3574185837424793</v>
      </c>
      <c r="AT46" s="27">
        <f t="shared" si="112"/>
        <v>0.83196981252083546</v>
      </c>
      <c r="AU46" s="27">
        <f t="shared" si="113"/>
        <v>13.509144631208407</v>
      </c>
    </row>
    <row r="47" spans="1:47" x14ac:dyDescent="0.2">
      <c r="A47" t="str">
        <f>$A$11</f>
        <v>Administrative and secretarial occupations</v>
      </c>
      <c r="B47" s="27">
        <f t="shared" si="114"/>
        <v>-1.2889995732481978</v>
      </c>
      <c r="C47" s="27">
        <f t="shared" si="115"/>
        <v>5.9409773615861639E-2</v>
      </c>
      <c r="D47" s="27">
        <f t="shared" si="116"/>
        <v>-0.72589630593003207</v>
      </c>
      <c r="E47" s="27">
        <f t="shared" si="117"/>
        <v>-1.9554861055623434</v>
      </c>
      <c r="F47" s="27"/>
      <c r="G47" s="27">
        <f t="shared" si="118"/>
        <v>-9.7925496382723338</v>
      </c>
      <c r="H47" s="27">
        <f t="shared" si="119"/>
        <v>-7.4574149861709316</v>
      </c>
      <c r="I47" s="27">
        <f t="shared" si="120"/>
        <v>0.32203145686196244</v>
      </c>
      <c r="J47" s="27">
        <f t="shared" si="121"/>
        <v>-16.927933167581315</v>
      </c>
      <c r="K47" s="27"/>
      <c r="L47" s="27">
        <f t="shared" si="122"/>
        <v>-11.081549211520532</v>
      </c>
      <c r="M47" s="27">
        <f t="shared" si="123"/>
        <v>-7.3980052125550699</v>
      </c>
      <c r="N47" s="27">
        <f t="shared" si="124"/>
        <v>-0.40386484906806963</v>
      </c>
      <c r="O47" s="27">
        <f t="shared" si="125"/>
        <v>-18.883419273143659</v>
      </c>
      <c r="Q47" t="str">
        <f>$A$11</f>
        <v>Administrative and secretarial occupations</v>
      </c>
      <c r="R47" s="27">
        <f t="shared" si="126"/>
        <v>0.67946464610921709</v>
      </c>
      <c r="S47" s="27">
        <f t="shared" si="96"/>
        <v>0.79954931316906119</v>
      </c>
      <c r="T47" s="27">
        <f t="shared" si="97"/>
        <v>-0.30152729280710489</v>
      </c>
      <c r="U47" s="27">
        <f t="shared" si="98"/>
        <v>1.1774866664711752</v>
      </c>
      <c r="V47" s="27"/>
      <c r="W47" s="27">
        <f t="shared" si="127"/>
        <v>-0.13455823452041749</v>
      </c>
      <c r="X47" s="27">
        <f t="shared" si="99"/>
        <v>-0.65012246265142792</v>
      </c>
      <c r="Y47" s="27">
        <f t="shared" si="100"/>
        <v>0.44611107992042442</v>
      </c>
      <c r="Z47" s="27">
        <f t="shared" si="101"/>
        <v>-0.33856961725141943</v>
      </c>
      <c r="AA47" s="27"/>
      <c r="AB47" s="27">
        <f t="shared" si="128"/>
        <v>0.5449064115887996</v>
      </c>
      <c r="AC47" s="27">
        <f t="shared" si="102"/>
        <v>0.14942685051763327</v>
      </c>
      <c r="AD47" s="27">
        <f t="shared" si="103"/>
        <v>0.14458378711331954</v>
      </c>
      <c r="AE47" s="27">
        <f t="shared" si="104"/>
        <v>0.83891704921975574</v>
      </c>
      <c r="AG47" t="str">
        <f>$A$11</f>
        <v>Administrative and secretarial occupations</v>
      </c>
      <c r="AH47" s="27">
        <f t="shared" si="129"/>
        <v>-1.9684642193574575</v>
      </c>
      <c r="AI47" s="27">
        <f t="shared" si="105"/>
        <v>-0.74013953955321199</v>
      </c>
      <c r="AJ47" s="27">
        <f t="shared" si="106"/>
        <v>-0.42436901312292896</v>
      </c>
      <c r="AK47" s="27">
        <f t="shared" si="107"/>
        <v>-3.1329727720335967</v>
      </c>
      <c r="AL47" s="27"/>
      <c r="AM47" s="27">
        <f t="shared" si="130"/>
        <v>-9.6579914037519288</v>
      </c>
      <c r="AN47" s="27">
        <f t="shared" si="108"/>
        <v>-6.8072925235195108</v>
      </c>
      <c r="AO47" s="27">
        <f t="shared" si="109"/>
        <v>-0.12407962305846043</v>
      </c>
      <c r="AP47" s="27">
        <f>AU11-AP11</f>
        <v>-16.589363550329907</v>
      </c>
      <c r="AQ47" s="27"/>
      <c r="AR47" s="27">
        <f t="shared" si="131"/>
        <v>-11.626455623109386</v>
      </c>
      <c r="AS47" s="27">
        <f t="shared" si="111"/>
        <v>-7.5474320630727227</v>
      </c>
      <c r="AT47" s="27">
        <f t="shared" si="112"/>
        <v>-0.54844863618138939</v>
      </c>
      <c r="AU47" s="27">
        <f t="shared" si="113"/>
        <v>-19.722336322363503</v>
      </c>
    </row>
    <row r="48" spans="1:47" x14ac:dyDescent="0.2">
      <c r="A48" t="str">
        <f>$A$12</f>
        <v>Skilled trades occupations</v>
      </c>
      <c r="B48" s="27">
        <f t="shared" si="114"/>
        <v>-6.1489759877374013</v>
      </c>
      <c r="C48" s="27">
        <f t="shared" si="115"/>
        <v>-0.71919545597947554</v>
      </c>
      <c r="D48" s="27">
        <f t="shared" si="116"/>
        <v>-2.1618044938208847</v>
      </c>
      <c r="E48" s="27">
        <f t="shared" si="117"/>
        <v>-9.0299759375377562</v>
      </c>
      <c r="F48" s="27"/>
      <c r="G48" s="27">
        <f t="shared" si="118"/>
        <v>-3.5241065646384939</v>
      </c>
      <c r="H48" s="27">
        <f t="shared" si="119"/>
        <v>1.5086784478771236</v>
      </c>
      <c r="I48" s="27">
        <f t="shared" si="120"/>
        <v>2.9179341206916156</v>
      </c>
      <c r="J48" s="27">
        <f t="shared" si="121"/>
        <v>0.90250600393024172</v>
      </c>
      <c r="K48" s="27"/>
      <c r="L48" s="27">
        <f t="shared" si="122"/>
        <v>-9.6730825523758952</v>
      </c>
      <c r="M48" s="27">
        <f t="shared" si="123"/>
        <v>0.78948299189764803</v>
      </c>
      <c r="N48" s="27">
        <f t="shared" si="124"/>
        <v>0.75612962687073093</v>
      </c>
      <c r="O48" s="27">
        <f t="shared" si="125"/>
        <v>-8.1274699336075145</v>
      </c>
      <c r="Q48" t="str">
        <f>$A$12</f>
        <v>Skilled trades occupations</v>
      </c>
      <c r="R48" s="27">
        <f t="shared" si="126"/>
        <v>-6.1196644402171572</v>
      </c>
      <c r="S48" s="27">
        <f t="shared" si="96"/>
        <v>-0.65510148026263781</v>
      </c>
      <c r="T48" s="27">
        <f t="shared" si="97"/>
        <v>-2.1373627004090743</v>
      </c>
      <c r="U48" s="27">
        <f t="shared" si="98"/>
        <v>-8.9121286208888648</v>
      </c>
      <c r="V48" s="27"/>
      <c r="W48" s="27">
        <f t="shared" si="127"/>
        <v>-4.8044071211382793</v>
      </c>
      <c r="X48" s="27">
        <f t="shared" si="99"/>
        <v>0.87784633530016531</v>
      </c>
      <c r="Y48" s="27">
        <f t="shared" si="100"/>
        <v>1.845101163713629</v>
      </c>
      <c r="Z48" s="27">
        <f t="shared" si="101"/>
        <v>-2.0814596221244912</v>
      </c>
      <c r="AA48" s="27"/>
      <c r="AB48" s="27">
        <f t="shared" si="128"/>
        <v>-10.924071561355436</v>
      </c>
      <c r="AC48" s="27">
        <f t="shared" si="102"/>
        <v>0.2227448550375275</v>
      </c>
      <c r="AD48" s="27">
        <f t="shared" si="103"/>
        <v>-0.2922615366954453</v>
      </c>
      <c r="AE48" s="27">
        <f t="shared" si="104"/>
        <v>-10.993588243013356</v>
      </c>
      <c r="AG48" t="str">
        <f>$A$12</f>
        <v>Skilled trades occupations</v>
      </c>
      <c r="AH48" s="27">
        <f t="shared" si="129"/>
        <v>-2.9311547520242787E-2</v>
      </c>
      <c r="AI48" s="27">
        <f t="shared" si="105"/>
        <v>-6.4093975716839058E-2</v>
      </c>
      <c r="AJ48" s="27">
        <f t="shared" si="106"/>
        <v>-2.4441793411796198E-2</v>
      </c>
      <c r="AK48" s="27">
        <f t="shared" si="107"/>
        <v>-0.11784731664887715</v>
      </c>
      <c r="AL48" s="27"/>
      <c r="AM48" s="27">
        <f t="shared" si="130"/>
        <v>1.2803005564997858</v>
      </c>
      <c r="AN48" s="27">
        <f t="shared" si="108"/>
        <v>0.63083211257695693</v>
      </c>
      <c r="AO48" s="27">
        <f t="shared" si="109"/>
        <v>1.0728329569779804</v>
      </c>
      <c r="AP48" s="27">
        <f t="shared" si="110"/>
        <v>2.9839656260547223</v>
      </c>
      <c r="AQ48" s="27"/>
      <c r="AR48" s="27">
        <f t="shared" si="131"/>
        <v>1.250989008979543</v>
      </c>
      <c r="AS48" s="27">
        <f t="shared" si="111"/>
        <v>0.56673813686011787</v>
      </c>
      <c r="AT48" s="27">
        <f t="shared" si="112"/>
        <v>1.0483911635661842</v>
      </c>
      <c r="AU48" s="27">
        <f t="shared" si="113"/>
        <v>2.8661183094058451</v>
      </c>
    </row>
    <row r="49" spans="1:47" x14ac:dyDescent="0.2">
      <c r="A49" t="str">
        <f>$A$13</f>
        <v>Caring, leisure and other service occupations</v>
      </c>
      <c r="B49" s="27">
        <f t="shared" si="114"/>
        <v>-0.74720518453683127</v>
      </c>
      <c r="C49" s="27">
        <f t="shared" si="115"/>
        <v>1.8576504063251491</v>
      </c>
      <c r="D49" s="27">
        <f t="shared" si="116"/>
        <v>0.41642932195314586</v>
      </c>
      <c r="E49" s="27">
        <f t="shared" si="117"/>
        <v>1.5268745437414566</v>
      </c>
      <c r="F49" s="27"/>
      <c r="G49" s="27">
        <f t="shared" si="118"/>
        <v>6.5878137427239878</v>
      </c>
      <c r="H49" s="27">
        <f t="shared" si="119"/>
        <v>1.485996444760616</v>
      </c>
      <c r="I49" s="27">
        <f t="shared" si="120"/>
        <v>1.5083829712626891</v>
      </c>
      <c r="J49" s="27">
        <f t="shared" si="121"/>
        <v>9.5821931587473017</v>
      </c>
      <c r="K49" s="27"/>
      <c r="L49" s="27">
        <f t="shared" si="122"/>
        <v>5.8406085581871565</v>
      </c>
      <c r="M49" s="27">
        <f t="shared" si="123"/>
        <v>3.3436468510857651</v>
      </c>
      <c r="N49" s="27">
        <f t="shared" si="124"/>
        <v>1.9248122932158349</v>
      </c>
      <c r="O49" s="27">
        <f t="shared" si="125"/>
        <v>11.109067702488758</v>
      </c>
      <c r="Q49" t="str">
        <f>$A$13</f>
        <v>Caring, leisure and other service occupations</v>
      </c>
      <c r="R49" s="27">
        <f t="shared" si="126"/>
        <v>-0.44310815387017399</v>
      </c>
      <c r="S49" s="27">
        <f t="shared" si="96"/>
        <v>0.90198835500489594</v>
      </c>
      <c r="T49" s="27">
        <f t="shared" si="97"/>
        <v>-9.7704290727650855E-2</v>
      </c>
      <c r="U49" s="27">
        <f t="shared" si="98"/>
        <v>0.36117591040706998</v>
      </c>
      <c r="V49" s="27"/>
      <c r="W49" s="27">
        <f t="shared" si="127"/>
        <v>3.6226893239779816</v>
      </c>
      <c r="X49" s="27">
        <f t="shared" si="99"/>
        <v>1.4392347635894351</v>
      </c>
      <c r="Y49" s="27">
        <f t="shared" si="100"/>
        <v>0.58098017672661162</v>
      </c>
      <c r="Z49" s="27">
        <f t="shared" si="101"/>
        <v>5.6429042642940281</v>
      </c>
      <c r="AA49" s="27"/>
      <c r="AB49" s="27">
        <f t="shared" si="128"/>
        <v>3.1795811701078076</v>
      </c>
      <c r="AC49" s="27">
        <f t="shared" si="102"/>
        <v>2.3412231185943311</v>
      </c>
      <c r="AD49" s="27">
        <f t="shared" si="103"/>
        <v>0.48327588599896076</v>
      </c>
      <c r="AE49" s="27">
        <f t="shared" si="104"/>
        <v>6.0040801747010981</v>
      </c>
      <c r="AG49" t="str">
        <f>$A$13</f>
        <v>Caring, leisure and other service occupations</v>
      </c>
      <c r="AH49" s="27">
        <f t="shared" si="129"/>
        <v>-0.3040970306666182</v>
      </c>
      <c r="AI49" s="27">
        <f t="shared" si="105"/>
        <v>0.95566205132023185</v>
      </c>
      <c r="AJ49" s="27">
        <f t="shared" si="106"/>
        <v>0.51413361268079605</v>
      </c>
      <c r="AK49" s="27">
        <f t="shared" si="107"/>
        <v>1.1656986333344008</v>
      </c>
      <c r="AL49" s="27"/>
      <c r="AM49" s="27">
        <f t="shared" si="130"/>
        <v>2.9651244187459831</v>
      </c>
      <c r="AN49" s="27">
        <f t="shared" si="108"/>
        <v>4.6761681171183511E-2</v>
      </c>
      <c r="AO49" s="27">
        <f t="shared" si="109"/>
        <v>0.92740279453607855</v>
      </c>
      <c r="AP49" s="27">
        <f t="shared" si="110"/>
        <v>3.9392888944532558</v>
      </c>
      <c r="AQ49" s="27"/>
      <c r="AR49" s="27">
        <f t="shared" si="131"/>
        <v>2.6610273880793649</v>
      </c>
      <c r="AS49" s="27">
        <f t="shared" si="111"/>
        <v>1.0024237324914154</v>
      </c>
      <c r="AT49" s="27">
        <f t="shared" si="112"/>
        <v>1.4415364072168746</v>
      </c>
      <c r="AU49" s="27">
        <f t="shared" si="113"/>
        <v>5.1049875277876566</v>
      </c>
    </row>
    <row r="50" spans="1:47" x14ac:dyDescent="0.2">
      <c r="A50" t="str">
        <f>$A$14</f>
        <v>Sales and customer service occupations</v>
      </c>
      <c r="B50" s="27">
        <f t="shared" si="114"/>
        <v>-1.4568066401486455</v>
      </c>
      <c r="C50" s="27">
        <f t="shared" si="115"/>
        <v>1.6960680702791606</v>
      </c>
      <c r="D50" s="27">
        <f t="shared" si="116"/>
        <v>-1.6242668572848693</v>
      </c>
      <c r="E50" s="27">
        <f t="shared" si="117"/>
        <v>-1.3850054271543613</v>
      </c>
      <c r="F50" s="27"/>
      <c r="G50" s="27">
        <f t="shared" si="118"/>
        <v>0.38312168217182574</v>
      </c>
      <c r="H50" s="27">
        <f t="shared" si="119"/>
        <v>-0.19609070429500974</v>
      </c>
      <c r="I50" s="27">
        <f t="shared" si="120"/>
        <v>-0.29493757345291094</v>
      </c>
      <c r="J50" s="27">
        <f t="shared" si="121"/>
        <v>-0.10790659557608961</v>
      </c>
      <c r="K50" s="27"/>
      <c r="L50" s="27">
        <f t="shared" si="122"/>
        <v>-1.0736849579768197</v>
      </c>
      <c r="M50" s="27">
        <f t="shared" si="123"/>
        <v>1.4999773659841509</v>
      </c>
      <c r="N50" s="27">
        <f t="shared" si="124"/>
        <v>-1.9192044307377802</v>
      </c>
      <c r="O50" s="27">
        <f t="shared" si="125"/>
        <v>-1.4929120227304509</v>
      </c>
      <c r="Q50" t="str">
        <f>$A$14</f>
        <v>Sales and customer service occupations</v>
      </c>
      <c r="R50" s="27">
        <f t="shared" si="126"/>
        <v>-0.51672477680848239</v>
      </c>
      <c r="S50" s="27">
        <f t="shared" si="96"/>
        <v>1.4056218252600612</v>
      </c>
      <c r="T50" s="27">
        <f t="shared" si="97"/>
        <v>-0.79458711440646423</v>
      </c>
      <c r="U50" s="27">
        <f t="shared" si="98"/>
        <v>9.4309934045110566E-2</v>
      </c>
      <c r="V50" s="27"/>
      <c r="W50" s="27">
        <f t="shared" si="127"/>
        <v>1.029847998454013</v>
      </c>
      <c r="X50" s="27">
        <f t="shared" si="99"/>
        <v>0.68510101379422039</v>
      </c>
      <c r="Y50" s="27">
        <f t="shared" si="100"/>
        <v>-0.1577853947897192</v>
      </c>
      <c r="Z50" s="27">
        <f t="shared" si="101"/>
        <v>1.5571636174585137</v>
      </c>
      <c r="AA50" s="27"/>
      <c r="AB50" s="27">
        <f t="shared" si="128"/>
        <v>0.51312322164553059</v>
      </c>
      <c r="AC50" s="27">
        <f t="shared" si="102"/>
        <v>2.0907228390542816</v>
      </c>
      <c r="AD50" s="27">
        <f t="shared" si="103"/>
        <v>-0.95237250919618344</v>
      </c>
      <c r="AE50" s="27">
        <f t="shared" si="104"/>
        <v>1.6514735515036243</v>
      </c>
      <c r="AG50" t="str">
        <f>$A$14</f>
        <v>Sales and customer service occupations</v>
      </c>
      <c r="AH50" s="27">
        <f t="shared" si="129"/>
        <v>-0.94008186334016131</v>
      </c>
      <c r="AI50" s="27">
        <f t="shared" si="105"/>
        <v>0.29044624501911187</v>
      </c>
      <c r="AJ50" s="27">
        <f t="shared" si="106"/>
        <v>-0.82967974287840573</v>
      </c>
      <c r="AK50" s="27">
        <f t="shared" si="107"/>
        <v>-1.4793153611994612</v>
      </c>
      <c r="AL50" s="27"/>
      <c r="AM50" s="27">
        <f t="shared" si="130"/>
        <v>-0.64672631628219612</v>
      </c>
      <c r="AN50" s="27">
        <f t="shared" si="108"/>
        <v>-0.88119171808919106</v>
      </c>
      <c r="AO50" s="27">
        <f t="shared" si="109"/>
        <v>-0.13715217866319218</v>
      </c>
      <c r="AP50" s="27">
        <f t="shared" si="110"/>
        <v>-1.6650702130345749</v>
      </c>
      <c r="AQ50" s="27"/>
      <c r="AR50" s="27">
        <f t="shared" si="131"/>
        <v>-1.5868081796223574</v>
      </c>
      <c r="AS50" s="27">
        <f t="shared" si="111"/>
        <v>-0.59074547307007919</v>
      </c>
      <c r="AT50" s="27">
        <f t="shared" si="112"/>
        <v>-0.96683192154159792</v>
      </c>
      <c r="AU50" s="27">
        <f t="shared" si="113"/>
        <v>-3.1443855742340361</v>
      </c>
    </row>
    <row r="51" spans="1:47" x14ac:dyDescent="0.2">
      <c r="A51" t="str">
        <f>$A$15</f>
        <v>Process, plant and machine operatives</v>
      </c>
      <c r="B51" s="27">
        <f t="shared" si="114"/>
        <v>-3.704770349810893</v>
      </c>
      <c r="C51" s="27">
        <f t="shared" si="115"/>
        <v>1.2676609974568827</v>
      </c>
      <c r="D51" s="27">
        <f t="shared" si="116"/>
        <v>-0.54380092344447295</v>
      </c>
      <c r="E51" s="27">
        <f t="shared" si="117"/>
        <v>-2.980910275798486</v>
      </c>
      <c r="F51" s="27"/>
      <c r="G51" s="27">
        <f t="shared" si="118"/>
        <v>-0.96035238356072128</v>
      </c>
      <c r="H51" s="27">
        <f t="shared" si="119"/>
        <v>2.4142721166423531</v>
      </c>
      <c r="I51" s="27">
        <f t="shared" si="120"/>
        <v>1.312029944567807</v>
      </c>
      <c r="J51" s="27">
        <f t="shared" si="121"/>
        <v>2.7659496776494379</v>
      </c>
      <c r="K51" s="27"/>
      <c r="L51" s="27">
        <f t="shared" si="122"/>
        <v>-4.6651227333716143</v>
      </c>
      <c r="M51" s="27">
        <f t="shared" si="123"/>
        <v>3.6819331140992357</v>
      </c>
      <c r="N51" s="27">
        <f t="shared" si="124"/>
        <v>0.76822902112333402</v>
      </c>
      <c r="O51" s="27">
        <f t="shared" si="125"/>
        <v>-0.21496059814904811</v>
      </c>
      <c r="Q51" t="str">
        <f>$A$15</f>
        <v>Process, plant and machine operatives</v>
      </c>
      <c r="R51" s="27">
        <f t="shared" si="126"/>
        <v>-3.3435324807702678</v>
      </c>
      <c r="S51" s="27">
        <f t="shared" si="96"/>
        <v>1.4351133482156069</v>
      </c>
      <c r="T51" s="27">
        <f t="shared" si="97"/>
        <v>-0.59541144077337016</v>
      </c>
      <c r="U51" s="27">
        <f t="shared" si="98"/>
        <v>-2.5038305733280239</v>
      </c>
      <c r="V51" s="27"/>
      <c r="W51" s="27">
        <f t="shared" si="127"/>
        <v>-1.2066820022264579</v>
      </c>
      <c r="X51" s="27">
        <f t="shared" si="99"/>
        <v>1.1027509484352906</v>
      </c>
      <c r="Y51" s="27">
        <f t="shared" si="100"/>
        <v>1.0706336042374245</v>
      </c>
      <c r="Z51" s="27">
        <f t="shared" si="101"/>
        <v>0.96670255044625719</v>
      </c>
      <c r="AA51" s="27"/>
      <c r="AB51" s="27">
        <f t="shared" si="128"/>
        <v>-4.5502144829967257</v>
      </c>
      <c r="AC51" s="27">
        <f t="shared" si="102"/>
        <v>2.5378642966508975</v>
      </c>
      <c r="AD51" s="27">
        <f t="shared" si="103"/>
        <v>0.47522216346405433</v>
      </c>
      <c r="AE51" s="27">
        <f t="shared" si="104"/>
        <v>-1.5371280228817668</v>
      </c>
      <c r="AG51" t="str">
        <f>$A$15</f>
        <v>Process, plant and machine operatives</v>
      </c>
      <c r="AH51" s="27">
        <f t="shared" si="129"/>
        <v>-0.36123786904060862</v>
      </c>
      <c r="AI51" s="27">
        <f t="shared" si="105"/>
        <v>-0.16745235075872245</v>
      </c>
      <c r="AJ51" s="27">
        <f t="shared" si="106"/>
        <v>5.1610517328899874E-2</v>
      </c>
      <c r="AK51" s="27">
        <f t="shared" si="107"/>
        <v>-0.47707970247043185</v>
      </c>
      <c r="AL51" s="27"/>
      <c r="AM51" s="27">
        <f t="shared" si="130"/>
        <v>0.24632961866574177</v>
      </c>
      <c r="AN51" s="27">
        <f t="shared" si="108"/>
        <v>1.311521168207058</v>
      </c>
      <c r="AO51" s="27">
        <f t="shared" si="109"/>
        <v>0.24139634033038959</v>
      </c>
      <c r="AP51" s="27">
        <f t="shared" si="110"/>
        <v>1.7992471272031896</v>
      </c>
      <c r="AQ51" s="27"/>
      <c r="AR51" s="27">
        <f t="shared" si="131"/>
        <v>-0.11490825037486685</v>
      </c>
      <c r="AS51" s="27">
        <f t="shared" si="111"/>
        <v>1.1440688174483356</v>
      </c>
      <c r="AT51" s="27">
        <f t="shared" si="112"/>
        <v>0.29300685765928947</v>
      </c>
      <c r="AU51" s="27">
        <f t="shared" si="113"/>
        <v>1.3221674247327577</v>
      </c>
    </row>
    <row r="52" spans="1:47" x14ac:dyDescent="0.2">
      <c r="A52" t="str">
        <f>$A$16</f>
        <v>Elementary occupations</v>
      </c>
      <c r="B52" s="27">
        <f t="shared" si="114"/>
        <v>-5.6576963740700137</v>
      </c>
      <c r="C52" s="27">
        <f t="shared" si="115"/>
        <v>-1.2783686342744289</v>
      </c>
      <c r="D52" s="27">
        <f t="shared" si="116"/>
        <v>-0.81839906738984869</v>
      </c>
      <c r="E52" s="27">
        <f t="shared" si="117"/>
        <v>-7.7544640757342762</v>
      </c>
      <c r="F52" s="27"/>
      <c r="G52" s="27">
        <f t="shared" si="118"/>
        <v>-1.7803105417615015</v>
      </c>
      <c r="H52" s="27">
        <f t="shared" si="119"/>
        <v>-2.3614298724743605</v>
      </c>
      <c r="I52" s="27">
        <f t="shared" si="120"/>
        <v>1.2611381807307795</v>
      </c>
      <c r="J52" s="27">
        <f t="shared" si="121"/>
        <v>-2.8806022335050869</v>
      </c>
      <c r="K52" s="27"/>
      <c r="L52" s="27">
        <f t="shared" si="122"/>
        <v>-7.4380069158315152</v>
      </c>
      <c r="M52" s="27">
        <f t="shared" si="123"/>
        <v>-3.6397985067487895</v>
      </c>
      <c r="N52" s="27">
        <f t="shared" si="124"/>
        <v>0.44273911334093086</v>
      </c>
      <c r="O52" s="27">
        <f t="shared" si="125"/>
        <v>-10.635066309239363</v>
      </c>
      <c r="Q52" t="str">
        <f>$A$16</f>
        <v>Elementary occupations</v>
      </c>
      <c r="R52" s="27">
        <f t="shared" si="126"/>
        <v>-4.4467160570795343</v>
      </c>
      <c r="S52" s="27">
        <f t="shared" si="96"/>
        <v>0.27410848245334307</v>
      </c>
      <c r="T52" s="27">
        <f t="shared" si="97"/>
        <v>-0.25060047452070888</v>
      </c>
      <c r="U52" s="27">
        <f t="shared" si="98"/>
        <v>-4.4232080491469077</v>
      </c>
      <c r="V52" s="27"/>
      <c r="W52" s="27">
        <f t="shared" si="127"/>
        <v>-2.5901781768515875</v>
      </c>
      <c r="X52" s="27">
        <f t="shared" si="99"/>
        <v>-0.12219301341211875</v>
      </c>
      <c r="Y52" s="27">
        <f t="shared" si="100"/>
        <v>1.0111533898635359</v>
      </c>
      <c r="Z52" s="27">
        <f t="shared" si="101"/>
        <v>-1.7012178004001655</v>
      </c>
      <c r="AA52" s="27"/>
      <c r="AB52" s="27">
        <f t="shared" si="128"/>
        <v>-7.0368942339311218</v>
      </c>
      <c r="AC52" s="27">
        <f t="shared" si="102"/>
        <v>0.15191546904122433</v>
      </c>
      <c r="AD52" s="27">
        <f t="shared" si="103"/>
        <v>0.76055291534282699</v>
      </c>
      <c r="AE52" s="27">
        <f t="shared" si="104"/>
        <v>-6.1244258495470731</v>
      </c>
      <c r="AG52" t="str">
        <f>$A$16</f>
        <v>Elementary occupations</v>
      </c>
      <c r="AH52" s="27">
        <f t="shared" si="129"/>
        <v>-1.2109803169904882</v>
      </c>
      <c r="AI52" s="27">
        <f t="shared" si="105"/>
        <v>-1.5524771167277507</v>
      </c>
      <c r="AJ52" s="27">
        <f t="shared" si="106"/>
        <v>-0.56779859286913803</v>
      </c>
      <c r="AK52" s="27">
        <f t="shared" si="107"/>
        <v>-3.3312560265873756</v>
      </c>
      <c r="AL52" s="27"/>
      <c r="AM52" s="27">
        <f t="shared" si="130"/>
        <v>0.80986763509008419</v>
      </c>
      <c r="AN52" s="27">
        <f t="shared" si="108"/>
        <v>-2.2392368590622844</v>
      </c>
      <c r="AO52" s="27">
        <f t="shared" si="109"/>
        <v>0.24998479086724523</v>
      </c>
      <c r="AP52" s="27">
        <f t="shared" si="110"/>
        <v>-1.1793844331049499</v>
      </c>
      <c r="AQ52" s="27"/>
      <c r="AR52" s="27">
        <f t="shared" si="131"/>
        <v>-0.40111268190040406</v>
      </c>
      <c r="AS52" s="27">
        <f t="shared" si="111"/>
        <v>-3.7917139757900351</v>
      </c>
      <c r="AT52" s="27">
        <f t="shared" si="112"/>
        <v>-0.3178138020018928</v>
      </c>
      <c r="AU52" s="27">
        <f t="shared" si="113"/>
        <v>-4.5106404596923255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18.226945160827938</v>
      </c>
      <c r="C54" s="29">
        <f t="shared" si="115"/>
        <v>21.119497894182615</v>
      </c>
      <c r="D54" s="29">
        <f t="shared" si="116"/>
        <v>-6.0794430550106568</v>
      </c>
      <c r="E54" s="29">
        <f t="shared" si="117"/>
        <v>33.266999999999939</v>
      </c>
      <c r="F54" s="29"/>
      <c r="G54" s="29">
        <f t="shared" si="118"/>
        <v>24.66598526927271</v>
      </c>
      <c r="H54" s="29">
        <f t="shared" si="119"/>
        <v>6.8080814852214075</v>
      </c>
      <c r="I54" s="29">
        <f t="shared" si="120"/>
        <v>9.9819332455061556</v>
      </c>
      <c r="J54" s="29">
        <f t="shared" si="121"/>
        <v>41.456000000000245</v>
      </c>
      <c r="K54" s="29"/>
      <c r="L54" s="29">
        <f t="shared" si="122"/>
        <v>42.892930430100648</v>
      </c>
      <c r="M54" s="29">
        <f t="shared" si="123"/>
        <v>27.927579379404023</v>
      </c>
      <c r="N54" s="29">
        <f t="shared" si="124"/>
        <v>3.9024901904954987</v>
      </c>
      <c r="O54" s="29">
        <f t="shared" si="125"/>
        <v>74.723000000000184</v>
      </c>
      <c r="Q54" s="24" t="str">
        <f>$A$18</f>
        <v>All occupations</v>
      </c>
      <c r="R54" s="29">
        <f t="shared" ref="R54" si="132">W18-R18</f>
        <v>3.5233253776406741</v>
      </c>
      <c r="S54" s="29">
        <f t="shared" ref="S54" si="133">X18-S18</f>
        <v>11.123590425166938</v>
      </c>
      <c r="T54" s="29">
        <f t="shared" ref="T54" si="134">Y18-T18</f>
        <v>-7.0562313812508108</v>
      </c>
      <c r="U54" s="29">
        <f t="shared" ref="U54" si="135">Z18-U18</f>
        <v>7.5906844215568867</v>
      </c>
      <c r="V54" s="29"/>
      <c r="W54" s="29">
        <f t="shared" ref="W54" si="136">AB18-W18</f>
        <v>6.482422507931517</v>
      </c>
      <c r="X54" s="29">
        <f t="shared" ref="X54" si="137">AC18-X18</f>
        <v>7.3820055132461562</v>
      </c>
      <c r="Y54" s="29">
        <f t="shared" ref="Y54" si="138">AD18-Y18</f>
        <v>5.7061479559973947</v>
      </c>
      <c r="Z54" s="29">
        <f t="shared" ref="Z54" si="139">AE18-Z18</f>
        <v>19.570575977175054</v>
      </c>
      <c r="AA54" s="29"/>
      <c r="AB54" s="29">
        <f t="shared" ref="AB54" si="140">AB18-R18</f>
        <v>10.005747885572191</v>
      </c>
      <c r="AC54" s="29">
        <f t="shared" ref="AC54" si="141">AC18-S18</f>
        <v>18.505595938413094</v>
      </c>
      <c r="AD54" s="29">
        <f t="shared" ref="AD54" si="142">AD18-T18</f>
        <v>-1.3500834252534162</v>
      </c>
      <c r="AE54" s="29">
        <f t="shared" ref="AE54" si="143">AE18-U18</f>
        <v>27.16126039873194</v>
      </c>
      <c r="AG54" s="24" t="str">
        <f>$A$18</f>
        <v>All occupations</v>
      </c>
      <c r="AH54" s="29">
        <f t="shared" ref="AH54" si="144">AM18-AH18</f>
        <v>14.703619783187435</v>
      </c>
      <c r="AI54" s="29">
        <f t="shared" ref="AI54" si="145">AN18-AI18</f>
        <v>9.995907469015691</v>
      </c>
      <c r="AJ54" s="29">
        <f t="shared" ref="AJ54" si="146">AO18-AJ18</f>
        <v>0.97678832624017531</v>
      </c>
      <c r="AK54" s="29">
        <f t="shared" ref="AK54" si="147">AP18-AK18</f>
        <v>25.676315578443337</v>
      </c>
      <c r="AL54" s="29"/>
      <c r="AM54" s="29">
        <f t="shared" ref="AM54" si="148">AR18-AM18</f>
        <v>18.183562761340966</v>
      </c>
      <c r="AN54" s="29">
        <f t="shared" ref="AN54" si="149">AS18-AN18</f>
        <v>-0.5739240280247202</v>
      </c>
      <c r="AO54" s="29">
        <f t="shared" ref="AO54" si="150">AT18-AO18</f>
        <v>4.275785289508768</v>
      </c>
      <c r="AP54" s="29">
        <f t="shared" ref="AP54" si="151">AU18-AP18</f>
        <v>21.885424022825021</v>
      </c>
      <c r="AQ54" s="29"/>
      <c r="AR54" s="29">
        <f t="shared" ref="AR54" si="152">AR18-AH18</f>
        <v>32.8871825445284</v>
      </c>
      <c r="AS54" s="29">
        <f t="shared" ref="AS54" si="153">AS18-AI18</f>
        <v>9.4219834409909708</v>
      </c>
      <c r="AT54" s="29">
        <f t="shared" ref="AT54" si="154">AT18-AJ18</f>
        <v>5.2525736157489433</v>
      </c>
      <c r="AU54" s="29">
        <f t="shared" ref="AU54" si="155">AU18-AK18</f>
        <v>47.561739601268357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Coast to Capital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0.80748890696857867</v>
      </c>
      <c r="N7" s="91">
        <f>'Occ T2'!I180</f>
        <v>0.3201692055678107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-1.3525244573533435</v>
      </c>
      <c r="N9" s="91">
        <f>'Occ T2'!I178</f>
        <v>-6.6683373513887201E-2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-4.2789202455820625</v>
      </c>
      <c r="N10" s="91">
        <f>'Occ T2'!I177</f>
        <v>-1.7559217086912549</v>
      </c>
    </row>
    <row r="11" spans="1:14" x14ac:dyDescent="0.2">
      <c r="L11" s="114" t="str">
        <f>"["&amp;'Occ T3'!A47&amp;"]"</f>
        <v>[Elementary occupations]</v>
      </c>
      <c r="M11" s="91">
        <f>'Occ T1'!H88</f>
        <v>-1.6767676609089066</v>
      </c>
      <c r="N11" s="91">
        <f>'Occ T1'!I88</f>
        <v>-0.2219077637423128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-1.4403462304188763</v>
      </c>
      <c r="N13" s="91">
        <f>'Occ T2'!I176</f>
        <v>0.12826906284317818</v>
      </c>
    </row>
    <row r="14" spans="1:14" x14ac:dyDescent="0.2">
      <c r="L14" s="91" t="str">
        <f>'Occ T3'!A44</f>
        <v>81 Process, plant and machine operatives</v>
      </c>
      <c r="M14" s="91">
        <f>'Occ T2'!H175</f>
        <v>-1.8539535382271377</v>
      </c>
      <c r="N14" s="91">
        <f>'Occ T2'!I175</f>
        <v>1.2906237965854439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-1.5629857189453533</v>
      </c>
      <c r="N15" s="91">
        <f>'Occ T1'!I87</f>
        <v>0.48979147625636266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1.8212445674140154</v>
      </c>
      <c r="N17" s="91">
        <f>'Occ T2'!I174</f>
        <v>2.3329588519491073</v>
      </c>
    </row>
    <row r="18" spans="12:14" x14ac:dyDescent="0.2">
      <c r="L18" s="91" t="str">
        <f>'Occ T3'!A40</f>
        <v>71 Sales occupations</v>
      </c>
      <c r="M18" s="91">
        <f>'Occ T2'!H173</f>
        <v>-1.0421735783268438</v>
      </c>
      <c r="N18" s="91">
        <f>'Occ T2'!I173</f>
        <v>-0.85143422436009253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-0.44688453749721635</v>
      </c>
      <c r="N19" s="91">
        <f>'Occ T1'!I86</f>
        <v>-1.1772605567406114E-2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1.3965876499138163</v>
      </c>
      <c r="N21" s="91">
        <f>'Occ T2'!I172</f>
        <v>-1.1292822892127408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-0.27299376762411898</v>
      </c>
      <c r="N22" s="91">
        <f>'Occ T2'!I171</f>
        <v>0.22510856797204326</v>
      </c>
    </row>
    <row r="23" spans="12:14" x14ac:dyDescent="0.2">
      <c r="L23" s="91" t="str">
        <f>'Occ T3'!A35</f>
        <v>61 Caring personal service occupations</v>
      </c>
      <c r="M23" s="91">
        <f>'Occ T2'!H170</f>
        <v>0.57319226748737684</v>
      </c>
      <c r="N23" s="91">
        <f>'Occ T2'!I170</f>
        <v>0.90775776889266968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0.36708834556575809</v>
      </c>
      <c r="N24" s="91">
        <f>'Occ T1'!I85</f>
        <v>0.72188205108660863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-3.2474943703760473</v>
      </c>
      <c r="N26" s="91">
        <f>'Occ T2'!I169</f>
        <v>0.37595116061175382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-2.933911928566002</v>
      </c>
      <c r="N27" s="91">
        <f>'Occ T2'!I168</f>
        <v>-0.36623349578165376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-1.5521340855738419</v>
      </c>
      <c r="N28" s="91">
        <f>'Occ T2'!I167</f>
        <v>-0.14534150448166638</v>
      </c>
    </row>
    <row r="29" spans="12:14" x14ac:dyDescent="0.2">
      <c r="L29" s="91" t="str">
        <f>'Occ T3'!A29</f>
        <v>51 Skilled agricultural and related trades</v>
      </c>
      <c r="M29" s="91">
        <f>'Occ T2'!H166</f>
        <v>-2.7526873666823715</v>
      </c>
      <c r="N29" s="91">
        <f>'Occ T2'!I166</f>
        <v>1.2856551898351221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-2.5235945243406332</v>
      </c>
      <c r="N30" s="91">
        <f>'Occ T1'!I84</f>
        <v>9.026116630290737E-2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-2.2750301780916971</v>
      </c>
      <c r="N32" s="91">
        <f>'Occ T2'!I165</f>
        <v>-1.5449232811992952</v>
      </c>
    </row>
    <row r="33" spans="12:14" x14ac:dyDescent="0.2">
      <c r="L33" s="91" t="str">
        <f>'Occ T3'!A25</f>
        <v>41 Administrative occupations</v>
      </c>
      <c r="M33" s="91">
        <f>'Occ T2'!H164</f>
        <v>7.8575500530231324E-2</v>
      </c>
      <c r="N33" s="91">
        <f>'Occ T2'!I164</f>
        <v>-1.3646311028308711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-0.43506951565381868</v>
      </c>
      <c r="N34" s="91">
        <f>'Occ T1'!I83</f>
        <v>-1.401440192511394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1.8031159685213183</v>
      </c>
      <c r="N36" s="91">
        <f>'Occ T2'!I163</f>
        <v>-7.6237270892753894E-2</v>
      </c>
    </row>
    <row r="37" spans="12:14" x14ac:dyDescent="0.2">
      <c r="L37" s="91" t="str">
        <f>'Occ T3'!A21</f>
        <v>34 Culture, media and sports occupations</v>
      </c>
      <c r="M37" s="91">
        <f>'Occ T2'!H162</f>
        <v>-0.39642186004670288</v>
      </c>
      <c r="N37" s="91">
        <f>'Occ T2'!I162</f>
        <v>0.47540421263911892</v>
      </c>
    </row>
    <row r="38" spans="12:14" x14ac:dyDescent="0.2">
      <c r="L38" s="91" t="str">
        <f>'Occ T3'!A20</f>
        <v>33 Protective service occupations</v>
      </c>
      <c r="M38" s="91">
        <f>'Occ T2'!H161</f>
        <v>0.98210617434479897</v>
      </c>
      <c r="N38" s="91">
        <f>'Occ T2'!I161</f>
        <v>2.0083271899419497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3.6742841791716607</v>
      </c>
      <c r="N39" s="91">
        <f>'Occ T2'!I160</f>
        <v>0.33602863945971784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5.0360800792599525</v>
      </c>
      <c r="N40" s="91">
        <f>'Occ T2'!I159</f>
        <v>-0.46305921233104064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1.9884416620219225</v>
      </c>
      <c r="N41" s="91">
        <f>'Occ T1'!I82</f>
        <v>0.22766759734131892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4.3151519087350376</v>
      </c>
      <c r="N43" s="91">
        <f>'Occ T2'!I158</f>
        <v>1.3595301988440722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2.2742912133871362</v>
      </c>
      <c r="N44" s="91">
        <f>'Occ T2'!I157</f>
        <v>0.70434902527034549</v>
      </c>
    </row>
    <row r="45" spans="12:14" x14ac:dyDescent="0.2">
      <c r="L45" s="91" t="str">
        <f>'Occ T3'!A13</f>
        <v>22 Health professionals</v>
      </c>
      <c r="M45" s="91">
        <f>'Occ T2'!H156</f>
        <v>3.989080378856813</v>
      </c>
      <c r="N45" s="91">
        <f>'Occ T2'!I156</f>
        <v>0.6166280118031553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3.137516492005421</v>
      </c>
      <c r="N46" s="91">
        <f>'Occ T2'!I155</f>
        <v>0.93295594222355671</v>
      </c>
    </row>
    <row r="47" spans="12:14" x14ac:dyDescent="0.2">
      <c r="L47" s="114" t="str">
        <f>"["&amp;'Occ T3'!A11&amp;"]"</f>
        <v>[Professional occupations]</v>
      </c>
      <c r="M47" s="91">
        <f>'Occ T1'!H81</f>
        <v>3.4785470303640542</v>
      </c>
      <c r="N47" s="91">
        <f>'Occ T1'!I81</f>
        <v>0.96966959167072986</v>
      </c>
    </row>
    <row r="49" spans="12:14" x14ac:dyDescent="0.2">
      <c r="L49" s="107" t="str">
        <f>'Occ T3'!A9</f>
        <v>12 Other managers and proprietors</v>
      </c>
      <c r="M49" s="91">
        <f>'Occ T2'!H154</f>
        <v>0.72942248054082004</v>
      </c>
      <c r="N49" s="91">
        <f>'Occ T2'!I154</f>
        <v>2.465728406032297</v>
      </c>
    </row>
    <row r="50" spans="12:14" x14ac:dyDescent="0.2">
      <c r="L50" s="107" t="str">
        <f>'Occ T3'!A8</f>
        <v>11 Corporate managers and directors</v>
      </c>
      <c r="M50" s="91">
        <f>'Occ T2'!H153</f>
        <v>3.5444481540004125</v>
      </c>
      <c r="N50" s="91">
        <f>'Occ T2'!I153</f>
        <v>2.6966527664118445E-2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2.6809488802512327</v>
      </c>
      <c r="N51" s="91">
        <f>'Occ T1'!I80</f>
        <v>0.8211725617285115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Coast to Capital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11.717776755450018</v>
      </c>
      <c r="N82" s="94">
        <f>'Occ T2'!F119</f>
        <v>0.29710952204987962</v>
      </c>
    </row>
    <row r="83" spans="12:14" x14ac:dyDescent="0.2">
      <c r="L83" s="10" t="str">
        <f>name!D5</f>
        <v>12 Other managers and proprietors</v>
      </c>
      <c r="M83" s="94">
        <f>'Occ T2'!D9-'Occ T2'!B9</f>
        <v>1.0654425583318208</v>
      </c>
      <c r="N83" s="94">
        <f>'Occ T2'!F120</f>
        <v>13.167890377952101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8.2079786236231556</v>
      </c>
      <c r="N84" s="94">
        <f>'Occ T2'!F121</f>
        <v>8.5713383627716979</v>
      </c>
    </row>
    <row r="85" spans="12:14" x14ac:dyDescent="0.2">
      <c r="L85" s="10" t="str">
        <f>name!D7</f>
        <v>22 Health professionals</v>
      </c>
      <c r="M85" s="94">
        <f>'Occ T2'!D11-'Occ T2'!B11</f>
        <v>6.4610845484106818</v>
      </c>
      <c r="N85" s="94">
        <f>'Occ T2'!F122</f>
        <v>3.5133188366456451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4.2124102954823641</v>
      </c>
      <c r="N86" s="94">
        <f>'Occ T2'!F123</f>
        <v>4.3975506085292935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11.859584998591679</v>
      </c>
      <c r="N87" s="94">
        <f>'Occ T2'!F124</f>
        <v>13.984337571068629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3.5094586388624052</v>
      </c>
      <c r="N88" s="94">
        <f>'Occ T2'!F125</f>
        <v>-1.0835532178369487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2.659129813162048</v>
      </c>
      <c r="N89" s="94">
        <f>'Occ T2'!F126</f>
        <v>0.83129684933255987</v>
      </c>
    </row>
    <row r="90" spans="12:14" x14ac:dyDescent="0.2">
      <c r="L90" s="10" t="str">
        <f>name!D12</f>
        <v>33 Protective service occupations</v>
      </c>
      <c r="M90" s="94">
        <f>'Occ T2'!D16-'Occ T2'!B16</f>
        <v>0.50856903030397405</v>
      </c>
      <c r="N90" s="94">
        <f>'Occ T2'!F127</f>
        <v>3.7058669914589863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-0.38238813988668596</v>
      </c>
      <c r="N91" s="94">
        <f>'Occ T2'!F128</f>
        <v>1.40558973072784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5.0269201557142296</v>
      </c>
      <c r="N92" s="94">
        <f>'Occ T2'!F129</f>
        <v>-0.66895247636387012</v>
      </c>
    </row>
    <row r="93" spans="12:14" x14ac:dyDescent="0.2">
      <c r="L93" s="10" t="str">
        <f>name!D15</f>
        <v>41 Administrative occupations</v>
      </c>
      <c r="M93" s="94">
        <f>'Occ T2'!D19-'Occ T2'!B19</f>
        <v>0.27602933200087421</v>
      </c>
      <c r="N93" s="94">
        <f>'Occ T2'!F130</f>
        <v>-13.116603230433114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-2.2315154375633881</v>
      </c>
      <c r="N94" s="94">
        <f>'Occ T2'!F131</f>
        <v>-3.8113299371481446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-1.0865534208643384</v>
      </c>
      <c r="N95" s="94">
        <f>'Occ T2'!F132</f>
        <v>1.5322560232662523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-1.8802749404160721</v>
      </c>
      <c r="N96" s="94">
        <f>'Occ T2'!F133</f>
        <v>-0.49877257745114534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-3.180696369616637</v>
      </c>
      <c r="N97" s="94">
        <f>'Occ T2'!F134</f>
        <v>-1.0608950259076515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-2.8824512066407451</v>
      </c>
      <c r="N98" s="94">
        <f>'Occ T2'!F135</f>
        <v>0.92991758402282443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1.7498368669480442</v>
      </c>
      <c r="N99" s="94">
        <f>'Occ T2'!F136</f>
        <v>9.0162061297795546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-0.28913430089857428</v>
      </c>
      <c r="N100" s="94">
        <f>'Occ T2'!F137</f>
        <v>0.72069499441490947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6.6171977691912964E-2</v>
      </c>
      <c r="N101" s="94">
        <f>'Occ T2'!F138</f>
        <v>-0.15470796544718657</v>
      </c>
    </row>
    <row r="102" spans="12:14" x14ac:dyDescent="0.2">
      <c r="L102" s="10" t="str">
        <f>name!D24</f>
        <v>71 Sales occupations</v>
      </c>
      <c r="M102" s="94">
        <f>'Occ T2'!D28-'Occ T2'!B28</f>
        <v>-2.5579097586291581</v>
      </c>
      <c r="N102" s="94">
        <f>'Occ T2'!F139</f>
        <v>-5.7256089013919507</v>
      </c>
    </row>
    <row r="103" spans="12:14" x14ac:dyDescent="0.2">
      <c r="L103" s="10" t="str">
        <f>name!D25</f>
        <v>72 Customer service occupations</v>
      </c>
      <c r="M103" s="94">
        <f>'Occ T2'!D29-'Occ T2'!B29</f>
        <v>1.1729043314747063</v>
      </c>
      <c r="N103" s="94">
        <f>'Occ T2'!F140</f>
        <v>5.6177023058160174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-1.0485090080003516</v>
      </c>
      <c r="N104" s="94">
        <f>'Occ T2'!F141</f>
        <v>2.2673140475945726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-1.9324012677981095</v>
      </c>
      <c r="N105" s="94">
        <f>'Occ T2'!F142</f>
        <v>0.49863563005487777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-2.1941580118799511</v>
      </c>
      <c r="N106" s="94">
        <f>'Occ T2'!F143</f>
        <v>-2.0949258549481788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-5.5603060638544548</v>
      </c>
      <c r="N107" s="94">
        <f>'Occ T2'!F144</f>
        <v>-0.78567637855695693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33.266999999999371</v>
      </c>
      <c r="N109" s="94">
        <f>'Occ T2'!F146</f>
        <v>41.456000000000472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Coast to Capital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12.783219313781842</v>
      </c>
      <c r="N153" s="94">
        <f>'Occ T1'!H8</f>
        <v>13.464999900001985</v>
      </c>
    </row>
    <row r="154" spans="1:14" x14ac:dyDescent="0.2">
      <c r="L154" s="10" t="str">
        <f>name!E5</f>
        <v>Professional occupations</v>
      </c>
      <c r="M154" s="94">
        <f>'Occ T1'!D9-'Occ T1'!B9</f>
        <v>30.741058466107887</v>
      </c>
      <c r="N154" s="94">
        <f>'Occ T1'!H9</f>
        <v>30.466545379015258</v>
      </c>
    </row>
    <row r="155" spans="1:14" x14ac:dyDescent="0.2">
      <c r="L155" s="10" t="str">
        <f>name!E6</f>
        <v>Associate professional occupations</v>
      </c>
      <c r="M155" s="94">
        <f>'Occ T1'!D10-'Occ T1'!B10</f>
        <v>11.321689498155962</v>
      </c>
      <c r="N155" s="94">
        <f>'Occ T1'!H10</f>
        <v>4.1902478773185692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-1.9554861055625139</v>
      </c>
      <c r="N156" s="94">
        <f>'Occ T1'!H11</f>
        <v>-16.927933167581259</v>
      </c>
    </row>
    <row r="157" spans="1:14" x14ac:dyDescent="0.2">
      <c r="L157" s="10" t="str">
        <f>name!E8</f>
        <v>Skilled trades occupations</v>
      </c>
      <c r="M157" s="94">
        <f>'Occ T1'!D12-'Occ T1'!B12</f>
        <v>-9.0299759375377988</v>
      </c>
      <c r="N157" s="94">
        <f>'Occ T1'!H12</f>
        <v>0.90250600393028435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1.5268745437413713</v>
      </c>
      <c r="N158" s="94">
        <f>'Occ T1'!H13</f>
        <v>9.5821931587472875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-1.3850054271544536</v>
      </c>
      <c r="N159" s="94">
        <f>'Occ T1'!H14</f>
        <v>-0.1079065955759333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-2.9809102757984576</v>
      </c>
      <c r="N160" s="94">
        <f>'Occ T1'!H15</f>
        <v>2.7659496776494521</v>
      </c>
    </row>
    <row r="161" spans="12:14" x14ac:dyDescent="0.2">
      <c r="L161" s="10" t="str">
        <f>name!E12</f>
        <v>Elementary occupations</v>
      </c>
      <c r="M161" s="94">
        <f>'Occ T1'!D16-'Occ T1'!B16</f>
        <v>-7.7544640757344041</v>
      </c>
      <c r="N161" s="94">
        <f>'Occ T1'!H16</f>
        <v>-2.8806022335051296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33.266999999999371</v>
      </c>
      <c r="N163" s="94">
        <f>'Occ T1'!H18</f>
        <v>41.456000000000515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Coast to Capital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73.418156439781825</v>
      </c>
      <c r="N5" s="87">
        <f>SUM(N6:N7)</f>
        <v>80.34120273326387</v>
      </c>
      <c r="O5" s="87">
        <f t="shared" ref="O5:AL5" si="1">SUM(O6:O7)</f>
        <v>85.542791492491276</v>
      </c>
      <c r="P5" s="87">
        <f t="shared" si="1"/>
        <v>87.108434479264773</v>
      </c>
      <c r="Q5" s="87">
        <f t="shared" si="1"/>
        <v>88.775953715414104</v>
      </c>
      <c r="R5" s="87">
        <f t="shared" si="1"/>
        <v>90.385345216584142</v>
      </c>
      <c r="S5" s="87">
        <f t="shared" si="1"/>
        <v>95.843552719311603</v>
      </c>
      <c r="T5" s="87">
        <f t="shared" si="1"/>
        <v>95.50014289726424</v>
      </c>
      <c r="U5" s="87">
        <f t="shared" si="1"/>
        <v>96.508893284840781</v>
      </c>
      <c r="V5" s="87">
        <f t="shared" si="1"/>
        <v>103.35190492838944</v>
      </c>
      <c r="W5" s="87">
        <f t="shared" si="1"/>
        <v>103.16856453036598</v>
      </c>
      <c r="X5" s="87">
        <f t="shared" si="1"/>
        <v>100.61894983478732</v>
      </c>
      <c r="Y5" s="87">
        <f t="shared" si="1"/>
        <v>101.71244694235497</v>
      </c>
      <c r="Z5" s="87">
        <f t="shared" si="1"/>
        <v>103.03292274034467</v>
      </c>
      <c r="AA5" s="87">
        <f t="shared" si="1"/>
        <v>104.46243094269074</v>
      </c>
      <c r="AB5" s="87">
        <f t="shared" si="1"/>
        <v>105.6544964313963</v>
      </c>
      <c r="AC5" s="87">
        <f t="shared" si="1"/>
        <v>106.77885449827983</v>
      </c>
      <c r="AD5" s="87">
        <f t="shared" si="1"/>
        <v>107.87859367508496</v>
      </c>
      <c r="AE5" s="87">
        <f t="shared" si="1"/>
        <v>108.94293232919691</v>
      </c>
      <c r="AF5" s="87">
        <f t="shared" si="1"/>
        <v>109.99073314308521</v>
      </c>
      <c r="AG5" s="87">
        <f t="shared" si="1"/>
        <v>111.07988720426627</v>
      </c>
      <c r="AH5" s="87">
        <f t="shared" si="1"/>
        <v>112.14658671108305</v>
      </c>
      <c r="AI5" s="87">
        <f t="shared" si="1"/>
        <v>113.25083524559992</v>
      </c>
      <c r="AJ5" s="87">
        <f t="shared" si="1"/>
        <v>114.327459659586</v>
      </c>
      <c r="AK5" s="87">
        <f t="shared" si="1"/>
        <v>115.4998511876213</v>
      </c>
      <c r="AL5" s="87">
        <f t="shared" si="1"/>
        <v>116.63356443036797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51.717029587735617</v>
      </c>
      <c r="N6" s="11">
        <v>55.72478523779089</v>
      </c>
      <c r="O6" s="11">
        <v>58.944996075359136</v>
      </c>
      <c r="P6" s="11">
        <v>60.109773027233416</v>
      </c>
      <c r="Q6" s="11">
        <v>58.971888831173608</v>
      </c>
      <c r="R6" s="11">
        <v>61.59510657005633</v>
      </c>
      <c r="S6" s="11">
        <v>68.401244745782549</v>
      </c>
      <c r="T6" s="11">
        <v>67.223588822717744</v>
      </c>
      <c r="U6" s="11">
        <v>67.75010003412622</v>
      </c>
      <c r="V6" s="11">
        <v>72.857635968224997</v>
      </c>
      <c r="W6" s="11">
        <v>73.312883325506348</v>
      </c>
      <c r="X6" s="11">
        <v>65.800348222378958</v>
      </c>
      <c r="Y6" s="11">
        <v>66.307796815677165</v>
      </c>
      <c r="Z6" s="11">
        <v>66.982842886969621</v>
      </c>
      <c r="AA6" s="11">
        <v>67.728708444762546</v>
      </c>
      <c r="AB6" s="11">
        <v>68.323836081918046</v>
      </c>
      <c r="AC6" s="11">
        <v>68.868153136358529</v>
      </c>
      <c r="AD6" s="11">
        <v>69.387516091843096</v>
      </c>
      <c r="AE6" s="11">
        <v>69.898561611469063</v>
      </c>
      <c r="AF6" s="11">
        <v>70.400467706182582</v>
      </c>
      <c r="AG6" s="11">
        <v>70.927806748049463</v>
      </c>
      <c r="AH6" s="11">
        <v>71.439002623047273</v>
      </c>
      <c r="AI6" s="11">
        <v>71.973033379674092</v>
      </c>
      <c r="AJ6" s="11">
        <v>72.495761437842447</v>
      </c>
      <c r="AK6" s="11">
        <v>73.070472598722475</v>
      </c>
      <c r="AL6" s="11">
        <v>73.609992847556228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21.701126852046212</v>
      </c>
      <c r="N7" s="11">
        <v>24.616417495472977</v>
      </c>
      <c r="O7" s="11">
        <v>26.59779541713214</v>
      </c>
      <c r="P7" s="11">
        <v>26.998661452031353</v>
      </c>
      <c r="Q7" s="11">
        <v>29.804064884240496</v>
      </c>
      <c r="R7" s="11">
        <v>28.790238646527818</v>
      </c>
      <c r="S7" s="11">
        <v>27.442307973529058</v>
      </c>
      <c r="T7" s="11">
        <v>28.276554074546496</v>
      </c>
      <c r="U7" s="11">
        <v>28.758793250714557</v>
      </c>
      <c r="V7" s="11">
        <v>30.494268960164455</v>
      </c>
      <c r="W7" s="11">
        <v>29.855681204859639</v>
      </c>
      <c r="X7" s="11">
        <v>34.818601612408358</v>
      </c>
      <c r="Y7" s="11">
        <v>35.404650126677801</v>
      </c>
      <c r="Z7" s="11">
        <v>36.050079853375046</v>
      </c>
      <c r="AA7" s="11">
        <v>36.733722497928198</v>
      </c>
      <c r="AB7" s="11">
        <v>37.330660349478244</v>
      </c>
      <c r="AC7" s="11">
        <v>37.910701361921305</v>
      </c>
      <c r="AD7" s="11">
        <v>38.491077583241861</v>
      </c>
      <c r="AE7" s="11">
        <v>39.044370717727837</v>
      </c>
      <c r="AF7" s="11">
        <v>39.590265436902634</v>
      </c>
      <c r="AG7" s="11">
        <v>40.152080456216808</v>
      </c>
      <c r="AH7" s="11">
        <v>40.70758408803578</v>
      </c>
      <c r="AI7" s="11">
        <v>41.277801865925831</v>
      </c>
      <c r="AJ7" s="11">
        <v>41.831698221743558</v>
      </c>
      <c r="AK7" s="11">
        <v>42.429378588898828</v>
      </c>
      <c r="AL7" s="11">
        <v>43.023571582811741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160.29348460016072</v>
      </c>
      <c r="N9" s="87">
        <f>SUM(N10:N13)</f>
        <v>153.91490267113466</v>
      </c>
      <c r="O9" s="87">
        <f t="shared" ref="O9:AL9" si="3">SUM(O10:O13)</f>
        <v>159.69685127807983</v>
      </c>
      <c r="P9" s="87">
        <f t="shared" si="3"/>
        <v>161.86331369555501</v>
      </c>
      <c r="Q9" s="87">
        <f t="shared" si="3"/>
        <v>162.91274191599857</v>
      </c>
      <c r="R9" s="87">
        <f t="shared" si="3"/>
        <v>164.87037425102451</v>
      </c>
      <c r="S9" s="87">
        <f t="shared" si="3"/>
        <v>177.56740126341634</v>
      </c>
      <c r="T9" s="87">
        <f t="shared" si="3"/>
        <v>168.55518991575994</v>
      </c>
      <c r="U9" s="87">
        <f t="shared" si="3"/>
        <v>175.06113039201935</v>
      </c>
      <c r="V9" s="87">
        <f t="shared" si="3"/>
        <v>190.32991915818843</v>
      </c>
      <c r="W9" s="87">
        <f t="shared" si="3"/>
        <v>195.6114327171324</v>
      </c>
      <c r="X9" s="87">
        <f t="shared" si="3"/>
        <v>201.00078305562442</v>
      </c>
      <c r="Y9" s="87">
        <f t="shared" si="3"/>
        <v>202.41781224099083</v>
      </c>
      <c r="Z9" s="87">
        <f t="shared" si="3"/>
        <v>204.44788087435001</v>
      </c>
      <c r="AA9" s="87">
        <f t="shared" si="3"/>
        <v>206.74003944969928</v>
      </c>
      <c r="AB9" s="87">
        <f t="shared" si="3"/>
        <v>208.64281615439407</v>
      </c>
      <c r="AC9" s="87">
        <f t="shared" si="3"/>
        <v>210.4513945800777</v>
      </c>
      <c r="AD9" s="87">
        <f t="shared" si="3"/>
        <v>212.18692450927375</v>
      </c>
      <c r="AE9" s="87">
        <f t="shared" si="3"/>
        <v>213.89327996638184</v>
      </c>
      <c r="AF9" s="87">
        <f t="shared" si="3"/>
        <v>215.58742461878415</v>
      </c>
      <c r="AG9" s="87">
        <f t="shared" si="3"/>
        <v>217.3584849062305</v>
      </c>
      <c r="AH9" s="87">
        <f t="shared" si="3"/>
        <v>219.05812724958432</v>
      </c>
      <c r="AI9" s="87">
        <f t="shared" si="3"/>
        <v>220.76719973591315</v>
      </c>
      <c r="AJ9" s="87">
        <f t="shared" si="3"/>
        <v>222.52490634049781</v>
      </c>
      <c r="AK9" s="87">
        <f t="shared" si="3"/>
        <v>224.34073239204551</v>
      </c>
      <c r="AL9" s="87">
        <f t="shared" si="3"/>
        <v>226.07797809614766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45.86690465114043</v>
      </c>
      <c r="N10" s="11">
        <v>43.305904694677302</v>
      </c>
      <c r="O10" s="11">
        <v>44.942682292112899</v>
      </c>
      <c r="P10" s="11">
        <v>44.963511399134248</v>
      </c>
      <c r="Q10" s="11">
        <v>47.326053092935226</v>
      </c>
      <c r="R10" s="11">
        <v>49.139695400891306</v>
      </c>
      <c r="S10" s="11">
        <v>53.385375729370281</v>
      </c>
      <c r="T10" s="11">
        <v>48.634999968793032</v>
      </c>
      <c r="U10" s="11">
        <v>51.96797554112289</v>
      </c>
      <c r="V10" s="11">
        <v>55.444105472650286</v>
      </c>
      <c r="W10" s="11">
        <v>57.347674024514461</v>
      </c>
      <c r="X10" s="11">
        <v>58.071270432623315</v>
      </c>
      <c r="Y10" s="11">
        <v>58.550386273494425</v>
      </c>
      <c r="Z10" s="11">
        <v>59.163023480502908</v>
      </c>
      <c r="AA10" s="11">
        <v>59.851117724851186</v>
      </c>
      <c r="AB10" s="11">
        <v>60.418999485256982</v>
      </c>
      <c r="AC10" s="11">
        <v>60.965599992230466</v>
      </c>
      <c r="AD10" s="11">
        <v>61.503566975159643</v>
      </c>
      <c r="AE10" s="11">
        <v>62.042424134805565</v>
      </c>
      <c r="AF10" s="11">
        <v>62.568770455463479</v>
      </c>
      <c r="AG10" s="11">
        <v>63.118722384848716</v>
      </c>
      <c r="AH10" s="11">
        <v>63.666572677071521</v>
      </c>
      <c r="AI10" s="11">
        <v>64.226432384516016</v>
      </c>
      <c r="AJ10" s="11">
        <v>64.785962679855061</v>
      </c>
      <c r="AK10" s="11">
        <v>65.358742087087649</v>
      </c>
      <c r="AL10" s="11">
        <v>65.919012387286159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27.696457441256012</v>
      </c>
      <c r="N11" s="11">
        <v>28.614174551458451</v>
      </c>
      <c r="O11" s="11">
        <v>30.392630627197931</v>
      </c>
      <c r="P11" s="11">
        <v>30.166440136524393</v>
      </c>
      <c r="Q11" s="11">
        <v>29.313596312191677</v>
      </c>
      <c r="R11" s="11">
        <v>29.910446080913246</v>
      </c>
      <c r="S11" s="11">
        <v>31.764975944070674</v>
      </c>
      <c r="T11" s="11">
        <v>33.206174572685612</v>
      </c>
      <c r="U11" s="11">
        <v>32.008952345305154</v>
      </c>
      <c r="V11" s="11">
        <v>36.612090266903415</v>
      </c>
      <c r="W11" s="11">
        <v>36.371530629323928</v>
      </c>
      <c r="X11" s="11">
        <v>37.391221647484812</v>
      </c>
      <c r="Y11" s="11">
        <v>37.526791432108396</v>
      </c>
      <c r="Z11" s="11">
        <v>37.767821325791594</v>
      </c>
      <c r="AA11" s="11">
        <v>38.046096989182402</v>
      </c>
      <c r="AB11" s="11">
        <v>38.240199313970848</v>
      </c>
      <c r="AC11" s="11">
        <v>38.412818800851213</v>
      </c>
      <c r="AD11" s="11">
        <v>38.565643379800377</v>
      </c>
      <c r="AE11" s="11">
        <v>38.70622232677114</v>
      </c>
      <c r="AF11" s="11">
        <v>38.865027977614929</v>
      </c>
      <c r="AG11" s="11">
        <v>39.046902336059219</v>
      </c>
      <c r="AH11" s="11">
        <v>39.222983730781188</v>
      </c>
      <c r="AI11" s="11">
        <v>39.398906901085596</v>
      </c>
      <c r="AJ11" s="11">
        <v>39.577660320535493</v>
      </c>
      <c r="AK11" s="11">
        <v>39.748336311298779</v>
      </c>
      <c r="AL11" s="11">
        <v>39.884849465969573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33.824509851002752</v>
      </c>
      <c r="N12" s="11">
        <v>33.728172401059126</v>
      </c>
      <c r="O12" s="11">
        <v>33.879313561749747</v>
      </c>
      <c r="P12" s="11">
        <v>34.913728278512224</v>
      </c>
      <c r="Q12" s="11">
        <v>34.103193693043437</v>
      </c>
      <c r="R12" s="11">
        <v>35.396638863748365</v>
      </c>
      <c r="S12" s="11">
        <v>37.132234041102173</v>
      </c>
      <c r="T12" s="11">
        <v>34.942793122707528</v>
      </c>
      <c r="U12" s="11">
        <v>36.808819279726777</v>
      </c>
      <c r="V12" s="11">
        <v>39.343863959436874</v>
      </c>
      <c r="W12" s="11">
        <v>39.609049159230729</v>
      </c>
      <c r="X12" s="11">
        <v>39.636273299963342</v>
      </c>
      <c r="Y12" s="11">
        <v>39.783905676406071</v>
      </c>
      <c r="Z12" s="11">
        <v>40.121058949725132</v>
      </c>
      <c r="AA12" s="11">
        <v>40.525784578245243</v>
      </c>
      <c r="AB12" s="11">
        <v>40.865515861361629</v>
      </c>
      <c r="AC12" s="11">
        <v>41.201328807448391</v>
      </c>
      <c r="AD12" s="11">
        <v>41.524253838615195</v>
      </c>
      <c r="AE12" s="11">
        <v>41.836067721374135</v>
      </c>
      <c r="AF12" s="11">
        <v>42.144840251678822</v>
      </c>
      <c r="AG12" s="11">
        <v>42.47448125600711</v>
      </c>
      <c r="AH12" s="11">
        <v>42.772128586544703</v>
      </c>
      <c r="AI12" s="11">
        <v>43.077469600544681</v>
      </c>
      <c r="AJ12" s="11">
        <v>43.387227466180249</v>
      </c>
      <c r="AK12" s="11">
        <v>43.705424405424942</v>
      </c>
      <c r="AL12" s="11">
        <v>44.006599767760022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52.905612656761519</v>
      </c>
      <c r="N13" s="11">
        <v>48.266651023939758</v>
      </c>
      <c r="O13" s="11">
        <v>50.482224797019249</v>
      </c>
      <c r="P13" s="11">
        <v>51.819633881384128</v>
      </c>
      <c r="Q13" s="11">
        <v>52.169898817828226</v>
      </c>
      <c r="R13" s="11">
        <v>50.423593905471591</v>
      </c>
      <c r="S13" s="11">
        <v>55.284815548873198</v>
      </c>
      <c r="T13" s="11">
        <v>51.771222251573775</v>
      </c>
      <c r="U13" s="11">
        <v>54.275383225864537</v>
      </c>
      <c r="V13" s="11">
        <v>58.929859459197871</v>
      </c>
      <c r="W13" s="11">
        <v>62.28317890406327</v>
      </c>
      <c r="X13" s="11">
        <v>65.902017675552969</v>
      </c>
      <c r="Y13" s="11">
        <v>66.556728858981913</v>
      </c>
      <c r="Z13" s="11">
        <v>67.395977118330379</v>
      </c>
      <c r="AA13" s="11">
        <v>68.317040157420465</v>
      </c>
      <c r="AB13" s="11">
        <v>69.11810149380463</v>
      </c>
      <c r="AC13" s="11">
        <v>69.871646979547606</v>
      </c>
      <c r="AD13" s="11">
        <v>70.593460315698536</v>
      </c>
      <c r="AE13" s="11">
        <v>71.308565783430993</v>
      </c>
      <c r="AF13" s="11">
        <v>72.008785934026903</v>
      </c>
      <c r="AG13" s="11">
        <v>72.718378929315477</v>
      </c>
      <c r="AH13" s="11">
        <v>73.396442255186912</v>
      </c>
      <c r="AI13" s="11">
        <v>74.064390849766838</v>
      </c>
      <c r="AJ13" s="11">
        <v>74.774055873927026</v>
      </c>
      <c r="AK13" s="11">
        <v>75.528229588234154</v>
      </c>
      <c r="AL13" s="11">
        <v>76.267516475131899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99.468622073875807</v>
      </c>
      <c r="N15" s="87">
        <f>SUM(N16:N20)</f>
        <v>100.14030755056666</v>
      </c>
      <c r="O15" s="87">
        <f t="shared" ref="O15:AL15" si="5">SUM(O16:O20)</f>
        <v>106.46258783389095</v>
      </c>
      <c r="P15" s="87">
        <f t="shared" si="5"/>
        <v>103.86562829469575</v>
      </c>
      <c r="Q15" s="87">
        <f t="shared" si="5"/>
        <v>106.3159136383928</v>
      </c>
      <c r="R15" s="87">
        <f t="shared" si="5"/>
        <v>109.43547353662171</v>
      </c>
      <c r="S15" s="87">
        <f t="shared" si="5"/>
        <v>113.18239751417244</v>
      </c>
      <c r="T15" s="87">
        <f t="shared" si="5"/>
        <v>113.3417989713233</v>
      </c>
      <c r="U15" s="87">
        <f t="shared" si="5"/>
        <v>113.25020357655205</v>
      </c>
      <c r="V15" s="87">
        <f t="shared" si="5"/>
        <v>116.75603943534159</v>
      </c>
      <c r="W15" s="87">
        <f t="shared" si="5"/>
        <v>120.75716303477768</v>
      </c>
      <c r="X15" s="87">
        <f t="shared" si="5"/>
        <v>114.66429524626597</v>
      </c>
      <c r="Y15" s="87">
        <f t="shared" si="5"/>
        <v>115.34923172390086</v>
      </c>
      <c r="Z15" s="87">
        <f t="shared" si="5"/>
        <v>116.2486933691639</v>
      </c>
      <c r="AA15" s="87">
        <f t="shared" si="5"/>
        <v>117.32373305689731</v>
      </c>
      <c r="AB15" s="87">
        <f t="shared" si="5"/>
        <v>118.12450407383479</v>
      </c>
      <c r="AC15" s="87">
        <f t="shared" si="5"/>
        <v>118.84764236027036</v>
      </c>
      <c r="AD15" s="87">
        <f t="shared" si="5"/>
        <v>119.49086074978055</v>
      </c>
      <c r="AE15" s="87">
        <f t="shared" si="5"/>
        <v>120.14562362363586</v>
      </c>
      <c r="AF15" s="87">
        <f t="shared" si="5"/>
        <v>120.82296163416051</v>
      </c>
      <c r="AG15" s="87">
        <f t="shared" si="5"/>
        <v>121.5346973289553</v>
      </c>
      <c r="AH15" s="87">
        <f t="shared" si="5"/>
        <v>122.19612781413591</v>
      </c>
      <c r="AI15" s="87">
        <f t="shared" si="5"/>
        <v>122.88468369137611</v>
      </c>
      <c r="AJ15" s="87">
        <f t="shared" si="5"/>
        <v>123.57469505526601</v>
      </c>
      <c r="AK15" s="87">
        <f t="shared" si="5"/>
        <v>124.28980404400016</v>
      </c>
      <c r="AL15" s="87">
        <f t="shared" si="5"/>
        <v>124.94741091209625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13.415010861992593</v>
      </c>
      <c r="N16" s="11">
        <v>12.766565854033326</v>
      </c>
      <c r="O16" s="11">
        <v>13.419936092685774</v>
      </c>
      <c r="P16" s="11">
        <v>13.528278835128642</v>
      </c>
      <c r="Q16" s="11">
        <v>12.692725819551283</v>
      </c>
      <c r="R16" s="11">
        <v>12.60238064857591</v>
      </c>
      <c r="S16" s="11">
        <v>13.910718746468421</v>
      </c>
      <c r="T16" s="11">
        <v>14.258289126535079</v>
      </c>
      <c r="U16" s="11">
        <v>14.875664114761383</v>
      </c>
      <c r="V16" s="11">
        <v>14.887322362082921</v>
      </c>
      <c r="W16" s="11">
        <v>16.111839287438315</v>
      </c>
      <c r="X16" s="11">
        <v>13.810707125128729</v>
      </c>
      <c r="Y16" s="11">
        <v>13.87278364959103</v>
      </c>
      <c r="Z16" s="11">
        <v>13.97438060824121</v>
      </c>
      <c r="AA16" s="11">
        <v>14.093464109114249</v>
      </c>
      <c r="AB16" s="11">
        <v>14.183686097099745</v>
      </c>
      <c r="AC16" s="11">
        <v>14.272269881454253</v>
      </c>
      <c r="AD16" s="11">
        <v>14.352633127438823</v>
      </c>
      <c r="AE16" s="11">
        <v>14.433634365811422</v>
      </c>
      <c r="AF16" s="11">
        <v>14.52386599846802</v>
      </c>
      <c r="AG16" s="11">
        <v>14.610337837934482</v>
      </c>
      <c r="AH16" s="11">
        <v>14.6963621334518</v>
      </c>
      <c r="AI16" s="11">
        <v>14.783447948123973</v>
      </c>
      <c r="AJ16" s="11">
        <v>14.86623018162333</v>
      </c>
      <c r="AK16" s="11">
        <v>14.949788212095447</v>
      </c>
      <c r="AL16" s="11">
        <v>15.028286069601366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10.989393974182436</v>
      </c>
      <c r="N17" s="11">
        <v>13.307546896324931</v>
      </c>
      <c r="O17" s="11">
        <v>13.514042266514119</v>
      </c>
      <c r="P17" s="11">
        <v>12.89350738828821</v>
      </c>
      <c r="Q17" s="11">
        <v>12.480573945861131</v>
      </c>
      <c r="R17" s="11">
        <v>13.448981244325156</v>
      </c>
      <c r="S17" s="11">
        <v>13.694550518177566</v>
      </c>
      <c r="T17" s="11">
        <v>13.839577567330096</v>
      </c>
      <c r="U17" s="11">
        <v>14.46015698707952</v>
      </c>
      <c r="V17" s="11">
        <v>15.758464883062157</v>
      </c>
      <c r="W17" s="11">
        <v>16.108111057487204</v>
      </c>
      <c r="X17" s="11">
        <v>15.589988874974596</v>
      </c>
      <c r="Y17" s="11">
        <v>15.6608130005399</v>
      </c>
      <c r="Z17" s="11">
        <v>15.77311862916183</v>
      </c>
      <c r="AA17" s="11">
        <v>15.907345238867137</v>
      </c>
      <c r="AB17" s="11">
        <v>16.006542254264751</v>
      </c>
      <c r="AC17" s="11">
        <v>16.100944091253648</v>
      </c>
      <c r="AD17" s="11">
        <v>16.188739069697817</v>
      </c>
      <c r="AE17" s="11">
        <v>16.274973918008943</v>
      </c>
      <c r="AF17" s="11">
        <v>16.363584464918091</v>
      </c>
      <c r="AG17" s="11">
        <v>16.464759532183471</v>
      </c>
      <c r="AH17" s="11">
        <v>16.54628334810505</v>
      </c>
      <c r="AI17" s="11">
        <v>16.646854859737605</v>
      </c>
      <c r="AJ17" s="11">
        <v>16.744212299392096</v>
      </c>
      <c r="AK17" s="11">
        <v>16.842863385250464</v>
      </c>
      <c r="AL17" s="11">
        <v>16.939407906819763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9.6249447473485716</v>
      </c>
      <c r="N18" s="11">
        <v>10.66795709571119</v>
      </c>
      <c r="O18" s="11">
        <v>11.091449660179324</v>
      </c>
      <c r="P18" s="11">
        <v>10.152506697288866</v>
      </c>
      <c r="Q18" s="11">
        <v>9.8098926865681282</v>
      </c>
      <c r="R18" s="11">
        <v>10.155262053087885</v>
      </c>
      <c r="S18" s="11">
        <v>11.075711971691732</v>
      </c>
      <c r="T18" s="11">
        <v>10.58210684948399</v>
      </c>
      <c r="U18" s="11">
        <v>10.281465048929558</v>
      </c>
      <c r="V18" s="11">
        <v>10.128084280085522</v>
      </c>
      <c r="W18" s="11">
        <v>10.663831083391859</v>
      </c>
      <c r="X18" s="11">
        <v>11.906808841509219</v>
      </c>
      <c r="Y18" s="11">
        <v>12.123872049818191</v>
      </c>
      <c r="Z18" s="11">
        <v>12.318860293801952</v>
      </c>
      <c r="AA18" s="11">
        <v>12.528463627933373</v>
      </c>
      <c r="AB18" s="11">
        <v>12.696045635318846</v>
      </c>
      <c r="AC18" s="11">
        <v>12.857218335503436</v>
      </c>
      <c r="AD18" s="11">
        <v>13.00599352987237</v>
      </c>
      <c r="AE18" s="11">
        <v>13.162211398069937</v>
      </c>
      <c r="AF18" s="11">
        <v>13.332583971242929</v>
      </c>
      <c r="AG18" s="11">
        <v>13.518144718135167</v>
      </c>
      <c r="AH18" s="11">
        <v>13.700195277197077</v>
      </c>
      <c r="AI18" s="11">
        <v>13.877254741156175</v>
      </c>
      <c r="AJ18" s="11">
        <v>14.045759129758657</v>
      </c>
      <c r="AK18" s="11">
        <v>14.209647667913668</v>
      </c>
      <c r="AL18" s="11">
        <v>14.369698074850845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12.510594579280006</v>
      </c>
      <c r="N19" s="11">
        <v>14.986558749306747</v>
      </c>
      <c r="O19" s="11">
        <v>16.756312529928099</v>
      </c>
      <c r="P19" s="11">
        <v>15.521607907889219</v>
      </c>
      <c r="Q19" s="11">
        <v>17.177244447222414</v>
      </c>
      <c r="R19" s="11">
        <v>19.445543314841693</v>
      </c>
      <c r="S19" s="11">
        <v>17.706764381978982</v>
      </c>
      <c r="T19" s="11">
        <v>19.805703928697945</v>
      </c>
      <c r="U19" s="11">
        <v>18.849928186199328</v>
      </c>
      <c r="V19" s="11">
        <v>18.35400423970998</v>
      </c>
      <c r="W19" s="11">
        <v>19.063155174955007</v>
      </c>
      <c r="X19" s="11">
        <v>17.938308337925971</v>
      </c>
      <c r="Y19" s="11">
        <v>18.121838109896743</v>
      </c>
      <c r="Z19" s="11">
        <v>18.325031659674664</v>
      </c>
      <c r="AA19" s="11">
        <v>18.562073858634232</v>
      </c>
      <c r="AB19" s="11">
        <v>18.750387173879883</v>
      </c>
      <c r="AC19" s="11">
        <v>18.923389887758756</v>
      </c>
      <c r="AD19" s="11">
        <v>19.086595572571252</v>
      </c>
      <c r="AE19" s="11">
        <v>19.259596857923867</v>
      </c>
      <c r="AF19" s="11">
        <v>19.423480727009125</v>
      </c>
      <c r="AG19" s="11">
        <v>19.584071261966699</v>
      </c>
      <c r="AH19" s="11">
        <v>19.737113893829562</v>
      </c>
      <c r="AI19" s="11">
        <v>19.91928925030718</v>
      </c>
      <c r="AJ19" s="11">
        <v>20.092132010908692</v>
      </c>
      <c r="AK19" s="11">
        <v>20.295688896737524</v>
      </c>
      <c r="AL19" s="11">
        <v>20.468744905682847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52.928677911072199</v>
      </c>
      <c r="N20" s="11">
        <v>48.41167895519046</v>
      </c>
      <c r="O20" s="11">
        <v>51.680847284583628</v>
      </c>
      <c r="P20" s="11">
        <v>51.769727466100818</v>
      </c>
      <c r="Q20" s="11">
        <v>54.155476739189837</v>
      </c>
      <c r="R20" s="11">
        <v>53.783306275791062</v>
      </c>
      <c r="S20" s="11">
        <v>56.794651895855743</v>
      </c>
      <c r="T20" s="11">
        <v>54.856121499276185</v>
      </c>
      <c r="U20" s="11">
        <v>54.782989239582257</v>
      </c>
      <c r="V20" s="11">
        <v>57.628163670401015</v>
      </c>
      <c r="W20" s="11">
        <v>58.810226431505292</v>
      </c>
      <c r="X20" s="11">
        <v>55.418482066727449</v>
      </c>
      <c r="Y20" s="11">
        <v>55.569924914054994</v>
      </c>
      <c r="Z20" s="11">
        <v>55.857302178284236</v>
      </c>
      <c r="AA20" s="11">
        <v>56.232386222348318</v>
      </c>
      <c r="AB20" s="11">
        <v>56.487842913271564</v>
      </c>
      <c r="AC20" s="11">
        <v>56.693820164300256</v>
      </c>
      <c r="AD20" s="11">
        <v>56.856899450200281</v>
      </c>
      <c r="AE20" s="11">
        <v>57.015207083821686</v>
      </c>
      <c r="AF20" s="11">
        <v>57.179446472522343</v>
      </c>
      <c r="AG20" s="11">
        <v>57.357383978735484</v>
      </c>
      <c r="AH20" s="11">
        <v>57.516173161552416</v>
      </c>
      <c r="AI20" s="11">
        <v>57.657836892051179</v>
      </c>
      <c r="AJ20" s="11">
        <v>57.82636143358323</v>
      </c>
      <c r="AK20" s="11">
        <v>57.99181588200306</v>
      </c>
      <c r="AL20" s="11">
        <v>58.141273955141422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94.798318270150546</v>
      </c>
      <c r="N22" s="87">
        <f>SUM(N23:N24)</f>
        <v>90.11330991669638</v>
      </c>
      <c r="O22" s="87">
        <f t="shared" ref="O22:AL22" si="7">SUM(O23:O24)</f>
        <v>92.835515608231702</v>
      </c>
      <c r="P22" s="87">
        <f t="shared" si="7"/>
        <v>89.869504290178384</v>
      </c>
      <c r="Q22" s="87">
        <f t="shared" si="7"/>
        <v>90.715483642485438</v>
      </c>
      <c r="R22" s="87">
        <f t="shared" si="7"/>
        <v>90.678646623967666</v>
      </c>
      <c r="S22" s="87">
        <f t="shared" si="7"/>
        <v>89.58832420401896</v>
      </c>
      <c r="T22" s="87">
        <f t="shared" si="7"/>
        <v>89.558860334192744</v>
      </c>
      <c r="U22" s="87">
        <f t="shared" si="7"/>
        <v>88.990718952725885</v>
      </c>
      <c r="V22" s="87">
        <f t="shared" si="7"/>
        <v>87.897030033752088</v>
      </c>
      <c r="W22" s="87">
        <f t="shared" si="7"/>
        <v>88.723160518405152</v>
      </c>
      <c r="X22" s="87">
        <f t="shared" si="7"/>
        <v>85.505060968679004</v>
      </c>
      <c r="Y22" s="87">
        <f t="shared" si="7"/>
        <v>84.472219248460803</v>
      </c>
      <c r="Z22" s="87">
        <f t="shared" si="7"/>
        <v>83.587889522876083</v>
      </c>
      <c r="AA22" s="87">
        <f t="shared" si="7"/>
        <v>82.796333515747818</v>
      </c>
      <c r="AB22" s="87">
        <f t="shared" si="7"/>
        <v>81.855654954275991</v>
      </c>
      <c r="AC22" s="87">
        <f t="shared" si="7"/>
        <v>80.861314379633782</v>
      </c>
      <c r="AD22" s="87">
        <f t="shared" si="7"/>
        <v>79.834487669775427</v>
      </c>
      <c r="AE22" s="87">
        <f t="shared" si="7"/>
        <v>78.828523926372696</v>
      </c>
      <c r="AF22" s="87">
        <f t="shared" si="7"/>
        <v>77.800953726372214</v>
      </c>
      <c r="AG22" s="87">
        <f t="shared" si="7"/>
        <v>76.837508823297838</v>
      </c>
      <c r="AH22" s="87">
        <f t="shared" si="7"/>
        <v>75.946680076011674</v>
      </c>
      <c r="AI22" s="87">
        <f t="shared" si="7"/>
        <v>74.996679650817271</v>
      </c>
      <c r="AJ22" s="87">
        <f t="shared" si="7"/>
        <v>73.997490325538365</v>
      </c>
      <c r="AK22" s="87">
        <f t="shared" si="7"/>
        <v>72.776237892145019</v>
      </c>
      <c r="AL22" s="87">
        <f t="shared" si="7"/>
        <v>71.795227350823893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69.456635300597497</v>
      </c>
      <c r="N23" s="11">
        <v>67.648274399494284</v>
      </c>
      <c r="O23" s="11">
        <v>70.477134462152762</v>
      </c>
      <c r="P23" s="11">
        <v>67.695233413990067</v>
      </c>
      <c r="Q23" s="11">
        <v>68.854389857564087</v>
      </c>
      <c r="R23" s="11">
        <v>70.148045636564206</v>
      </c>
      <c r="S23" s="11">
        <v>69.908089814181878</v>
      </c>
      <c r="T23" s="11">
        <v>69.6275042001527</v>
      </c>
      <c r="U23" s="11">
        <v>68.531593545167482</v>
      </c>
      <c r="V23" s="11">
        <v>69.039756734949336</v>
      </c>
      <c r="W23" s="11">
        <v>70.42407496856508</v>
      </c>
      <c r="X23" s="11">
        <v>65.221685404604386</v>
      </c>
      <c r="Y23" s="11">
        <v>64.628295516734752</v>
      </c>
      <c r="Z23" s="11">
        <v>64.176350635586516</v>
      </c>
      <c r="AA23" s="11">
        <v>63.8199979523243</v>
      </c>
      <c r="AB23" s="11">
        <v>63.324011629021044</v>
      </c>
      <c r="AC23" s="11">
        <v>62.791394604506955</v>
      </c>
      <c r="AD23" s="11">
        <v>62.200600768982071</v>
      </c>
      <c r="AE23" s="11">
        <v>61.595291573983353</v>
      </c>
      <c r="AF23" s="11">
        <v>61.01631892166813</v>
      </c>
      <c r="AG23" s="11">
        <v>60.455243850038428</v>
      </c>
      <c r="AH23" s="11">
        <v>59.848793003547236</v>
      </c>
      <c r="AI23" s="11">
        <v>59.201934401947383</v>
      </c>
      <c r="AJ23" s="11">
        <v>58.535612444086013</v>
      </c>
      <c r="AK23" s="11">
        <v>57.899667393695537</v>
      </c>
      <c r="AL23" s="11">
        <v>57.307471738131966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25.341682969553045</v>
      </c>
      <c r="N24" s="11">
        <v>22.4650355172021</v>
      </c>
      <c r="O24" s="11">
        <v>22.358381146078941</v>
      </c>
      <c r="P24" s="11">
        <v>22.174270876188309</v>
      </c>
      <c r="Q24" s="11">
        <v>21.861093784921348</v>
      </c>
      <c r="R24" s="11">
        <v>20.530600987403457</v>
      </c>
      <c r="S24" s="11">
        <v>19.680234389837082</v>
      </c>
      <c r="T24" s="11">
        <v>19.931356134040044</v>
      </c>
      <c r="U24" s="11">
        <v>20.4591254075584</v>
      </c>
      <c r="V24" s="11">
        <v>18.857273298802745</v>
      </c>
      <c r="W24" s="11">
        <v>18.299085549840068</v>
      </c>
      <c r="X24" s="11">
        <v>20.283375564074614</v>
      </c>
      <c r="Y24" s="11">
        <v>19.843923731726051</v>
      </c>
      <c r="Z24" s="11">
        <v>19.411538887289559</v>
      </c>
      <c r="AA24" s="11">
        <v>18.976335563423525</v>
      </c>
      <c r="AB24" s="11">
        <v>18.531643325254944</v>
      </c>
      <c r="AC24" s="11">
        <v>18.069919775126831</v>
      </c>
      <c r="AD24" s="11">
        <v>17.633886900793357</v>
      </c>
      <c r="AE24" s="11">
        <v>17.233232352389336</v>
      </c>
      <c r="AF24" s="11">
        <v>16.78463480470408</v>
      </c>
      <c r="AG24" s="11">
        <v>16.382264973259414</v>
      </c>
      <c r="AH24" s="11">
        <v>16.097887072464442</v>
      </c>
      <c r="AI24" s="11">
        <v>15.794745248869889</v>
      </c>
      <c r="AJ24" s="11">
        <v>15.461877881452345</v>
      </c>
      <c r="AK24" s="11">
        <v>14.876570498449487</v>
      </c>
      <c r="AL24" s="11">
        <v>14.487755612691924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70.94089893609781</v>
      </c>
      <c r="N26" s="87">
        <f>SUM(N27:N30)</f>
        <v>70.602492554064909</v>
      </c>
      <c r="O26" s="87">
        <f t="shared" ref="O26:AL26" si="9">SUM(O27:O30)</f>
        <v>69.948282091936903</v>
      </c>
      <c r="P26" s="87">
        <f t="shared" si="9"/>
        <v>71.106950278365801</v>
      </c>
      <c r="Q26" s="87">
        <f t="shared" si="9"/>
        <v>76.372170031779831</v>
      </c>
      <c r="R26" s="87">
        <f>SUM(R27:R30)</f>
        <v>75.268682461280363</v>
      </c>
      <c r="S26" s="87">
        <f t="shared" si="9"/>
        <v>78.974887642915206</v>
      </c>
      <c r="T26" s="87">
        <f t="shared" si="9"/>
        <v>76.666508147025084</v>
      </c>
      <c r="U26" s="87">
        <f t="shared" si="9"/>
        <v>69.932723518875434</v>
      </c>
      <c r="V26" s="87">
        <f t="shared" si="9"/>
        <v>75.650661857335365</v>
      </c>
      <c r="W26" s="87">
        <f t="shared" si="9"/>
        <v>66.238706523742565</v>
      </c>
      <c r="X26" s="87">
        <f t="shared" si="9"/>
        <v>67.985975784527639</v>
      </c>
      <c r="Y26" s="87">
        <f t="shared" si="9"/>
        <v>67.953633305999062</v>
      </c>
      <c r="Z26" s="87">
        <f t="shared" si="9"/>
        <v>68.117955678766378</v>
      </c>
      <c r="AA26" s="87">
        <f t="shared" si="9"/>
        <v>68.305583212732245</v>
      </c>
      <c r="AB26" s="87">
        <f t="shared" si="9"/>
        <v>68.286167176171134</v>
      </c>
      <c r="AC26" s="87">
        <f t="shared" si="9"/>
        <v>68.185640533042502</v>
      </c>
      <c r="AD26" s="87">
        <f t="shared" si="9"/>
        <v>68.037213425019985</v>
      </c>
      <c r="AE26" s="87">
        <f t="shared" si="9"/>
        <v>67.92303216598917</v>
      </c>
      <c r="AF26" s="87">
        <f t="shared" si="9"/>
        <v>67.810562423325663</v>
      </c>
      <c r="AG26" s="87">
        <f t="shared" si="9"/>
        <v>67.717663936444239</v>
      </c>
      <c r="AH26" s="87">
        <f t="shared" si="9"/>
        <v>67.607922508520218</v>
      </c>
      <c r="AI26" s="87">
        <f t="shared" si="9"/>
        <v>67.477202773006368</v>
      </c>
      <c r="AJ26" s="87">
        <f t="shared" si="9"/>
        <v>67.336327566659207</v>
      </c>
      <c r="AK26" s="87">
        <f t="shared" si="9"/>
        <v>67.250540859615086</v>
      </c>
      <c r="AL26" s="87">
        <f t="shared" si="9"/>
        <v>67.141212527672849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5.8836771083254629</v>
      </c>
      <c r="N27" s="11">
        <v>6.6923455378816712</v>
      </c>
      <c r="O27" s="11">
        <v>7.9171728257409768</v>
      </c>
      <c r="P27" s="11">
        <v>6.774860499621238</v>
      </c>
      <c r="Q27" s="11">
        <v>10.17242567889422</v>
      </c>
      <c r="R27" s="11">
        <v>8.3412407981771839</v>
      </c>
      <c r="S27" s="11">
        <v>8.3281185458175262</v>
      </c>
      <c r="T27" s="11">
        <v>8.0696581585565106</v>
      </c>
      <c r="U27" s="11">
        <v>7.2122859095778047</v>
      </c>
      <c r="V27" s="11">
        <v>9.3552283176119015</v>
      </c>
      <c r="W27" s="11">
        <v>7.2546873773128455</v>
      </c>
      <c r="X27" s="11">
        <v>7.1673954623068514</v>
      </c>
      <c r="Y27" s="11">
        <v>7.2758293387301505</v>
      </c>
      <c r="Z27" s="11">
        <v>7.4089685681661539</v>
      </c>
      <c r="AA27" s="11">
        <v>7.5451416664785009</v>
      </c>
      <c r="AB27" s="11">
        <v>7.6607480217408526</v>
      </c>
      <c r="AC27" s="11">
        <v>7.7703040988524643</v>
      </c>
      <c r="AD27" s="11">
        <v>7.8767086054722659</v>
      </c>
      <c r="AE27" s="11">
        <v>7.9762364293079138</v>
      </c>
      <c r="AF27" s="11">
        <v>8.0759778006704153</v>
      </c>
      <c r="AG27" s="11">
        <v>8.1913246601058098</v>
      </c>
      <c r="AH27" s="11">
        <v>8.3059372074631224</v>
      </c>
      <c r="AI27" s="11">
        <v>8.4186864400726069</v>
      </c>
      <c r="AJ27" s="11">
        <v>8.5357975454543364</v>
      </c>
      <c r="AK27" s="11">
        <v>8.6531182012643733</v>
      </c>
      <c r="AL27" s="11">
        <v>8.7869434005790978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24.085349006797635</v>
      </c>
      <c r="N28" s="11">
        <v>24.30778634727023</v>
      </c>
      <c r="O28" s="11">
        <v>23.097233956153755</v>
      </c>
      <c r="P28" s="11">
        <v>24.267788950801357</v>
      </c>
      <c r="Q28" s="11">
        <v>25.381441987459983</v>
      </c>
      <c r="R28" s="11">
        <v>24.992127990711928</v>
      </c>
      <c r="S28" s="11">
        <v>26.651633677202788</v>
      </c>
      <c r="T28" s="11">
        <v>25.72752447769415</v>
      </c>
      <c r="U28" s="11">
        <v>24.628277448437615</v>
      </c>
      <c r="V28" s="11">
        <v>26.48315111676094</v>
      </c>
      <c r="W28" s="11">
        <v>23.111853050295856</v>
      </c>
      <c r="X28" s="11">
        <v>23.604695469425923</v>
      </c>
      <c r="Y28" s="11">
        <v>23.525325007190812</v>
      </c>
      <c r="Z28" s="11">
        <v>23.520853651233075</v>
      </c>
      <c r="AA28" s="11">
        <v>23.523293217338228</v>
      </c>
      <c r="AB28" s="11">
        <v>23.456622327872541</v>
      </c>
      <c r="AC28" s="11">
        <v>23.373366042399539</v>
      </c>
      <c r="AD28" s="11">
        <v>23.284124737599914</v>
      </c>
      <c r="AE28" s="11">
        <v>23.200981467194037</v>
      </c>
      <c r="AF28" s="11">
        <v>23.119535699276849</v>
      </c>
      <c r="AG28" s="11">
        <v>23.031496446291637</v>
      </c>
      <c r="AH28" s="11">
        <v>22.939227686838674</v>
      </c>
      <c r="AI28" s="11">
        <v>22.850069924674884</v>
      </c>
      <c r="AJ28" s="11">
        <v>22.767698855975329</v>
      </c>
      <c r="AK28" s="11">
        <v>22.70021615883822</v>
      </c>
      <c r="AL28" s="11">
        <v>22.613080472844711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26.017860653347977</v>
      </c>
      <c r="N29" s="11">
        <v>23.443317562098276</v>
      </c>
      <c r="O29" s="11">
        <v>21.31190942729863</v>
      </c>
      <c r="P29" s="11">
        <v>22.749329838126311</v>
      </c>
      <c r="Q29" s="11">
        <v>22.825100024534294</v>
      </c>
      <c r="R29" s="11">
        <v>22.992439420060865</v>
      </c>
      <c r="S29" s="11">
        <v>25.396263245498687</v>
      </c>
      <c r="T29" s="11">
        <v>24.769152608879939</v>
      </c>
      <c r="U29" s="11">
        <v>20.575004615865947</v>
      </c>
      <c r="V29" s="11">
        <v>22.362370028002442</v>
      </c>
      <c r="W29" s="11">
        <v>19.811743050444228</v>
      </c>
      <c r="X29" s="11">
        <v>21.315091088624182</v>
      </c>
      <c r="Y29" s="11">
        <v>21.116710027353403</v>
      </c>
      <c r="Z29" s="11">
        <v>21.01416970060983</v>
      </c>
      <c r="AA29" s="11">
        <v>20.9104452918648</v>
      </c>
      <c r="AB29" s="11">
        <v>20.728525103531876</v>
      </c>
      <c r="AC29" s="11">
        <v>20.533217238949529</v>
      </c>
      <c r="AD29" s="11">
        <v>20.338985045011157</v>
      </c>
      <c r="AE29" s="11">
        <v>20.142479168074157</v>
      </c>
      <c r="AF29" s="11">
        <v>19.946058939687102</v>
      </c>
      <c r="AG29" s="11">
        <v>19.755153205314308</v>
      </c>
      <c r="AH29" s="11">
        <v>19.559537791463843</v>
      </c>
      <c r="AI29" s="11">
        <v>19.355109953051794</v>
      </c>
      <c r="AJ29" s="11">
        <v>19.146590182350032</v>
      </c>
      <c r="AK29" s="11">
        <v>18.955696282400403</v>
      </c>
      <c r="AL29" s="11">
        <v>18.750848024536577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14.954012167626734</v>
      </c>
      <c r="N30" s="11">
        <v>16.159043106814739</v>
      </c>
      <c r="O30" s="11">
        <v>17.621965882743531</v>
      </c>
      <c r="P30" s="11">
        <v>17.314970989816903</v>
      </c>
      <c r="Q30" s="11">
        <v>17.993202340891337</v>
      </c>
      <c r="R30" s="11">
        <v>18.94287425233038</v>
      </c>
      <c r="S30" s="11">
        <v>18.598872174396206</v>
      </c>
      <c r="T30" s="11">
        <v>18.100172901894478</v>
      </c>
      <c r="U30" s="11">
        <v>17.517155544994075</v>
      </c>
      <c r="V30" s="11">
        <v>17.449912394960087</v>
      </c>
      <c r="W30" s="11">
        <v>16.060423045689635</v>
      </c>
      <c r="X30" s="11">
        <v>15.89879376417068</v>
      </c>
      <c r="Y30" s="11">
        <v>16.035768932724693</v>
      </c>
      <c r="Z30" s="11">
        <v>16.173963758757321</v>
      </c>
      <c r="AA30" s="11">
        <v>16.326703037050713</v>
      </c>
      <c r="AB30" s="11">
        <v>16.440271723025855</v>
      </c>
      <c r="AC30" s="11">
        <v>16.508753152840963</v>
      </c>
      <c r="AD30" s="11">
        <v>16.537395036936648</v>
      </c>
      <c r="AE30" s="11">
        <v>16.603335101413066</v>
      </c>
      <c r="AF30" s="11">
        <v>16.668989983691301</v>
      </c>
      <c r="AG30" s="11">
        <v>16.739689624732488</v>
      </c>
      <c r="AH30" s="11">
        <v>16.803219822754581</v>
      </c>
      <c r="AI30" s="11">
        <v>16.853336455207089</v>
      </c>
      <c r="AJ30" s="11">
        <v>16.886240982879517</v>
      </c>
      <c r="AK30" s="11">
        <v>16.941510217112093</v>
      </c>
      <c r="AL30" s="11">
        <v>16.99034062971246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74.371396467555044</v>
      </c>
      <c r="N32" s="87">
        <f t="shared" si="10"/>
        <v>73.251712650730241</v>
      </c>
      <c r="O32" s="87">
        <f t="shared" si="10"/>
        <v>75.600931567919687</v>
      </c>
      <c r="P32" s="87">
        <f t="shared" si="10"/>
        <v>75.224930640813895</v>
      </c>
      <c r="Q32" s="87">
        <f t="shared" si="10"/>
        <v>76.993724155946111</v>
      </c>
      <c r="R32" s="87">
        <f t="shared" si="10"/>
        <v>82.579884646800664</v>
      </c>
      <c r="S32" s="87">
        <f t="shared" si="10"/>
        <v>82.874538015819823</v>
      </c>
      <c r="T32" s="87">
        <f t="shared" si="10"/>
        <v>84.003890593662007</v>
      </c>
      <c r="U32" s="87">
        <f t="shared" si="10"/>
        <v>80.845424401719555</v>
      </c>
      <c r="V32" s="87">
        <f t="shared" si="10"/>
        <v>88.323056000645096</v>
      </c>
      <c r="W32" s="87">
        <f t="shared" si="10"/>
        <v>84.106759190542036</v>
      </c>
      <c r="X32" s="87">
        <f t="shared" si="10"/>
        <v>86.257976278356665</v>
      </c>
      <c r="Y32" s="87">
        <f t="shared" si="10"/>
        <v>86.574101802830526</v>
      </c>
      <c r="Z32" s="87">
        <f t="shared" si="10"/>
        <v>87.157286173180538</v>
      </c>
      <c r="AA32" s="87">
        <f t="shared" si="10"/>
        <v>87.882905782287082</v>
      </c>
      <c r="AB32" s="87">
        <f t="shared" si="10"/>
        <v>88.488541860073454</v>
      </c>
      <c r="AC32" s="87">
        <f t="shared" si="10"/>
        <v>89.039392293664477</v>
      </c>
      <c r="AD32" s="87">
        <f t="shared" si="10"/>
        <v>89.57000010137817</v>
      </c>
      <c r="AE32" s="87">
        <f t="shared" ref="AE32" si="11">SUM(AE33:AE35)</f>
        <v>90.077072742949454</v>
      </c>
      <c r="AF32" s="87">
        <f t="shared" ref="AF32" si="12">SUM(AF33:AF35)</f>
        <v>90.588538716894462</v>
      </c>
      <c r="AG32" s="87">
        <f t="shared" ref="AG32" si="13">SUM(AG33:AG35)</f>
        <v>91.12432399858254</v>
      </c>
      <c r="AH32" s="87">
        <f t="shared" ref="AH32" si="14">SUM(AH33:AH35)</f>
        <v>91.635219707521458</v>
      </c>
      <c r="AI32" s="87">
        <f t="shared" ref="AI32" si="15">SUM(AI33:AI35)</f>
        <v>92.158793163346431</v>
      </c>
      <c r="AJ32" s="87">
        <f t="shared" ref="AJ32" si="16">SUM(AJ33:AJ35)</f>
        <v>92.686433821040382</v>
      </c>
      <c r="AK32" s="87">
        <f t="shared" ref="AK32" si="17">SUM(AK33:AK35)</f>
        <v>93.193226902332569</v>
      </c>
      <c r="AL32" s="87">
        <f t="shared" ref="AL32" si="18">SUM(AL33:AL35)</f>
        <v>93.688952349289323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56.21223620879752</v>
      </c>
      <c r="N33" s="11">
        <v>53.192499697358727</v>
      </c>
      <c r="O33" s="11">
        <v>54.613795002253582</v>
      </c>
      <c r="P33" s="11">
        <v>55.146352744995681</v>
      </c>
      <c r="Q33" s="11">
        <v>56.006167163597503</v>
      </c>
      <c r="R33" s="11">
        <v>60.359909143969169</v>
      </c>
      <c r="S33" s="11">
        <v>61.758015429300755</v>
      </c>
      <c r="T33" s="11">
        <v>62.055916396290151</v>
      </c>
      <c r="U33" s="11">
        <v>59.806419860735218</v>
      </c>
      <c r="V33" s="11">
        <v>64.604954437630255</v>
      </c>
      <c r="W33" s="11">
        <v>62.109746010917213</v>
      </c>
      <c r="X33" s="11">
        <v>64.606739057080418</v>
      </c>
      <c r="Y33" s="11">
        <v>64.996114897720005</v>
      </c>
      <c r="Z33" s="11">
        <v>65.501851299210216</v>
      </c>
      <c r="AA33" s="11">
        <v>66.106955294993895</v>
      </c>
      <c r="AB33" s="11">
        <v>66.606151376307295</v>
      </c>
      <c r="AC33" s="11">
        <v>67.065820297223794</v>
      </c>
      <c r="AD33" s="11">
        <v>67.514580757414038</v>
      </c>
      <c r="AE33" s="11">
        <v>67.93473760986673</v>
      </c>
      <c r="AF33" s="11">
        <v>68.366446276679142</v>
      </c>
      <c r="AG33" s="11">
        <v>68.838944487841573</v>
      </c>
      <c r="AH33" s="11">
        <v>69.30187669290882</v>
      </c>
      <c r="AI33" s="11">
        <v>69.772377258490778</v>
      </c>
      <c r="AJ33" s="11">
        <v>70.243237305654105</v>
      </c>
      <c r="AK33" s="11">
        <v>70.692284044675958</v>
      </c>
      <c r="AL33" s="11">
        <v>71.125952140696768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16.825156008968889</v>
      </c>
      <c r="N34" s="11">
        <v>19.089020125657196</v>
      </c>
      <c r="O34" s="11">
        <v>20.007944150248949</v>
      </c>
      <c r="P34" s="11">
        <v>19.213526924047379</v>
      </c>
      <c r="Q34" s="11">
        <v>20.020684869817</v>
      </c>
      <c r="R34" s="11">
        <v>21.298453523845314</v>
      </c>
      <c r="S34" s="11">
        <v>20.310282105654046</v>
      </c>
      <c r="T34" s="11">
        <v>21.105850073038447</v>
      </c>
      <c r="U34" s="11">
        <v>20.191175058287705</v>
      </c>
      <c r="V34" s="11">
        <v>22.924735332251501</v>
      </c>
      <c r="W34" s="11">
        <v>21.00931922294674</v>
      </c>
      <c r="X34" s="11">
        <v>20.878369360159521</v>
      </c>
      <c r="Y34" s="11">
        <v>20.797547444113246</v>
      </c>
      <c r="Z34" s="11">
        <v>20.868317117507271</v>
      </c>
      <c r="AA34" s="11">
        <v>20.981296120115157</v>
      </c>
      <c r="AB34" s="11">
        <v>21.082927370770527</v>
      </c>
      <c r="AC34" s="11">
        <v>21.169754652738209</v>
      </c>
      <c r="AD34" s="11">
        <v>21.248086396238264</v>
      </c>
      <c r="AE34" s="11">
        <v>21.331816177625019</v>
      </c>
      <c r="AF34" s="11">
        <v>21.40798014987373</v>
      </c>
      <c r="AG34" s="11">
        <v>21.467547971983723</v>
      </c>
      <c r="AH34" s="11">
        <v>21.512110776680824</v>
      </c>
      <c r="AI34" s="11">
        <v>21.561906597535486</v>
      </c>
      <c r="AJ34" s="11">
        <v>21.615481336471223</v>
      </c>
      <c r="AK34" s="11">
        <v>21.67043085583942</v>
      </c>
      <c r="AL34" s="11">
        <v>21.730014217361649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1.3340042497886326</v>
      </c>
      <c r="N35" s="11">
        <v>0.97019282771430759</v>
      </c>
      <c r="O35" s="11">
        <v>0.97919241541715973</v>
      </c>
      <c r="P35" s="11">
        <v>0.86505097177082779</v>
      </c>
      <c r="Q35" s="11">
        <v>0.96687212253161592</v>
      </c>
      <c r="R35" s="11">
        <v>0.92152197898617294</v>
      </c>
      <c r="S35" s="11">
        <v>0.80624048086500832</v>
      </c>
      <c r="T35" s="11">
        <v>0.84212412433340977</v>
      </c>
      <c r="U35" s="11">
        <v>0.84782948269663161</v>
      </c>
      <c r="V35" s="11">
        <v>0.79336623076334289</v>
      </c>
      <c r="W35" s="11">
        <v>0.9876939566780859</v>
      </c>
      <c r="X35" s="11">
        <v>0.77286786111671635</v>
      </c>
      <c r="Y35" s="11">
        <v>0.78043946099726758</v>
      </c>
      <c r="Z35" s="11">
        <v>0.78711775646304449</v>
      </c>
      <c r="AA35" s="11">
        <v>0.79465436717802584</v>
      </c>
      <c r="AB35" s="11">
        <v>0.79946311299564077</v>
      </c>
      <c r="AC35" s="11">
        <v>0.80381734370247193</v>
      </c>
      <c r="AD35" s="11">
        <v>0.80733294772586139</v>
      </c>
      <c r="AE35" s="11">
        <v>0.81051895545770802</v>
      </c>
      <c r="AF35" s="11">
        <v>0.81411229034158406</v>
      </c>
      <c r="AG35" s="11">
        <v>0.81783153875725068</v>
      </c>
      <c r="AH35" s="11">
        <v>0.82123223793180988</v>
      </c>
      <c r="AI35" s="11">
        <v>0.82450930732017302</v>
      </c>
      <c r="AJ35" s="11">
        <v>0.82771517891506097</v>
      </c>
      <c r="AK35" s="11">
        <v>0.83051200181718166</v>
      </c>
      <c r="AL35" s="11">
        <v>0.83298599123089934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55.824539033593823</v>
      </c>
      <c r="N37" s="87">
        <f t="shared" ref="N37:AL37" si="19">SUM(N38:N39)</f>
        <v>59.617055076088747</v>
      </c>
      <c r="O37" s="87">
        <f t="shared" si="19"/>
        <v>64.439968379649798</v>
      </c>
      <c r="P37" s="87">
        <f t="shared" si="19"/>
        <v>63.987215082862363</v>
      </c>
      <c r="Q37" s="87">
        <f t="shared" si="19"/>
        <v>62.718634498643127</v>
      </c>
      <c r="R37" s="87">
        <f t="shared" si="19"/>
        <v>62.541417404560079</v>
      </c>
      <c r="S37" s="87">
        <f t="shared" si="19"/>
        <v>64.21350071923375</v>
      </c>
      <c r="T37" s="87">
        <f t="shared" si="19"/>
        <v>61.118447366841508</v>
      </c>
      <c r="U37" s="87">
        <f t="shared" si="19"/>
        <v>60.875636114890078</v>
      </c>
      <c r="V37" s="87">
        <f t="shared" si="19"/>
        <v>61.294599016954045</v>
      </c>
      <c r="W37" s="87">
        <f t="shared" si="19"/>
        <v>61.156411977405625</v>
      </c>
      <c r="X37" s="87">
        <f t="shared" si="19"/>
        <v>60.789084836155197</v>
      </c>
      <c r="Y37" s="87">
        <f t="shared" si="19"/>
        <v>60.733677142540557</v>
      </c>
      <c r="Z37" s="87">
        <f t="shared" si="19"/>
        <v>60.873502077494109</v>
      </c>
      <c r="AA37" s="87">
        <f t="shared" si="19"/>
        <v>61.084552234678689</v>
      </c>
      <c r="AB37" s="87">
        <f t="shared" si="19"/>
        <v>61.170485303275342</v>
      </c>
      <c r="AC37" s="87">
        <f t="shared" si="19"/>
        <v>61.198243204155069</v>
      </c>
      <c r="AD37" s="87">
        <f t="shared" si="19"/>
        <v>61.198444134804525</v>
      </c>
      <c r="AE37" s="87">
        <f t="shared" si="19"/>
        <v>61.202835478357571</v>
      </c>
      <c r="AF37" s="87">
        <f t="shared" si="19"/>
        <v>61.200205540067877</v>
      </c>
      <c r="AG37" s="87">
        <f t="shared" si="19"/>
        <v>61.177411185842516</v>
      </c>
      <c r="AH37" s="87">
        <f t="shared" si="19"/>
        <v>61.179348154876322</v>
      </c>
      <c r="AI37" s="87">
        <f t="shared" si="19"/>
        <v>61.144076665750433</v>
      </c>
      <c r="AJ37" s="87">
        <f t="shared" si="19"/>
        <v>61.109354730380559</v>
      </c>
      <c r="AK37" s="87">
        <f t="shared" si="19"/>
        <v>61.06790996476721</v>
      </c>
      <c r="AL37" s="87">
        <f t="shared" si="19"/>
        <v>61.048505381829692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44.216041980109779</v>
      </c>
      <c r="N38" s="11">
        <v>47.947304862710574</v>
      </c>
      <c r="O38" s="11">
        <v>52.331116586164995</v>
      </c>
      <c r="P38" s="11">
        <v>52.083233636810277</v>
      </c>
      <c r="Q38" s="11">
        <v>51.309213666791763</v>
      </c>
      <c r="R38" s="11">
        <v>50.12186191816896</v>
      </c>
      <c r="S38" s="11">
        <v>51.698725491382362</v>
      </c>
      <c r="T38" s="11">
        <v>48.113584954425853</v>
      </c>
      <c r="U38" s="11">
        <v>47.486384573952819</v>
      </c>
      <c r="V38" s="11">
        <v>47.901529213748212</v>
      </c>
      <c r="W38" s="11">
        <v>47.563952159539802</v>
      </c>
      <c r="X38" s="11">
        <v>44.521747133674516</v>
      </c>
      <c r="Y38" s="11">
        <v>44.314240137252973</v>
      </c>
      <c r="Z38" s="11">
        <v>44.23186415663973</v>
      </c>
      <c r="AA38" s="11">
        <v>44.187325147708862</v>
      </c>
      <c r="AB38" s="11">
        <v>44.041037344301742</v>
      </c>
      <c r="AC38" s="11">
        <v>43.850717322386025</v>
      </c>
      <c r="AD38" s="11">
        <v>43.641070735902417</v>
      </c>
      <c r="AE38" s="11">
        <v>43.442570825704586</v>
      </c>
      <c r="AF38" s="11">
        <v>43.230005845184927</v>
      </c>
      <c r="AG38" s="11">
        <v>42.994679336206765</v>
      </c>
      <c r="AH38" s="11">
        <v>42.795315859019539</v>
      </c>
      <c r="AI38" s="11">
        <v>42.558705430443396</v>
      </c>
      <c r="AJ38" s="11">
        <v>42.312795838663035</v>
      </c>
      <c r="AK38" s="11">
        <v>42.064691106808006</v>
      </c>
      <c r="AL38" s="11">
        <v>41.838343258147852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11.608497053484042</v>
      </c>
      <c r="N39" s="11">
        <v>11.669750213378169</v>
      </c>
      <c r="O39" s="11">
        <v>12.10885179348481</v>
      </c>
      <c r="P39" s="11">
        <v>11.903981446052089</v>
      </c>
      <c r="Q39" s="11">
        <v>11.409420831851365</v>
      </c>
      <c r="R39" s="11">
        <v>12.419555486391117</v>
      </c>
      <c r="S39" s="11">
        <v>12.514775227851382</v>
      </c>
      <c r="T39" s="11">
        <v>13.004862412415658</v>
      </c>
      <c r="U39" s="11">
        <v>13.389251540937257</v>
      </c>
      <c r="V39" s="11">
        <v>13.393069803205835</v>
      </c>
      <c r="W39" s="11">
        <v>13.592459817865823</v>
      </c>
      <c r="X39" s="11">
        <v>16.267337702480681</v>
      </c>
      <c r="Y39" s="11">
        <v>16.41943700528758</v>
      </c>
      <c r="Z39" s="11">
        <v>16.641637920854382</v>
      </c>
      <c r="AA39" s="11">
        <v>16.897227086969828</v>
      </c>
      <c r="AB39" s="11">
        <v>17.129447958973604</v>
      </c>
      <c r="AC39" s="11">
        <v>17.347525881769045</v>
      </c>
      <c r="AD39" s="11">
        <v>17.557373398902108</v>
      </c>
      <c r="AE39" s="11">
        <v>17.760264652652982</v>
      </c>
      <c r="AF39" s="11">
        <v>17.97019969488295</v>
      </c>
      <c r="AG39" s="11">
        <v>18.182731849635754</v>
      </c>
      <c r="AH39" s="11">
        <v>18.38403229585678</v>
      </c>
      <c r="AI39" s="11">
        <v>18.58537123530704</v>
      </c>
      <c r="AJ39" s="11">
        <v>18.796558891717524</v>
      </c>
      <c r="AK39" s="11">
        <v>19.003218857959208</v>
      </c>
      <c r="AL39" s="11">
        <v>19.21016212368184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37.314313992722369</v>
      </c>
      <c r="N41" s="87">
        <f t="shared" ref="N41" si="20">SUM(N42:N43)</f>
        <v>37.992238536427053</v>
      </c>
      <c r="O41" s="87">
        <f t="shared" ref="O41" si="21">SUM(O42:O43)</f>
        <v>39.357507560237963</v>
      </c>
      <c r="P41" s="87">
        <f t="shared" ref="P41" si="22">SUM(P42:P43)</f>
        <v>37.651014659686531</v>
      </c>
      <c r="Q41" s="87">
        <f t="shared" ref="Q41" si="23">SUM(Q42:Q43)</f>
        <v>39.747381238459219</v>
      </c>
      <c r="R41" s="87">
        <f t="shared" ref="R41" si="24">SUM(R42:R43)</f>
        <v>39.354939895378919</v>
      </c>
      <c r="S41" s="87">
        <f t="shared" ref="S41" si="25">SUM(S42:S43)</f>
        <v>42.77377323131698</v>
      </c>
      <c r="T41" s="87">
        <f t="shared" ref="T41" si="26">SUM(T42:T43)</f>
        <v>41.486499958015223</v>
      </c>
      <c r="U41" s="87">
        <f t="shared" ref="U41" si="27">SUM(U42:U43)</f>
        <v>42.722771254098461</v>
      </c>
      <c r="V41" s="87">
        <f t="shared" ref="V41" si="28">SUM(V42:V43)</f>
        <v>43.646490692368133</v>
      </c>
      <c r="W41" s="87">
        <f t="shared" ref="W41" si="29">SUM(W42:W43)</f>
        <v>36.374029619580462</v>
      </c>
      <c r="X41" s="87">
        <f t="shared" ref="X41" si="30">SUM(X42:X43)</f>
        <v>40.398826220592042</v>
      </c>
      <c r="Y41" s="87">
        <f t="shared" ref="Y41" si="31">SUM(Y42:Y43)</f>
        <v>39.92300117431747</v>
      </c>
      <c r="Z41" s="87">
        <f t="shared" ref="Z41" si="32">SUM(Z42:Z43)</f>
        <v>39.847543525842383</v>
      </c>
      <c r="AA41" s="87">
        <f t="shared" ref="AA41" si="33">SUM(AA42:AA43)</f>
        <v>39.825440475700546</v>
      </c>
      <c r="AB41" s="87">
        <f t="shared" ref="AB41" si="34">SUM(AB42:AB43)</f>
        <v>39.731988926386521</v>
      </c>
      <c r="AC41" s="87">
        <f t="shared" ref="AC41" si="35">SUM(AC42:AC43)</f>
        <v>39.621061292075993</v>
      </c>
      <c r="AD41" s="87">
        <f t="shared" ref="AD41" si="36">SUM(AD42:AD43)</f>
        <v>39.532713146584825</v>
      </c>
      <c r="AE41" s="87">
        <f t="shared" ref="AE41" si="37">SUM(AE42:AE43)</f>
        <v>39.443748014591158</v>
      </c>
      <c r="AF41" s="87">
        <f t="shared" ref="AF41" si="38">SUM(AF42:AF43)</f>
        <v>39.355596283802697</v>
      </c>
      <c r="AG41" s="87">
        <f t="shared" ref="AG41" si="39">SUM(AG42:AG43)</f>
        <v>39.270551441169275</v>
      </c>
      <c r="AH41" s="87">
        <f t="shared" ref="AH41" si="40">SUM(AH42:AH43)</f>
        <v>39.181770668530625</v>
      </c>
      <c r="AI41" s="87">
        <f t="shared" ref="AI41" si="41">SUM(AI42:AI43)</f>
        <v>39.124097512502217</v>
      </c>
      <c r="AJ41" s="87">
        <f t="shared" ref="AJ41" si="42">SUM(AJ42:AJ43)</f>
        <v>39.097914738769731</v>
      </c>
      <c r="AK41" s="87">
        <f t="shared" ref="AK41" si="43">SUM(AK42:AK43)</f>
        <v>39.117621430714948</v>
      </c>
      <c r="AL41" s="87">
        <f t="shared" ref="AL41" si="44">SUM(AL42:AL43)</f>
        <v>39.139979297229914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11.558162308123178</v>
      </c>
      <c r="N42" s="11">
        <v>11.228649681449172</v>
      </c>
      <c r="O42" s="11">
        <v>11.325790887637838</v>
      </c>
      <c r="P42" s="11">
        <v>11.511927514357431</v>
      </c>
      <c r="Q42" s="11">
        <v>11.879442259307867</v>
      </c>
      <c r="R42" s="11">
        <v>11.738311185066136</v>
      </c>
      <c r="S42" s="11">
        <v>12.390327342077819</v>
      </c>
      <c r="T42" s="11">
        <v>12.774535219057549</v>
      </c>
      <c r="U42" s="11">
        <v>12.469062195875821</v>
      </c>
      <c r="V42" s="11">
        <v>12.185109177380017</v>
      </c>
      <c r="W42" s="11">
        <v>10.689802177065785</v>
      </c>
      <c r="X42" s="11">
        <v>13.011529049977879</v>
      </c>
      <c r="Y42" s="11">
        <v>12.951292859543486</v>
      </c>
      <c r="Z42" s="11">
        <v>12.986897381882576</v>
      </c>
      <c r="AA42" s="11">
        <v>13.029713844868283</v>
      </c>
      <c r="AB42" s="11">
        <v>13.027426059002135</v>
      </c>
      <c r="AC42" s="11">
        <v>12.994569325671252</v>
      </c>
      <c r="AD42" s="11">
        <v>12.978115995335784</v>
      </c>
      <c r="AE42" s="11">
        <v>12.967553372159978</v>
      </c>
      <c r="AF42" s="11">
        <v>12.952777483514817</v>
      </c>
      <c r="AG42" s="11">
        <v>12.937134657949189</v>
      </c>
      <c r="AH42" s="11">
        <v>12.92526733474344</v>
      </c>
      <c r="AI42" s="11">
        <v>12.905686458503476</v>
      </c>
      <c r="AJ42" s="11">
        <v>12.901942774278339</v>
      </c>
      <c r="AK42" s="11">
        <v>12.930942233466233</v>
      </c>
      <c r="AL42" s="11">
        <v>12.957116224660357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25.756151684599192</v>
      </c>
      <c r="N43" s="11">
        <v>26.763588854977879</v>
      </c>
      <c r="O43" s="11">
        <v>28.031716672600126</v>
      </c>
      <c r="P43" s="11">
        <v>26.1390871453291</v>
      </c>
      <c r="Q43" s="11">
        <v>27.867938979151351</v>
      </c>
      <c r="R43" s="11">
        <v>27.616628710312785</v>
      </c>
      <c r="S43" s="11">
        <v>30.383445889239159</v>
      </c>
      <c r="T43" s="11">
        <v>28.711964738957672</v>
      </c>
      <c r="U43" s="11">
        <v>30.253709058222643</v>
      </c>
      <c r="V43" s="11">
        <v>31.461381514988119</v>
      </c>
      <c r="W43" s="11">
        <v>25.684227442514675</v>
      </c>
      <c r="X43" s="11">
        <v>27.387297170614161</v>
      </c>
      <c r="Y43" s="11">
        <v>26.971708314773984</v>
      </c>
      <c r="Z43" s="11">
        <v>26.860646143959805</v>
      </c>
      <c r="AA43" s="11">
        <v>26.795726630832259</v>
      </c>
      <c r="AB43" s="11">
        <v>26.704562867384386</v>
      </c>
      <c r="AC43" s="11">
        <v>26.626491966404743</v>
      </c>
      <c r="AD43" s="11">
        <v>26.554597151249038</v>
      </c>
      <c r="AE43" s="11">
        <v>26.476194642431178</v>
      </c>
      <c r="AF43" s="11">
        <v>26.402818800287882</v>
      </c>
      <c r="AG43" s="11">
        <v>26.333416783220084</v>
      </c>
      <c r="AH43" s="11">
        <v>26.256503333787183</v>
      </c>
      <c r="AI43" s="11">
        <v>26.218411053998743</v>
      </c>
      <c r="AJ43" s="11">
        <v>26.195971964491392</v>
      </c>
      <c r="AK43" s="11">
        <v>26.186679197248719</v>
      </c>
      <c r="AL43" s="11">
        <v>26.182863072569553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89.398270186061922</v>
      </c>
      <c r="N45" s="87">
        <f t="shared" ref="N45" si="45">SUM(N46:N47)</f>
        <v>91.795778311027959</v>
      </c>
      <c r="O45" s="87">
        <f t="shared" ref="O45" si="46">SUM(O46:O47)</f>
        <v>95.424564187562311</v>
      </c>
      <c r="P45" s="87">
        <f t="shared" ref="P45" si="47">SUM(P46:P47)</f>
        <v>90.293008578576959</v>
      </c>
      <c r="Q45" s="87">
        <f t="shared" ref="Q45" si="48">SUM(Q46:Q47)</f>
        <v>94.987997162880475</v>
      </c>
      <c r="R45" s="87">
        <f t="shared" ref="R45" si="49">SUM(R46:R47)</f>
        <v>95.647235963782094</v>
      </c>
      <c r="S45" s="87">
        <f t="shared" ref="S45" si="50">SUM(S46:S47)</f>
        <v>96.906624689794711</v>
      </c>
      <c r="T45" s="87">
        <f t="shared" ref="T45" si="51">SUM(T46:T47)</f>
        <v>94.701661815916168</v>
      </c>
      <c r="U45" s="87">
        <f t="shared" ref="U45" si="52">SUM(U46:U47)</f>
        <v>92.737498504278449</v>
      </c>
      <c r="V45" s="87">
        <f t="shared" ref="V45" si="53">SUM(V46:V47)</f>
        <v>96.459298877025802</v>
      </c>
      <c r="W45" s="87">
        <f t="shared" ref="W45" si="54">SUM(W46:W47)</f>
        <v>87.89277188804769</v>
      </c>
      <c r="X45" s="87">
        <f t="shared" ref="X45" si="55">SUM(X46:X47)</f>
        <v>88.793047775011502</v>
      </c>
      <c r="Y45" s="87">
        <f t="shared" ref="Y45" si="56">SUM(Y46:Y47)</f>
        <v>88.612876418604543</v>
      </c>
      <c r="Z45" s="87">
        <f t="shared" ref="Z45" si="57">SUM(Z46:Z47)</f>
        <v>88.512326037981836</v>
      </c>
      <c r="AA45" s="87">
        <f t="shared" ref="AA45" si="58">SUM(AA46:AA47)</f>
        <v>88.505981329566808</v>
      </c>
      <c r="AB45" s="87">
        <f t="shared" ref="AB45" si="59">SUM(AB46:AB47)</f>
        <v>88.300345120192503</v>
      </c>
      <c r="AC45" s="87">
        <f t="shared" ref="AC45" si="60">SUM(AC46:AC47)</f>
        <v>88.023456858800628</v>
      </c>
      <c r="AD45" s="87">
        <f t="shared" ref="AD45" si="61">SUM(AD46:AD47)</f>
        <v>87.709762588298034</v>
      </c>
      <c r="AE45" s="87">
        <f t="shared" ref="AE45" si="62">SUM(AE46:AE47)</f>
        <v>87.371951752525419</v>
      </c>
      <c r="AF45" s="87">
        <f t="shared" ref="AF45" si="63">SUM(AF46:AF47)</f>
        <v>87.040023913507582</v>
      </c>
      <c r="AG45" s="87">
        <f t="shared" ref="AG45" si="64">SUM(AG46:AG47)</f>
        <v>86.709471175211107</v>
      </c>
      <c r="AH45" s="87">
        <f t="shared" ref="AH45" si="65">SUM(AH46:AH47)</f>
        <v>86.382217109736459</v>
      </c>
      <c r="AI45" s="87">
        <f t="shared" ref="AI45" si="66">SUM(AI46:AI47)</f>
        <v>86.042431561687948</v>
      </c>
      <c r="AJ45" s="87">
        <f t="shared" ref="AJ45" si="67">SUM(AJ46:AJ47)</f>
        <v>85.748417762261951</v>
      </c>
      <c r="AK45" s="87">
        <f t="shared" ref="AK45" si="68">SUM(AK46:AK47)</f>
        <v>85.409075326758114</v>
      </c>
      <c r="AL45" s="87">
        <f t="shared" ref="AL45" si="69">SUM(AL46:AL47)</f>
        <v>85.012169654542561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10.220440371134218</v>
      </c>
      <c r="N46" s="11">
        <v>10.42142636819602</v>
      </c>
      <c r="O46" s="11">
        <v>10.393882732158099</v>
      </c>
      <c r="P46" s="11">
        <v>10.094627626308254</v>
      </c>
      <c r="Q46" s="11">
        <v>11.316187627629855</v>
      </c>
      <c r="R46" s="11">
        <v>11.171675197318669</v>
      </c>
      <c r="S46" s="11">
        <v>11.685676261464616</v>
      </c>
      <c r="T46" s="11">
        <v>10.670745236242253</v>
      </c>
      <c r="U46" s="11">
        <v>10.03886592452365</v>
      </c>
      <c r="V46" s="11">
        <v>10.09302432608356</v>
      </c>
      <c r="W46" s="11">
        <v>8.9775171854387175</v>
      </c>
      <c r="X46" s="11">
        <v>7.6544740638428426</v>
      </c>
      <c r="Y46" s="11">
        <v>7.5651463970828967</v>
      </c>
      <c r="Z46" s="11">
        <v>7.5211166331858976</v>
      </c>
      <c r="AA46" s="11">
        <v>7.4827885100910638</v>
      </c>
      <c r="AB46" s="11">
        <v>7.4224766430814872</v>
      </c>
      <c r="AC46" s="11">
        <v>7.3656072912627879</v>
      </c>
      <c r="AD46" s="11">
        <v>7.3114633369182194</v>
      </c>
      <c r="AE46" s="11">
        <v>7.262347512738943</v>
      </c>
      <c r="AF46" s="11">
        <v>7.2127348766684083</v>
      </c>
      <c r="AG46" s="11">
        <v>7.1579560464258956</v>
      </c>
      <c r="AH46" s="11">
        <v>7.1028589976433834</v>
      </c>
      <c r="AI46" s="11">
        <v>7.0488202729314136</v>
      </c>
      <c r="AJ46" s="11">
        <v>6.9951653307793746</v>
      </c>
      <c r="AK46" s="11">
        <v>6.938878960186571</v>
      </c>
      <c r="AL46" s="11">
        <v>6.8825913304905386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79.177829814927705</v>
      </c>
      <c r="N47" s="11">
        <v>81.374351942831936</v>
      </c>
      <c r="O47" s="11">
        <v>85.030681455404206</v>
      </c>
      <c r="P47" s="11">
        <v>80.198380952268707</v>
      </c>
      <c r="Q47" s="11">
        <v>83.671809535250617</v>
      </c>
      <c r="R47" s="11">
        <v>84.475560766463431</v>
      </c>
      <c r="S47" s="11">
        <v>85.22094842833009</v>
      </c>
      <c r="T47" s="11">
        <v>84.030916579673914</v>
      </c>
      <c r="U47" s="11">
        <v>82.698632579754801</v>
      </c>
      <c r="V47" s="11">
        <v>86.366274550942236</v>
      </c>
      <c r="W47" s="11">
        <v>78.915254702608976</v>
      </c>
      <c r="X47" s="11">
        <v>81.138573711168661</v>
      </c>
      <c r="Y47" s="11">
        <v>81.047730021521645</v>
      </c>
      <c r="Z47" s="11">
        <v>80.991209404795939</v>
      </c>
      <c r="AA47" s="11">
        <v>81.023192819475739</v>
      </c>
      <c r="AB47" s="11">
        <v>80.877868477111022</v>
      </c>
      <c r="AC47" s="11">
        <v>80.657849567537838</v>
      </c>
      <c r="AD47" s="11">
        <v>80.398299251379811</v>
      </c>
      <c r="AE47" s="11">
        <v>80.109604239786478</v>
      </c>
      <c r="AF47" s="11">
        <v>79.827289036839176</v>
      </c>
      <c r="AG47" s="11">
        <v>79.551515128785212</v>
      </c>
      <c r="AH47" s="11">
        <v>79.279358112093078</v>
      </c>
      <c r="AI47" s="11">
        <v>78.99361128875654</v>
      </c>
      <c r="AJ47" s="11">
        <v>78.753252431482579</v>
      </c>
      <c r="AK47" s="11">
        <v>78.470196366571543</v>
      </c>
      <c r="AL47" s="11">
        <v>78.129578324052019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755.82799999999997</v>
      </c>
      <c r="N49" s="87">
        <f t="shared" si="70"/>
        <v>757.76900000000046</v>
      </c>
      <c r="O49" s="87">
        <f t="shared" si="70"/>
        <v>789.30900000000042</v>
      </c>
      <c r="P49" s="87">
        <f t="shared" si="70"/>
        <v>780.96999999999946</v>
      </c>
      <c r="Q49" s="87">
        <f t="shared" si="70"/>
        <v>799.53999999999951</v>
      </c>
      <c r="R49" s="87">
        <f t="shared" si="70"/>
        <v>810.76200000000028</v>
      </c>
      <c r="S49" s="87">
        <f t="shared" si="70"/>
        <v>841.92499999999973</v>
      </c>
      <c r="T49" s="87">
        <f t="shared" si="70"/>
        <v>824.93300000000022</v>
      </c>
      <c r="U49" s="87">
        <f t="shared" si="70"/>
        <v>820.92500000000018</v>
      </c>
      <c r="V49" s="87">
        <f t="shared" si="70"/>
        <v>863.70900000000017</v>
      </c>
      <c r="W49" s="87">
        <f t="shared" si="70"/>
        <v>844.02899999999966</v>
      </c>
      <c r="X49" s="87">
        <f t="shared" si="70"/>
        <v>846.01399999999967</v>
      </c>
      <c r="Y49" s="87">
        <f t="shared" si="70"/>
        <v>847.74899999999968</v>
      </c>
      <c r="Z49" s="87">
        <f t="shared" si="70"/>
        <v>851.82599999999979</v>
      </c>
      <c r="AA49" s="87">
        <f t="shared" si="70"/>
        <v>856.92700000000048</v>
      </c>
      <c r="AB49" s="87">
        <f t="shared" si="70"/>
        <v>860.25500000000011</v>
      </c>
      <c r="AC49" s="87">
        <f t="shared" si="70"/>
        <v>863.0070000000004</v>
      </c>
      <c r="AD49" s="87">
        <f t="shared" si="70"/>
        <v>865.43900000000019</v>
      </c>
      <c r="AE49" s="87">
        <f t="shared" ref="AE49:AL49" si="71">SUM(AE5,AE9,AE15,AE22,AE26,AE32,AE37,AE41,AE45)</f>
        <v>867.82900000000006</v>
      </c>
      <c r="AF49" s="87">
        <f t="shared" si="71"/>
        <v>870.19700000000034</v>
      </c>
      <c r="AG49" s="87">
        <f t="shared" si="71"/>
        <v>872.8099999999996</v>
      </c>
      <c r="AH49" s="87">
        <f t="shared" si="71"/>
        <v>875.33400000000017</v>
      </c>
      <c r="AI49" s="87">
        <f t="shared" si="71"/>
        <v>877.84599999999989</v>
      </c>
      <c r="AJ49" s="87">
        <f t="shared" si="71"/>
        <v>880.40300000000002</v>
      </c>
      <c r="AK49" s="87">
        <f t="shared" si="71"/>
        <v>882.94499999999994</v>
      </c>
      <c r="AL49" s="87">
        <f t="shared" si="71"/>
        <v>885.48500000000013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9.7136063283950622E-2</v>
      </c>
      <c r="N52" s="337">
        <f t="shared" si="73"/>
        <v>0.10602334317353154</v>
      </c>
      <c r="O52" s="337">
        <f t="shared" si="73"/>
        <v>0.10837680995971315</v>
      </c>
      <c r="P52" s="337">
        <f t="shared" si="73"/>
        <v>0.1115387716292109</v>
      </c>
      <c r="Q52" s="337">
        <f t="shared" si="73"/>
        <v>0.11103378657154633</v>
      </c>
      <c r="R52" s="337">
        <f t="shared" si="73"/>
        <v>0.11148197031506671</v>
      </c>
      <c r="S52" s="337">
        <f t="shared" si="73"/>
        <v>0.11383858742680361</v>
      </c>
      <c r="T52" s="337">
        <f t="shared" si="73"/>
        <v>0.11576715066225284</v>
      </c>
      <c r="U52" s="337">
        <f t="shared" si="73"/>
        <v>0.11756115757814753</v>
      </c>
      <c r="V52" s="337">
        <f t="shared" si="73"/>
        <v>0.11966056267607426</v>
      </c>
      <c r="W52" s="337">
        <f t="shared" si="73"/>
        <v>0.12223343573546172</v>
      </c>
      <c r="X52" s="337">
        <f t="shared" si="73"/>
        <v>0.11893296072498488</v>
      </c>
      <c r="Y52" s="337">
        <f t="shared" si="73"/>
        <v>0.11997943606227199</v>
      </c>
      <c r="Z52" s="337">
        <f t="shared" si="73"/>
        <v>0.12095536264488839</v>
      </c>
      <c r="AA52" s="337">
        <f t="shared" si="73"/>
        <v>0.12190353547348921</v>
      </c>
      <c r="AB52" s="337">
        <f t="shared" si="73"/>
        <v>0.12281764875693403</v>
      </c>
      <c r="AC52" s="337">
        <f t="shared" si="73"/>
        <v>0.12372883939328393</v>
      </c>
      <c r="AD52" s="337">
        <f t="shared" si="73"/>
        <v>0.12465187456895857</v>
      </c>
      <c r="AE52" s="337">
        <f t="shared" ref="AE52:AL52" si="74">AE5/AE$49</f>
        <v>0.12553502167961303</v>
      </c>
      <c r="AF52" s="337">
        <f t="shared" si="74"/>
        <v>0.12639750900438082</v>
      </c>
      <c r="AG52" s="337">
        <f t="shared" si="74"/>
        <v>0.12726697357301855</v>
      </c>
      <c r="AH52" s="337">
        <f t="shared" si="74"/>
        <v>0.12811862296115886</v>
      </c>
      <c r="AI52" s="337">
        <f t="shared" si="74"/>
        <v>0.12900991204106407</v>
      </c>
      <c r="AJ52" s="337">
        <f t="shared" si="74"/>
        <v>0.12985809868842563</v>
      </c>
      <c r="AK52" s="337">
        <f t="shared" si="74"/>
        <v>0.13081205645608879</v>
      </c>
      <c r="AL52" s="337">
        <f t="shared" si="74"/>
        <v>0.13171715436214951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6.8424336737638217E-2</v>
      </c>
      <c r="N53" s="336">
        <f t="shared" si="75"/>
        <v>7.3537958451442134E-2</v>
      </c>
      <c r="O53" s="336">
        <f t="shared" si="75"/>
        <v>7.4679239784873994E-2</v>
      </c>
      <c r="P53" s="336">
        <f t="shared" si="75"/>
        <v>7.6968094840049503E-2</v>
      </c>
      <c r="Q53" s="336">
        <f t="shared" si="75"/>
        <v>7.3757271470062336E-2</v>
      </c>
      <c r="R53" s="336">
        <f t="shared" si="75"/>
        <v>7.5971871609740352E-2</v>
      </c>
      <c r="S53" s="336">
        <f t="shared" si="75"/>
        <v>8.124386940141054E-2</v>
      </c>
      <c r="T53" s="336">
        <f t="shared" si="75"/>
        <v>8.1489755922866128E-2</v>
      </c>
      <c r="U53" s="336">
        <f t="shared" si="75"/>
        <v>8.2528976501052106E-2</v>
      </c>
      <c r="V53" s="336">
        <f t="shared" si="75"/>
        <v>8.4354378579156855E-2</v>
      </c>
      <c r="W53" s="336">
        <f t="shared" si="75"/>
        <v>8.6860621288494089E-2</v>
      </c>
      <c r="X53" s="336">
        <f t="shared" si="75"/>
        <v>7.7776902299937098E-2</v>
      </c>
      <c r="Y53" s="336">
        <f t="shared" si="75"/>
        <v>7.8216307911512947E-2</v>
      </c>
      <c r="Z53" s="336">
        <f t="shared" si="75"/>
        <v>7.863441933795122E-2</v>
      </c>
      <c r="AA53" s="336">
        <f t="shared" si="75"/>
        <v>7.9036730602212918E-2</v>
      </c>
      <c r="AB53" s="336">
        <f t="shared" si="75"/>
        <v>7.9422771250289778E-2</v>
      </c>
      <c r="AC53" s="336">
        <f t="shared" si="75"/>
        <v>7.9800225416895229E-2</v>
      </c>
      <c r="AD53" s="336">
        <f t="shared" si="75"/>
        <v>8.0176091084227866E-2</v>
      </c>
      <c r="AE53" s="336">
        <f t="shared" ref="AE53:AL53" si="76">AE6/AE$49</f>
        <v>8.0544164358956727E-2</v>
      </c>
      <c r="AF53" s="336">
        <f t="shared" si="76"/>
        <v>8.0901758689334205E-2</v>
      </c>
      <c r="AG53" s="336">
        <f t="shared" si="76"/>
        <v>8.1263742106586198E-2</v>
      </c>
      <c r="AH53" s="336">
        <f t="shared" si="76"/>
        <v>8.1613421417478654E-2</v>
      </c>
      <c r="AI53" s="336">
        <f t="shared" si="76"/>
        <v>8.1988222740291689E-2</v>
      </c>
      <c r="AJ53" s="336">
        <f t="shared" si="76"/>
        <v>8.2343837353850952E-2</v>
      </c>
      <c r="AK53" s="336">
        <f t="shared" si="76"/>
        <v>8.2757671880720182E-2</v>
      </c>
      <c r="AL53" s="336">
        <f t="shared" si="76"/>
        <v>8.3129576274647468E-2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2.8711726546312405E-2</v>
      </c>
      <c r="N54" s="336">
        <f t="shared" si="77"/>
        <v>3.2485384722089401E-2</v>
      </c>
      <c r="O54" s="336">
        <f t="shared" si="77"/>
        <v>3.3697570174839167E-2</v>
      </c>
      <c r="P54" s="336">
        <f t="shared" si="77"/>
        <v>3.4570676789161391E-2</v>
      </c>
      <c r="Q54" s="336">
        <f t="shared" si="77"/>
        <v>3.7276515101483998E-2</v>
      </c>
      <c r="R54" s="336">
        <f t="shared" si="77"/>
        <v>3.5510098705326357E-2</v>
      </c>
      <c r="S54" s="336">
        <f t="shared" si="77"/>
        <v>3.2594718025393078E-2</v>
      </c>
      <c r="T54" s="336">
        <f t="shared" si="77"/>
        <v>3.42773947393867E-2</v>
      </c>
      <c r="U54" s="336">
        <f t="shared" si="77"/>
        <v>3.5032181077095409E-2</v>
      </c>
      <c r="V54" s="336">
        <f t="shared" si="77"/>
        <v>3.5306184096917423E-2</v>
      </c>
      <c r="W54" s="336">
        <f t="shared" si="77"/>
        <v>3.5372814446967639E-2</v>
      </c>
      <c r="X54" s="336">
        <f t="shared" si="77"/>
        <v>4.1156058425047777E-2</v>
      </c>
      <c r="Y54" s="336">
        <f t="shared" si="77"/>
        <v>4.1763128150759027E-2</v>
      </c>
      <c r="Z54" s="336">
        <f t="shared" si="77"/>
        <v>4.2320943306937163E-2</v>
      </c>
      <c r="AA54" s="336">
        <f t="shared" si="77"/>
        <v>4.2866804871276289E-2</v>
      </c>
      <c r="AB54" s="336">
        <f t="shared" si="77"/>
        <v>4.3394877506644239E-2</v>
      </c>
      <c r="AC54" s="336">
        <f t="shared" si="77"/>
        <v>4.3928613976388704E-2</v>
      </c>
      <c r="AD54" s="336">
        <f t="shared" si="77"/>
        <v>4.4475783484730698E-2</v>
      </c>
      <c r="AE54" s="336">
        <f t="shared" ref="AE54:AL54" si="78">AE7/AE$49</f>
        <v>4.4990857320656295E-2</v>
      </c>
      <c r="AF54" s="336">
        <f t="shared" si="78"/>
        <v>4.5495750315046615E-2</v>
      </c>
      <c r="AG54" s="336">
        <f t="shared" si="78"/>
        <v>4.6003231466432357E-2</v>
      </c>
      <c r="AH54" s="336">
        <f t="shared" si="78"/>
        <v>4.6505201543680208E-2</v>
      </c>
      <c r="AI54" s="336">
        <f t="shared" si="78"/>
        <v>4.7021689300772385E-2</v>
      </c>
      <c r="AJ54" s="336">
        <f t="shared" si="78"/>
        <v>4.7514261334574683E-2</v>
      </c>
      <c r="AK54" s="336">
        <f t="shared" si="78"/>
        <v>4.8054384575368606E-2</v>
      </c>
      <c r="AL54" s="336">
        <f t="shared" si="78"/>
        <v>4.8587578087502033E-2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0.21207666903073283</v>
      </c>
      <c r="N56" s="337">
        <f t="shared" si="79"/>
        <v>0.20311586073214208</v>
      </c>
      <c r="O56" s="337">
        <f t="shared" si="79"/>
        <v>0.20232488325621492</v>
      </c>
      <c r="P56" s="337">
        <f t="shared" si="79"/>
        <v>0.20725932327177116</v>
      </c>
      <c r="Q56" s="337">
        <f t="shared" si="79"/>
        <v>0.20375808829576841</v>
      </c>
      <c r="R56" s="337">
        <f t="shared" si="79"/>
        <v>0.20335237005560752</v>
      </c>
      <c r="S56" s="337">
        <f t="shared" si="79"/>
        <v>0.21090643615929733</v>
      </c>
      <c r="T56" s="337">
        <f t="shared" si="79"/>
        <v>0.20432591485097565</v>
      </c>
      <c r="U56" s="337">
        <f t="shared" si="79"/>
        <v>0.21324862854952562</v>
      </c>
      <c r="V56" s="337">
        <f t="shared" si="79"/>
        <v>0.22036347792854816</v>
      </c>
      <c r="W56" s="337">
        <f t="shared" si="79"/>
        <v>0.23175913708786366</v>
      </c>
      <c r="X56" s="337">
        <f t="shared" si="79"/>
        <v>0.23758564640257077</v>
      </c>
      <c r="Y56" s="337">
        <f t="shared" si="79"/>
        <v>0.23877092422520216</v>
      </c>
      <c r="Z56" s="337">
        <f t="shared" si="79"/>
        <v>0.24001131789162347</v>
      </c>
      <c r="AA56" s="337">
        <f t="shared" si="79"/>
        <v>0.24125746936401721</v>
      </c>
      <c r="AB56" s="337">
        <f t="shared" si="79"/>
        <v>0.24253601101347164</v>
      </c>
      <c r="AC56" s="337">
        <f t="shared" si="79"/>
        <v>0.24385827065142879</v>
      </c>
      <c r="AD56" s="337">
        <f t="shared" si="79"/>
        <v>0.24517837133440221</v>
      </c>
      <c r="AE56" s="337">
        <f t="shared" ref="AE56:AL56" si="80">AE9/AE$49</f>
        <v>0.24646938505901719</v>
      </c>
      <c r="AF56" s="337">
        <f t="shared" si="80"/>
        <v>0.24774553879039352</v>
      </c>
      <c r="AG56" s="337">
        <f t="shared" si="80"/>
        <v>0.24903299103611393</v>
      </c>
      <c r="AH56" s="337">
        <f t="shared" si="80"/>
        <v>0.25025661890156703</v>
      </c>
      <c r="AI56" s="337">
        <f t="shared" si="80"/>
        <v>0.25148739042601226</v>
      </c>
      <c r="AJ56" s="337">
        <f t="shared" si="80"/>
        <v>0.25275346215369304</v>
      </c>
      <c r="AK56" s="337">
        <f t="shared" si="80"/>
        <v>0.25408234079364572</v>
      </c>
      <c r="AL56" s="337">
        <f t="shared" si="80"/>
        <v>0.2553154238594077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6.0684315282234093E-2</v>
      </c>
      <c r="N57" s="336">
        <f t="shared" si="81"/>
        <v>5.7149216574810105E-2</v>
      </c>
      <c r="O57" s="336">
        <f t="shared" si="81"/>
        <v>5.6939275102796082E-2</v>
      </c>
      <c r="P57" s="336">
        <f t="shared" si="81"/>
        <v>5.7573929087076682E-2</v>
      </c>
      <c r="Q57" s="336">
        <f t="shared" si="81"/>
        <v>5.9191601537052871E-2</v>
      </c>
      <c r="R57" s="336">
        <f t="shared" si="81"/>
        <v>6.0609273006000886E-2</v>
      </c>
      <c r="S57" s="336">
        <f t="shared" si="81"/>
        <v>6.3408707104991899E-2</v>
      </c>
      <c r="T57" s="336">
        <f t="shared" si="81"/>
        <v>5.8956303080120467E-2</v>
      </c>
      <c r="U57" s="336">
        <f t="shared" si="81"/>
        <v>6.3304169736727325E-2</v>
      </c>
      <c r="V57" s="336">
        <f t="shared" si="81"/>
        <v>6.4193038943267083E-2</v>
      </c>
      <c r="W57" s="336">
        <f t="shared" si="81"/>
        <v>6.7945146463586542E-2</v>
      </c>
      <c r="X57" s="336">
        <f t="shared" si="81"/>
        <v>6.8641027728410325E-2</v>
      </c>
      <c r="Y57" s="336">
        <f t="shared" si="81"/>
        <v>6.9065709630438316E-2</v>
      </c>
      <c r="Z57" s="336">
        <f t="shared" si="81"/>
        <v>6.9454352743991046E-2</v>
      </c>
      <c r="AA57" s="336">
        <f t="shared" si="81"/>
        <v>6.9843893032721746E-2</v>
      </c>
      <c r="AB57" s="336">
        <f t="shared" si="81"/>
        <v>7.0233825418343374E-2</v>
      </c>
      <c r="AC57" s="336">
        <f t="shared" si="81"/>
        <v>7.064322768208188E-2</v>
      </c>
      <c r="AD57" s="336">
        <f t="shared" si="81"/>
        <v>7.1066322381080155E-2</v>
      </c>
      <c r="AE57" s="336">
        <f t="shared" ref="AE57:AL57" si="82">AE10/AE$49</f>
        <v>7.149153132103854E-2</v>
      </c>
      <c r="AF57" s="336">
        <f t="shared" si="82"/>
        <v>7.1901845737762204E-2</v>
      </c>
      <c r="AG57" s="336">
        <f t="shared" si="82"/>
        <v>7.2316681047248255E-2</v>
      </c>
      <c r="AH57" s="336">
        <f t="shared" si="82"/>
        <v>7.2734033725493932E-2</v>
      </c>
      <c r="AI57" s="336">
        <f t="shared" si="82"/>
        <v>7.3163666958117962E-2</v>
      </c>
      <c r="AJ57" s="336">
        <f t="shared" si="82"/>
        <v>7.3586712766602405E-2</v>
      </c>
      <c r="AK57" s="336">
        <f t="shared" si="82"/>
        <v>7.4023571215746903E-2</v>
      </c>
      <c r="AL57" s="336">
        <f t="shared" si="82"/>
        <v>7.4443962785689363E-2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Coast to Capital</v>
      </c>
      <c r="L58" s="232" t="str">
        <f>'Occ T3'!A13</f>
        <v>22 Health professionals</v>
      </c>
      <c r="M58" s="336">
        <f t="shared" ref="M58:AD58" si="83">M11/M$49</f>
        <v>3.6643862679413851E-2</v>
      </c>
      <c r="N58" s="336">
        <f t="shared" si="83"/>
        <v>3.7761078312069291E-2</v>
      </c>
      <c r="O58" s="336">
        <f t="shared" si="83"/>
        <v>3.8505364346786766E-2</v>
      </c>
      <c r="P58" s="336">
        <f t="shared" si="83"/>
        <v>3.8626887251142057E-2</v>
      </c>
      <c r="Q58" s="336">
        <f t="shared" si="83"/>
        <v>3.6663076659318727E-2</v>
      </c>
      <c r="R58" s="336">
        <f t="shared" si="83"/>
        <v>3.6891771051076931E-2</v>
      </c>
      <c r="S58" s="336">
        <f t="shared" si="83"/>
        <v>3.7728985294498543E-2</v>
      </c>
      <c r="T58" s="336">
        <f t="shared" si="83"/>
        <v>4.0253177618892202E-2</v>
      </c>
      <c r="U58" s="336">
        <f t="shared" si="83"/>
        <v>3.8991323623114346E-2</v>
      </c>
      <c r="V58" s="336">
        <f t="shared" si="83"/>
        <v>4.2389381454753169E-2</v>
      </c>
      <c r="W58" s="336">
        <f t="shared" si="83"/>
        <v>4.3092749928407607E-2</v>
      </c>
      <c r="X58" s="336">
        <f t="shared" si="83"/>
        <v>4.4196930130570918E-2</v>
      </c>
      <c r="Y58" s="336">
        <f t="shared" si="83"/>
        <v>4.4266394218227811E-2</v>
      </c>
      <c r="Z58" s="336">
        <f t="shared" si="83"/>
        <v>4.433748362434535E-2</v>
      </c>
      <c r="AA58" s="336">
        <f t="shared" si="83"/>
        <v>4.4398294124449782E-2</v>
      </c>
      <c r="AB58" s="336">
        <f t="shared" si="83"/>
        <v>4.4452167454964914E-2</v>
      </c>
      <c r="AC58" s="336">
        <f t="shared" si="83"/>
        <v>4.4510437112156909E-2</v>
      </c>
      <c r="AD58" s="336">
        <f t="shared" si="83"/>
        <v>4.4561942990552043E-2</v>
      </c>
      <c r="AE58" s="336">
        <f t="shared" ref="AE58:AL58" si="84">AE11/AE$49</f>
        <v>4.4601208679095922E-2</v>
      </c>
      <c r="AF58" s="336">
        <f t="shared" si="84"/>
        <v>4.4662332756392996E-2</v>
      </c>
      <c r="AG58" s="336">
        <f t="shared" si="84"/>
        <v>4.4737001565127846E-2</v>
      </c>
      <c r="AH58" s="336">
        <f t="shared" si="84"/>
        <v>4.4809162823312224E-2</v>
      </c>
      <c r="AI58" s="336">
        <f t="shared" si="84"/>
        <v>4.4881342400700804E-2</v>
      </c>
      <c r="AJ58" s="336">
        <f t="shared" si="84"/>
        <v>4.4954027099561783E-2</v>
      </c>
      <c r="AK58" s="336">
        <f t="shared" si="84"/>
        <v>4.5017907470226097E-2</v>
      </c>
      <c r="AL58" s="336">
        <f t="shared" si="84"/>
        <v>4.5042941965103382E-2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4.4751596727036776E-2</v>
      </c>
      <c r="N59" s="336">
        <f t="shared" si="85"/>
        <v>4.4509834000941058E-2</v>
      </c>
      <c r="O59" s="336">
        <f t="shared" si="85"/>
        <v>4.2922750864046566E-2</v>
      </c>
      <c r="P59" s="336">
        <f t="shared" si="85"/>
        <v>4.4705594681629574E-2</v>
      </c>
      <c r="Q59" s="336">
        <f t="shared" si="85"/>
        <v>4.2653517889090546E-2</v>
      </c>
      <c r="R59" s="336">
        <f t="shared" si="85"/>
        <v>4.3658482839289893E-2</v>
      </c>
      <c r="S59" s="336">
        <f t="shared" si="85"/>
        <v>4.4103968929657851E-2</v>
      </c>
      <c r="T59" s="336">
        <f t="shared" si="85"/>
        <v>4.2358340765501587E-2</v>
      </c>
      <c r="U59" s="336">
        <f t="shared" si="85"/>
        <v>4.4838224295431092E-2</v>
      </c>
      <c r="V59" s="336">
        <f t="shared" si="85"/>
        <v>4.5552221824059803E-2</v>
      </c>
      <c r="W59" s="336">
        <f t="shared" si="85"/>
        <v>4.6928540558713913E-2</v>
      </c>
      <c r="X59" s="336">
        <f t="shared" si="85"/>
        <v>4.6850611573760428E-2</v>
      </c>
      <c r="Y59" s="336">
        <f t="shared" si="85"/>
        <v>4.692887361283362E-2</v>
      </c>
      <c r="Z59" s="336">
        <f t="shared" si="85"/>
        <v>4.7100063803787562E-2</v>
      </c>
      <c r="AA59" s="336">
        <f t="shared" si="85"/>
        <v>4.7291991707864522E-2</v>
      </c>
      <c r="AB59" s="336">
        <f t="shared" si="85"/>
        <v>4.7503956223865745E-2</v>
      </c>
      <c r="AC59" s="336">
        <f t="shared" si="85"/>
        <v>4.774159283464488E-2</v>
      </c>
      <c r="AD59" s="336">
        <f t="shared" si="85"/>
        <v>4.7980566901439828E-2</v>
      </c>
      <c r="AE59" s="336">
        <f t="shared" ref="AE59:AL59" si="86">AE12/AE$49</f>
        <v>4.8207731847373307E-2</v>
      </c>
      <c r="AF59" s="336">
        <f t="shared" si="86"/>
        <v>4.8431378471402227E-2</v>
      </c>
      <c r="AG59" s="336">
        <f t="shared" si="86"/>
        <v>4.8664063491489704E-2</v>
      </c>
      <c r="AH59" s="336">
        <f t="shared" si="86"/>
        <v>4.8863780667202115E-2</v>
      </c>
      <c r="AI59" s="336">
        <f t="shared" si="86"/>
        <v>4.9071784345482788E-2</v>
      </c>
      <c r="AJ59" s="336">
        <f t="shared" si="86"/>
        <v>4.9281099071879865E-2</v>
      </c>
      <c r="AK59" s="336">
        <f t="shared" si="86"/>
        <v>4.9499600094484869E-2</v>
      </c>
      <c r="AL59" s="336">
        <f t="shared" si="86"/>
        <v>4.96977360065501E-2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6.9996894342048088E-2</v>
      </c>
      <c r="N60" s="336">
        <f t="shared" si="87"/>
        <v>6.369573184432159E-2</v>
      </c>
      <c r="O60" s="336">
        <f t="shared" si="87"/>
        <v>6.39574929425855E-2</v>
      </c>
      <c r="P60" s="336">
        <f t="shared" si="87"/>
        <v>6.6352912251922816E-2</v>
      </c>
      <c r="Q60" s="336">
        <f t="shared" si="87"/>
        <v>6.5249892210306248E-2</v>
      </c>
      <c r="R60" s="336">
        <f t="shared" si="87"/>
        <v>6.2192843159239793E-2</v>
      </c>
      <c r="S60" s="336">
        <f t="shared" si="87"/>
        <v>6.5664774830149028E-2</v>
      </c>
      <c r="T60" s="336">
        <f t="shared" si="87"/>
        <v>6.2758093386461405E-2</v>
      </c>
      <c r="U60" s="336">
        <f t="shared" si="87"/>
        <v>6.6114910894252851E-2</v>
      </c>
      <c r="V60" s="336">
        <f t="shared" si="87"/>
        <v>6.8228835706468108E-2</v>
      </c>
      <c r="W60" s="336">
        <f t="shared" si="87"/>
        <v>7.3792700137155595E-2</v>
      </c>
      <c r="X60" s="336">
        <f t="shared" si="87"/>
        <v>7.7897076969829102E-2</v>
      </c>
      <c r="Y60" s="336">
        <f t="shared" si="87"/>
        <v>7.850994676370239E-2</v>
      </c>
      <c r="Z60" s="336">
        <f t="shared" si="87"/>
        <v>7.9119417719499513E-2</v>
      </c>
      <c r="AA60" s="336">
        <f t="shared" si="87"/>
        <v>7.9723290498981164E-2</v>
      </c>
      <c r="AB60" s="336">
        <f t="shared" si="87"/>
        <v>8.0346061916297631E-2</v>
      </c>
      <c r="AC60" s="336">
        <f t="shared" si="87"/>
        <v>8.0963013022545091E-2</v>
      </c>
      <c r="AD60" s="336">
        <f t="shared" si="87"/>
        <v>8.1569539061330174E-2</v>
      </c>
      <c r="AE60" s="336">
        <f t="shared" ref="AE60:AL60" si="88">AE13/AE$49</f>
        <v>8.216891321150939E-2</v>
      </c>
      <c r="AF60" s="336">
        <f t="shared" si="88"/>
        <v>8.2749981824836075E-2</v>
      </c>
      <c r="AG60" s="336">
        <f t="shared" si="88"/>
        <v>8.331524493224815E-2</v>
      </c>
      <c r="AH60" s="336">
        <f t="shared" si="88"/>
        <v>8.3849641685558765E-2</v>
      </c>
      <c r="AI60" s="336">
        <f t="shared" si="88"/>
        <v>8.4370596721710697E-2</v>
      </c>
      <c r="AJ60" s="336">
        <f t="shared" si="88"/>
        <v>8.4931623215648996E-2</v>
      </c>
      <c r="AK60" s="336">
        <f t="shared" si="88"/>
        <v>8.554126201318786E-2</v>
      </c>
      <c r="AL60" s="336">
        <f t="shared" si="88"/>
        <v>8.6130783102064845E-2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0.13160219266007056</v>
      </c>
      <c r="N62" s="337">
        <f t="shared" si="89"/>
        <v>0.13215149676295362</v>
      </c>
      <c r="O62" s="337">
        <f t="shared" si="89"/>
        <v>0.13488074738016531</v>
      </c>
      <c r="P62" s="337">
        <f t="shared" si="89"/>
        <v>0.13299566986529038</v>
      </c>
      <c r="Q62" s="337">
        <f t="shared" si="89"/>
        <v>0.13297135057457146</v>
      </c>
      <c r="R62" s="337">
        <f t="shared" si="89"/>
        <v>0.13497854307012622</v>
      </c>
      <c r="S62" s="337">
        <f t="shared" si="89"/>
        <v>0.13443287408518867</v>
      </c>
      <c r="T62" s="337">
        <f t="shared" si="89"/>
        <v>0.13739515690525567</v>
      </c>
      <c r="U62" s="337">
        <f t="shared" si="89"/>
        <v>0.13795438508578983</v>
      </c>
      <c r="V62" s="337">
        <f t="shared" si="89"/>
        <v>0.13517983422118049</v>
      </c>
      <c r="W62" s="337">
        <f t="shared" si="89"/>
        <v>0.14307229139612232</v>
      </c>
      <c r="X62" s="337">
        <f t="shared" si="89"/>
        <v>0.13553474912503341</v>
      </c>
      <c r="Y62" s="337">
        <f t="shared" si="89"/>
        <v>0.13606531145881728</v>
      </c>
      <c r="Z62" s="337">
        <f t="shared" si="89"/>
        <v>0.13646999900116213</v>
      </c>
      <c r="AA62" s="337">
        <f t="shared" si="89"/>
        <v>0.13691216761392422</v>
      </c>
      <c r="AB62" s="337">
        <f t="shared" si="89"/>
        <v>0.13731335949670129</v>
      </c>
      <c r="AC62" s="337">
        <f t="shared" si="89"/>
        <v>0.13771341641524379</v>
      </c>
      <c r="AD62" s="337">
        <f t="shared" si="89"/>
        <v>0.13806965106700822</v>
      </c>
      <c r="AE62" s="337">
        <f t="shared" ref="AE62:AL62" si="90">AE15/AE$49</f>
        <v>0.13844389116247077</v>
      </c>
      <c r="AF62" s="337">
        <f t="shared" si="90"/>
        <v>0.13884552766116232</v>
      </c>
      <c r="AG62" s="337">
        <f t="shared" si="90"/>
        <v>0.13924530806126803</v>
      </c>
      <c r="AH62" s="337">
        <f t="shared" si="90"/>
        <v>0.13959943040500641</v>
      </c>
      <c r="AI62" s="337">
        <f t="shared" si="90"/>
        <v>0.13998432947393522</v>
      </c>
      <c r="AJ62" s="337">
        <f t="shared" si="90"/>
        <v>0.14036151064372338</v>
      </c>
      <c r="AK62" s="337">
        <f t="shared" si="90"/>
        <v>0.14076732304277184</v>
      </c>
      <c r="AL62" s="337">
        <f t="shared" si="90"/>
        <v>0.14110618577626524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1.7748761440423737E-2</v>
      </c>
      <c r="N63" s="336">
        <f t="shared" si="91"/>
        <v>1.684756944930885E-2</v>
      </c>
      <c r="O63" s="336">
        <f t="shared" si="91"/>
        <v>1.7002132362212728E-2</v>
      </c>
      <c r="P63" s="336">
        <f t="shared" si="91"/>
        <v>1.7322405259009504E-2</v>
      </c>
      <c r="Q63" s="336">
        <f t="shared" si="91"/>
        <v>1.5875035419805502E-2</v>
      </c>
      <c r="R63" s="336">
        <f t="shared" si="91"/>
        <v>1.5543871874330451E-2</v>
      </c>
      <c r="S63" s="336">
        <f t="shared" si="91"/>
        <v>1.6522515362376013E-2</v>
      </c>
      <c r="T63" s="336">
        <f t="shared" si="91"/>
        <v>1.7284178383620338E-2</v>
      </c>
      <c r="U63" s="336">
        <f t="shared" si="91"/>
        <v>1.8120612863247409E-2</v>
      </c>
      <c r="V63" s="336">
        <f t="shared" si="91"/>
        <v>1.7236502528146538E-2</v>
      </c>
      <c r="W63" s="336">
        <f t="shared" si="91"/>
        <v>1.9089201067070349E-2</v>
      </c>
      <c r="X63" s="336">
        <f t="shared" si="91"/>
        <v>1.6324442769420761E-2</v>
      </c>
      <c r="Y63" s="336">
        <f t="shared" si="91"/>
        <v>1.6364258347212484E-2</v>
      </c>
      <c r="Z63" s="336">
        <f t="shared" si="91"/>
        <v>1.6405205532868467E-2</v>
      </c>
      <c r="AA63" s="336">
        <f t="shared" si="91"/>
        <v>1.6446516575057434E-2</v>
      </c>
      <c r="AB63" s="336">
        <f t="shared" si="91"/>
        <v>1.6487769437085218E-2</v>
      </c>
      <c r="AC63" s="336">
        <f t="shared" si="91"/>
        <v>1.653783791029997E-2</v>
      </c>
      <c r="AD63" s="336">
        <f t="shared" si="91"/>
        <v>1.6584222720999194E-2</v>
      </c>
      <c r="AE63" s="336">
        <f t="shared" ref="AE63:AL63" si="92">AE16/AE$49</f>
        <v>1.663188757901778E-2</v>
      </c>
      <c r="AF63" s="336">
        <f t="shared" si="92"/>
        <v>1.6690319546571655E-2</v>
      </c>
      <c r="AG63" s="336">
        <f t="shared" si="92"/>
        <v>1.6739425347938829E-2</v>
      </c>
      <c r="AH63" s="336">
        <f t="shared" si="92"/>
        <v>1.6789433671549142E-2</v>
      </c>
      <c r="AI63" s="336">
        <f t="shared" si="92"/>
        <v>1.6840593849176251E-2</v>
      </c>
      <c r="AJ63" s="336">
        <f t="shared" si="92"/>
        <v>1.6885710500331472E-2</v>
      </c>
      <c r="AK63" s="336">
        <f t="shared" si="92"/>
        <v>1.6931732114792482E-2</v>
      </c>
      <c r="AL63" s="336">
        <f t="shared" si="92"/>
        <v>1.6971813265725975E-2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1.4539543354020275E-2</v>
      </c>
      <c r="N64" s="336">
        <f t="shared" si="93"/>
        <v>1.7561482320238651E-2</v>
      </c>
      <c r="O64" s="336">
        <f t="shared" si="93"/>
        <v>1.7121358386277253E-2</v>
      </c>
      <c r="P64" s="336">
        <f t="shared" si="93"/>
        <v>1.6509606499978513E-2</v>
      </c>
      <c r="Q64" s="336">
        <f t="shared" si="93"/>
        <v>1.5609693005804762E-2</v>
      </c>
      <c r="R64" s="336">
        <f t="shared" si="93"/>
        <v>1.6588075470144324E-2</v>
      </c>
      <c r="S64" s="336">
        <f t="shared" si="93"/>
        <v>1.6265760629720665E-2</v>
      </c>
      <c r="T64" s="336">
        <f t="shared" si="93"/>
        <v>1.6776608000080118E-2</v>
      </c>
      <c r="U64" s="336">
        <f t="shared" si="93"/>
        <v>1.7614467810189136E-2</v>
      </c>
      <c r="V64" s="336">
        <f t="shared" si="93"/>
        <v>1.824510903911173E-2</v>
      </c>
      <c r="W64" s="336">
        <f t="shared" si="93"/>
        <v>1.9084783884780274E-2</v>
      </c>
      <c r="X64" s="336">
        <f t="shared" si="93"/>
        <v>1.8427577882841894E-2</v>
      </c>
      <c r="Y64" s="336">
        <f t="shared" si="93"/>
        <v>1.8473407813562631E-2</v>
      </c>
      <c r="Z64" s="336">
        <f t="shared" si="93"/>
        <v>1.8516831640689336E-2</v>
      </c>
      <c r="AA64" s="336">
        <f t="shared" si="93"/>
        <v>1.856324428903177E-2</v>
      </c>
      <c r="AB64" s="336">
        <f t="shared" si="93"/>
        <v>1.8606741320032722E-2</v>
      </c>
      <c r="AC64" s="336">
        <f t="shared" si="93"/>
        <v>1.8656794314824376E-2</v>
      </c>
      <c r="AD64" s="336">
        <f t="shared" si="93"/>
        <v>1.870581181307731E-2</v>
      </c>
      <c r="AE64" s="336">
        <f t="shared" ref="AE64:AL64" si="94">AE17/AE$49</f>
        <v>1.8753664509954082E-2</v>
      </c>
      <c r="AF64" s="336">
        <f t="shared" si="94"/>
        <v>1.8804459754421222E-2</v>
      </c>
      <c r="AG64" s="336">
        <f t="shared" si="94"/>
        <v>1.8864082139507427E-2</v>
      </c>
      <c r="AH64" s="336">
        <f t="shared" si="94"/>
        <v>1.8902822634680072E-2</v>
      </c>
      <c r="AI64" s="336">
        <f t="shared" si="94"/>
        <v>1.8963297502907806E-2</v>
      </c>
      <c r="AJ64" s="336">
        <f t="shared" si="94"/>
        <v>1.9018804228736266E-2</v>
      </c>
      <c r="AK64" s="336">
        <f t="shared" si="94"/>
        <v>1.9075778655805814E-2</v>
      </c>
      <c r="AL64" s="336">
        <f t="shared" si="94"/>
        <v>1.9130090184271625E-2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1.2734305618935224E-2</v>
      </c>
      <c r="N65" s="336">
        <f t="shared" si="95"/>
        <v>1.4078112321447806E-2</v>
      </c>
      <c r="O65" s="336">
        <f t="shared" si="95"/>
        <v>1.4052100837795234E-2</v>
      </c>
      <c r="P65" s="336">
        <f t="shared" si="95"/>
        <v>1.2999867725122441E-2</v>
      </c>
      <c r="Q65" s="336">
        <f t="shared" si="95"/>
        <v>1.2269420775155882E-2</v>
      </c>
      <c r="R65" s="336">
        <f t="shared" si="95"/>
        <v>1.2525577238558148E-2</v>
      </c>
      <c r="S65" s="336">
        <f t="shared" si="95"/>
        <v>1.3155224006522831E-2</v>
      </c>
      <c r="T65" s="336">
        <f t="shared" si="95"/>
        <v>1.2827837957123776E-2</v>
      </c>
      <c r="U65" s="336">
        <f t="shared" si="95"/>
        <v>1.2524244052659568E-2</v>
      </c>
      <c r="V65" s="336">
        <f t="shared" si="95"/>
        <v>1.1726269241243892E-2</v>
      </c>
      <c r="W65" s="336">
        <f t="shared" si="95"/>
        <v>1.2634436830241453E-2</v>
      </c>
      <c r="X65" s="336">
        <f t="shared" si="95"/>
        <v>1.4074009226217562E-2</v>
      </c>
      <c r="Y65" s="336">
        <f t="shared" si="95"/>
        <v>1.430125196233578E-2</v>
      </c>
      <c r="Z65" s="336">
        <f t="shared" si="95"/>
        <v>1.4461709661130272E-2</v>
      </c>
      <c r="AA65" s="336">
        <f t="shared" si="95"/>
        <v>1.462022275868699E-2</v>
      </c>
      <c r="AB65" s="336">
        <f t="shared" si="95"/>
        <v>1.4758467704714119E-2</v>
      </c>
      <c r="AC65" s="336">
        <f t="shared" si="95"/>
        <v>1.4898162280842947E-2</v>
      </c>
      <c r="AD65" s="336">
        <f t="shared" si="95"/>
        <v>1.502820363985488E-2</v>
      </c>
      <c r="AE65" s="336">
        <f t="shared" ref="AE65:AL65" si="96">AE18/AE$49</f>
        <v>1.5166825950815121E-2</v>
      </c>
      <c r="AF65" s="336">
        <f t="shared" si="96"/>
        <v>1.5321339847463188E-2</v>
      </c>
      <c r="AG65" s="336">
        <f t="shared" si="96"/>
        <v>1.5488072682640177E-2</v>
      </c>
      <c r="AH65" s="336">
        <f t="shared" si="96"/>
        <v>1.5651391671290128E-2</v>
      </c>
      <c r="AI65" s="336">
        <f t="shared" si="96"/>
        <v>1.5808302072523171E-2</v>
      </c>
      <c r="AJ65" s="336">
        <f t="shared" si="96"/>
        <v>1.5953783812366219E-2</v>
      </c>
      <c r="AK65" s="336">
        <f t="shared" si="96"/>
        <v>1.6093468639511714E-2</v>
      </c>
      <c r="AL65" s="336">
        <f t="shared" si="96"/>
        <v>1.6228053637103782E-2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1.6552171366078006E-2</v>
      </c>
      <c r="N66" s="336">
        <f t="shared" si="97"/>
        <v>1.9777212777649572E-2</v>
      </c>
      <c r="O66" s="336">
        <f t="shared" si="97"/>
        <v>2.1229090926276135E-2</v>
      </c>
      <c r="P66" s="336">
        <f t="shared" si="97"/>
        <v>1.9874781243695953E-2</v>
      </c>
      <c r="Q66" s="336">
        <f t="shared" si="97"/>
        <v>2.1483908806591821E-2</v>
      </c>
      <c r="R66" s="336">
        <f t="shared" si="97"/>
        <v>2.3984280608664053E-2</v>
      </c>
      <c r="S66" s="336">
        <f t="shared" si="97"/>
        <v>2.1031284712983919E-2</v>
      </c>
      <c r="T66" s="336">
        <f t="shared" si="97"/>
        <v>2.4008863663713222E-2</v>
      </c>
      <c r="U66" s="336">
        <f t="shared" si="97"/>
        <v>2.2961815252549655E-2</v>
      </c>
      <c r="V66" s="336">
        <f t="shared" si="97"/>
        <v>2.1250217653989916E-2</v>
      </c>
      <c r="W66" s="336">
        <f t="shared" si="97"/>
        <v>2.2585900691747575E-2</v>
      </c>
      <c r="X66" s="336">
        <f t="shared" si="97"/>
        <v>2.120332327588666E-2</v>
      </c>
      <c r="Y66" s="336">
        <f t="shared" si="97"/>
        <v>2.1376419329184403E-2</v>
      </c>
      <c r="Z66" s="336">
        <f t="shared" si="97"/>
        <v>2.1512646549500331E-2</v>
      </c>
      <c r="AA66" s="336">
        <f t="shared" si="97"/>
        <v>2.166120784924996E-2</v>
      </c>
      <c r="AB66" s="336">
        <f t="shared" si="97"/>
        <v>2.1796312923353982E-2</v>
      </c>
      <c r="AC66" s="336">
        <f t="shared" si="97"/>
        <v>2.192727276575827E-2</v>
      </c>
      <c r="AD66" s="336">
        <f t="shared" si="97"/>
        <v>2.2054235564345086E-2</v>
      </c>
      <c r="AE66" s="336">
        <f t="shared" ref="AE66:AL66" si="98">AE19/AE$49</f>
        <v>2.2192847736044619E-2</v>
      </c>
      <c r="AF66" s="336">
        <f t="shared" si="98"/>
        <v>2.2320785669232502E-2</v>
      </c>
      <c r="AG66" s="336">
        <f t="shared" si="98"/>
        <v>2.2437954723212049E-2</v>
      </c>
      <c r="AH66" s="336">
        <f t="shared" si="98"/>
        <v>2.2548094663099524E-2</v>
      </c>
      <c r="AI66" s="336">
        <f t="shared" si="98"/>
        <v>2.2691097584664262E-2</v>
      </c>
      <c r="AJ66" s="336">
        <f t="shared" si="98"/>
        <v>2.2821516976780736E-2</v>
      </c>
      <c r="AK66" s="336">
        <f t="shared" si="98"/>
        <v>2.2986356904153175E-2</v>
      </c>
      <c r="AL66" s="336">
        <f t="shared" si="98"/>
        <v>2.3115857304960383E-2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7.0027410880613317E-2</v>
      </c>
      <c r="N67" s="336">
        <f t="shared" si="99"/>
        <v>6.388711989430873E-2</v>
      </c>
      <c r="O67" s="336">
        <f t="shared" si="99"/>
        <v>6.5476064867603948E-2</v>
      </c>
      <c r="P67" s="336">
        <f t="shared" si="99"/>
        <v>6.6289009137483965E-2</v>
      </c>
      <c r="Q67" s="336">
        <f t="shared" si="99"/>
        <v>6.7733292567213485E-2</v>
      </c>
      <c r="R67" s="336">
        <f t="shared" si="99"/>
        <v>6.6336737878429239E-2</v>
      </c>
      <c r="S67" s="336">
        <f t="shared" si="99"/>
        <v>6.7458089373585245E-2</v>
      </c>
      <c r="T67" s="336">
        <f t="shared" si="99"/>
        <v>6.6497668900718204E-2</v>
      </c>
      <c r="U67" s="336">
        <f t="shared" si="99"/>
        <v>6.6733245107144068E-2</v>
      </c>
      <c r="V67" s="336">
        <f t="shared" si="99"/>
        <v>6.6721735758688408E-2</v>
      </c>
      <c r="W67" s="336">
        <f t="shared" si="99"/>
        <v>6.967796892228266E-2</v>
      </c>
      <c r="X67" s="336">
        <f t="shared" si="99"/>
        <v>6.5505395970666527E-2</v>
      </c>
      <c r="Y67" s="336">
        <f t="shared" si="99"/>
        <v>6.5549974006521988E-2</v>
      </c>
      <c r="Z67" s="336">
        <f t="shared" si="99"/>
        <v>6.5573605616973715E-2</v>
      </c>
      <c r="AA67" s="336">
        <f t="shared" si="99"/>
        <v>6.5620976141898074E-2</v>
      </c>
      <c r="AB67" s="336">
        <f t="shared" si="99"/>
        <v>6.5664068111515261E-2</v>
      </c>
      <c r="AC67" s="336">
        <f t="shared" si="99"/>
        <v>6.5693349143518223E-2</v>
      </c>
      <c r="AD67" s="336">
        <f t="shared" si="99"/>
        <v>6.5697177328731746E-2</v>
      </c>
      <c r="AE67" s="336">
        <f t="shared" ref="AE67:AL67" si="100">AE20/AE$49</f>
        <v>6.5698665386639168E-2</v>
      </c>
      <c r="AF67" s="336">
        <f t="shared" si="100"/>
        <v>6.5708622843473743E-2</v>
      </c>
      <c r="AG67" s="336">
        <f t="shared" si="100"/>
        <v>6.571577316796956E-2</v>
      </c>
      <c r="AH67" s="336">
        <f t="shared" si="100"/>
        <v>6.570768776438754E-2</v>
      </c>
      <c r="AI67" s="336">
        <f t="shared" si="100"/>
        <v>6.5681038464663721E-2</v>
      </c>
      <c r="AJ67" s="336">
        <f t="shared" si="100"/>
        <v>6.5681695125508685E-2</v>
      </c>
      <c r="AK67" s="336">
        <f t="shared" si="100"/>
        <v>6.5679986728508638E-2</v>
      </c>
      <c r="AL67" s="336">
        <f t="shared" si="100"/>
        <v>6.566037138420347E-2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0.12542313630898902</v>
      </c>
      <c r="N69" s="337">
        <f t="shared" si="101"/>
        <v>0.11891923517153159</v>
      </c>
      <c r="O69" s="337">
        <f t="shared" si="101"/>
        <v>0.11761618784054363</v>
      </c>
      <c r="P69" s="337">
        <f t="shared" si="101"/>
        <v>0.115074208087607</v>
      </c>
      <c r="Q69" s="337">
        <f t="shared" si="101"/>
        <v>0.1134595938195531</v>
      </c>
      <c r="R69" s="337">
        <f t="shared" si="101"/>
        <v>0.11184373049546924</v>
      </c>
      <c r="S69" s="337">
        <f t="shared" si="101"/>
        <v>0.10640891315024377</v>
      </c>
      <c r="T69" s="337">
        <f t="shared" si="101"/>
        <v>0.10856501113932007</v>
      </c>
      <c r="U69" s="337">
        <f t="shared" si="101"/>
        <v>0.10840298316256158</v>
      </c>
      <c r="V69" s="337">
        <f t="shared" si="101"/>
        <v>0.1017669493240803</v>
      </c>
      <c r="W69" s="337">
        <f t="shared" si="101"/>
        <v>0.10511861620679525</v>
      </c>
      <c r="X69" s="337">
        <f t="shared" si="101"/>
        <v>0.10106813949731215</v>
      </c>
      <c r="Y69" s="337">
        <f t="shared" si="101"/>
        <v>9.9642959470858508E-2</v>
      </c>
      <c r="Z69" s="337">
        <f t="shared" si="101"/>
        <v>9.8127891755917407E-2</v>
      </c>
      <c r="AA69" s="337">
        <f t="shared" si="101"/>
        <v>9.662005458545217E-2</v>
      </c>
      <c r="AB69" s="337">
        <f t="shared" si="101"/>
        <v>9.5152780227114028E-2</v>
      </c>
      <c r="AC69" s="337">
        <f t="shared" si="101"/>
        <v>9.3697170914759376E-2</v>
      </c>
      <c r="AD69" s="337">
        <f t="shared" si="101"/>
        <v>9.2247388515857745E-2</v>
      </c>
      <c r="AE69" s="337">
        <f t="shared" ref="AE69:AL69" si="102">AE22/AE$49</f>
        <v>9.0834166553978593E-2</v>
      </c>
      <c r="AF69" s="337">
        <f t="shared" si="102"/>
        <v>8.9406138755215414E-2</v>
      </c>
      <c r="AG69" s="337">
        <f t="shared" si="102"/>
        <v>8.8034633910356055E-2</v>
      </c>
      <c r="AH69" s="337">
        <f t="shared" si="102"/>
        <v>8.6763087091340743E-2</v>
      </c>
      <c r="AI69" s="337">
        <f t="shared" si="102"/>
        <v>8.5432615345763699E-2</v>
      </c>
      <c r="AJ69" s="337">
        <f t="shared" si="102"/>
        <v>8.4049566307177928E-2</v>
      </c>
      <c r="AK69" s="337">
        <f t="shared" si="102"/>
        <v>8.2424429485579542E-2</v>
      </c>
      <c r="AL69" s="337">
        <f t="shared" si="102"/>
        <v>8.1080116942493535E-2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9.1894763491955175E-2</v>
      </c>
      <c r="N70" s="336">
        <f t="shared" si="103"/>
        <v>8.9272950463128262E-2</v>
      </c>
      <c r="O70" s="336">
        <f t="shared" si="103"/>
        <v>8.9289662809055426E-2</v>
      </c>
      <c r="P70" s="336">
        <f t="shared" si="103"/>
        <v>8.6680965227845005E-2</v>
      </c>
      <c r="Q70" s="336">
        <f t="shared" si="103"/>
        <v>8.6117504887265342E-2</v>
      </c>
      <c r="R70" s="336">
        <f t="shared" si="103"/>
        <v>8.6521131523880232E-2</v>
      </c>
      <c r="S70" s="336">
        <f t="shared" si="103"/>
        <v>8.3033631040985711E-2</v>
      </c>
      <c r="T70" s="336">
        <f t="shared" si="103"/>
        <v>8.4403829402088029E-2</v>
      </c>
      <c r="U70" s="336">
        <f t="shared" si="103"/>
        <v>8.3480943502960037E-2</v>
      </c>
      <c r="V70" s="336">
        <f t="shared" si="103"/>
        <v>7.9934048082107884E-2</v>
      </c>
      <c r="W70" s="336">
        <f t="shared" si="103"/>
        <v>8.3437980174336554E-2</v>
      </c>
      <c r="X70" s="336">
        <f t="shared" si="103"/>
        <v>7.7092915016305177E-2</v>
      </c>
      <c r="Y70" s="336">
        <f t="shared" si="103"/>
        <v>7.6235177531008322E-2</v>
      </c>
      <c r="Z70" s="336">
        <f t="shared" si="103"/>
        <v>7.5339741491321624E-2</v>
      </c>
      <c r="AA70" s="336">
        <f t="shared" si="103"/>
        <v>7.4475419670898768E-2</v>
      </c>
      <c r="AB70" s="336">
        <f t="shared" si="103"/>
        <v>7.3610745219755816E-2</v>
      </c>
      <c r="AC70" s="336">
        <f t="shared" si="103"/>
        <v>7.275884738421233E-2</v>
      </c>
      <c r="AD70" s="336">
        <f t="shared" si="103"/>
        <v>7.1871733038356325E-2</v>
      </c>
      <c r="AE70" s="336">
        <f t="shared" ref="AE70:AL70" si="104">AE23/AE$49</f>
        <v>7.0976300139754894E-2</v>
      </c>
      <c r="AF70" s="336">
        <f t="shared" si="104"/>
        <v>7.0117822655867704E-2</v>
      </c>
      <c r="AG70" s="336">
        <f t="shared" si="104"/>
        <v>6.9265067826947968E-2</v>
      </c>
      <c r="AH70" s="336">
        <f t="shared" si="104"/>
        <v>6.8372521807158443E-2</v>
      </c>
      <c r="AI70" s="336">
        <f t="shared" si="104"/>
        <v>6.7440000184482693E-2</v>
      </c>
      <c r="AJ70" s="336">
        <f t="shared" si="104"/>
        <v>6.6487293255572746E-2</v>
      </c>
      <c r="AK70" s="336">
        <f t="shared" si="104"/>
        <v>6.5575621803957831E-2</v>
      </c>
      <c r="AL70" s="336">
        <f t="shared" si="104"/>
        <v>6.4718738022814568E-2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3.352837281703383E-2</v>
      </c>
      <c r="N71" s="336">
        <f t="shared" si="105"/>
        <v>2.9646284708403334E-2</v>
      </c>
      <c r="O71" s="336">
        <f t="shared" si="105"/>
        <v>2.832652503148821E-2</v>
      </c>
      <c r="P71" s="336">
        <f t="shared" si="105"/>
        <v>2.8393242859761993E-2</v>
      </c>
      <c r="Q71" s="336">
        <f t="shared" si="105"/>
        <v>2.7342088932287768E-2</v>
      </c>
      <c r="R71" s="336">
        <f t="shared" si="105"/>
        <v>2.5322598971589009E-2</v>
      </c>
      <c r="S71" s="336">
        <f t="shared" si="105"/>
        <v>2.3375282109258055E-2</v>
      </c>
      <c r="T71" s="336">
        <f t="shared" si="105"/>
        <v>2.416118173723204E-2</v>
      </c>
      <c r="U71" s="336">
        <f t="shared" si="105"/>
        <v>2.492203965960154E-2</v>
      </c>
      <c r="V71" s="336">
        <f t="shared" si="105"/>
        <v>2.1832901241972402E-2</v>
      </c>
      <c r="W71" s="336">
        <f t="shared" si="105"/>
        <v>2.1680636032458692E-2</v>
      </c>
      <c r="X71" s="336">
        <f t="shared" si="105"/>
        <v>2.397522448100696E-2</v>
      </c>
      <c r="Y71" s="336">
        <f t="shared" si="105"/>
        <v>2.340778193985019E-2</v>
      </c>
      <c r="Z71" s="336">
        <f t="shared" si="105"/>
        <v>2.2788150264595779E-2</v>
      </c>
      <c r="AA71" s="336">
        <f t="shared" si="105"/>
        <v>2.2144634914553415E-2</v>
      </c>
      <c r="AB71" s="336">
        <f t="shared" si="105"/>
        <v>2.1542035007358216E-2</v>
      </c>
      <c r="AC71" s="336">
        <f t="shared" si="105"/>
        <v>2.0938323530547056E-2</v>
      </c>
      <c r="AD71" s="336">
        <f t="shared" si="105"/>
        <v>2.0375655477501423E-2</v>
      </c>
      <c r="AE71" s="336">
        <f t="shared" ref="AE71:AL71" si="106">AE24/AE$49</f>
        <v>1.9857866414223695E-2</v>
      </c>
      <c r="AF71" s="336">
        <f t="shared" si="106"/>
        <v>1.9288316099347703E-2</v>
      </c>
      <c r="AG71" s="336">
        <f t="shared" si="106"/>
        <v>1.8769566083408098E-2</v>
      </c>
      <c r="AH71" s="336">
        <f t="shared" si="106"/>
        <v>1.8390565284182311E-2</v>
      </c>
      <c r="AI71" s="336">
        <f t="shared" si="106"/>
        <v>1.7992615161281013E-2</v>
      </c>
      <c r="AJ71" s="336">
        <f t="shared" si="106"/>
        <v>1.7562273051605168E-2</v>
      </c>
      <c r="AK71" s="336">
        <f t="shared" si="106"/>
        <v>1.6848807681621718E-2</v>
      </c>
      <c r="AL71" s="336">
        <f t="shared" si="106"/>
        <v>1.6361378919678957E-2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9.3858521960152055E-2</v>
      </c>
      <c r="N73" s="337">
        <f t="shared" si="107"/>
        <v>9.3171523979029058E-2</v>
      </c>
      <c r="O73" s="337">
        <f t="shared" si="107"/>
        <v>8.8619643374061197E-2</v>
      </c>
      <c r="P73" s="337">
        <f t="shared" si="107"/>
        <v>9.1049528507325311E-2</v>
      </c>
      <c r="Q73" s="337">
        <f t="shared" si="107"/>
        <v>9.5520136618280363E-2</v>
      </c>
      <c r="R73" s="337">
        <f t="shared" si="107"/>
        <v>9.2836963820801088E-2</v>
      </c>
      <c r="S73" s="337">
        <f t="shared" si="107"/>
        <v>9.3802758729002261E-2</v>
      </c>
      <c r="T73" s="337">
        <f t="shared" si="107"/>
        <v>9.2936648366625005E-2</v>
      </c>
      <c r="U73" s="337">
        <f t="shared" si="107"/>
        <v>8.5187713273289792E-2</v>
      </c>
      <c r="V73" s="337">
        <f t="shared" si="107"/>
        <v>8.7588136579953832E-2</v>
      </c>
      <c r="W73" s="337">
        <f t="shared" si="107"/>
        <v>7.8479183207854936E-2</v>
      </c>
      <c r="X73" s="337">
        <f t="shared" si="107"/>
        <v>8.036034366396734E-2</v>
      </c>
      <c r="Y73" s="337">
        <f t="shared" si="107"/>
        <v>8.015772747121977E-2</v>
      </c>
      <c r="Z73" s="337">
        <f t="shared" si="107"/>
        <v>7.9966983490485616E-2</v>
      </c>
      <c r="AA73" s="337">
        <f t="shared" si="107"/>
        <v>7.9709920696549655E-2</v>
      </c>
      <c r="AB73" s="337">
        <f t="shared" si="107"/>
        <v>7.9378983180767471E-2</v>
      </c>
      <c r="AC73" s="337">
        <f t="shared" si="107"/>
        <v>7.9009371341185491E-2</v>
      </c>
      <c r="AD73" s="337">
        <f t="shared" si="107"/>
        <v>7.861583938904991E-2</v>
      </c>
      <c r="AE73" s="337">
        <f t="shared" ref="AE73:AL73" si="108">AE26/AE$49</f>
        <v>7.8267760314519527E-2</v>
      </c>
      <c r="AF73" s="337">
        <f t="shared" si="108"/>
        <v>7.7925529993008058E-2</v>
      </c>
      <c r="AG73" s="337">
        <f t="shared" si="108"/>
        <v>7.7585802106351062E-2</v>
      </c>
      <c r="AH73" s="337">
        <f t="shared" si="108"/>
        <v>7.7236714795175562E-2</v>
      </c>
      <c r="AI73" s="337">
        <f t="shared" si="108"/>
        <v>7.6866788449234127E-2</v>
      </c>
      <c r="AJ73" s="337">
        <f t="shared" si="108"/>
        <v>7.6483528073688078E-2</v>
      </c>
      <c r="AK73" s="337">
        <f t="shared" si="108"/>
        <v>7.6166172139391572E-2</v>
      </c>
      <c r="AL73" s="337">
        <f t="shared" si="108"/>
        <v>7.5824223479418446E-2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7.7844127345447151E-3</v>
      </c>
      <c r="N74" s="336">
        <f t="shared" si="109"/>
        <v>8.8316433344220562E-3</v>
      </c>
      <c r="O74" s="336">
        <f t="shared" si="109"/>
        <v>1.0030511277257667E-2</v>
      </c>
      <c r="P74" s="336">
        <f t="shared" si="109"/>
        <v>8.674930534618798E-3</v>
      </c>
      <c r="Q74" s="336">
        <f t="shared" si="109"/>
        <v>1.272284773606602E-2</v>
      </c>
      <c r="R74" s="336">
        <f t="shared" si="109"/>
        <v>1.0288149664361651E-2</v>
      </c>
      <c r="S74" s="336">
        <f t="shared" si="109"/>
        <v>9.8917582276539223E-3</v>
      </c>
      <c r="T74" s="336">
        <f t="shared" si="109"/>
        <v>9.7821982616242871E-3</v>
      </c>
      <c r="U74" s="336">
        <f t="shared" si="109"/>
        <v>8.7855600811009571E-3</v>
      </c>
      <c r="V74" s="336">
        <f t="shared" si="109"/>
        <v>1.0831458648239048E-2</v>
      </c>
      <c r="W74" s="336">
        <f t="shared" si="109"/>
        <v>8.595305821616139E-3</v>
      </c>
      <c r="X74" s="336">
        <f t="shared" si="109"/>
        <v>8.4719584573149549E-3</v>
      </c>
      <c r="Y74" s="336">
        <f t="shared" si="109"/>
        <v>8.5825277750019788E-3</v>
      </c>
      <c r="Z74" s="336">
        <f t="shared" si="109"/>
        <v>8.6977487986585941E-3</v>
      </c>
      <c r="AA74" s="336">
        <f t="shared" si="109"/>
        <v>8.804882640503213E-3</v>
      </c>
      <c r="AB74" s="336">
        <f t="shared" si="109"/>
        <v>8.9052060397682674E-3</v>
      </c>
      <c r="AC74" s="336">
        <f t="shared" si="109"/>
        <v>9.0037555881382885E-3</v>
      </c>
      <c r="AD74" s="336">
        <f t="shared" si="109"/>
        <v>9.1014024159672309E-3</v>
      </c>
      <c r="AE74" s="336">
        <f t="shared" ref="AE74:AL74" si="110">AE27/AE$49</f>
        <v>9.1910231500767006E-3</v>
      </c>
      <c r="AF74" s="336">
        <f t="shared" si="110"/>
        <v>9.2806316278617514E-3</v>
      </c>
      <c r="AG74" s="336">
        <f t="shared" si="110"/>
        <v>9.3850032196077186E-3</v>
      </c>
      <c r="AH74" s="336">
        <f t="shared" si="110"/>
        <v>9.4888776255270795E-3</v>
      </c>
      <c r="AI74" s="336">
        <f t="shared" si="110"/>
        <v>9.59016324055997E-3</v>
      </c>
      <c r="AJ74" s="336">
        <f t="shared" si="110"/>
        <v>9.6953299176108405E-3</v>
      </c>
      <c r="AK74" s="336">
        <f t="shared" si="110"/>
        <v>9.8002912993044571E-3</v>
      </c>
      <c r="AL74" s="336">
        <f t="shared" si="110"/>
        <v>9.9233114062678603E-3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3.1866177234499964E-2</v>
      </c>
      <c r="N75" s="336">
        <f t="shared" si="111"/>
        <v>3.207809549779711E-2</v>
      </c>
      <c r="O75" s="336">
        <f t="shared" si="111"/>
        <v>2.926260052293049E-2</v>
      </c>
      <c r="P75" s="336">
        <f t="shared" si="111"/>
        <v>3.1073906745203238E-2</v>
      </c>
      <c r="Q75" s="336">
        <f t="shared" si="111"/>
        <v>3.1745055891462592E-2</v>
      </c>
      <c r="R75" s="336">
        <f t="shared" si="111"/>
        <v>3.0825480215787026E-2</v>
      </c>
      <c r="S75" s="336">
        <f t="shared" si="111"/>
        <v>3.1655591266683845E-2</v>
      </c>
      <c r="T75" s="336">
        <f t="shared" si="111"/>
        <v>3.118741095057919E-2</v>
      </c>
      <c r="U75" s="336">
        <f t="shared" si="111"/>
        <v>3.0000642505024953E-2</v>
      </c>
      <c r="V75" s="336">
        <f t="shared" si="111"/>
        <v>3.0662122447214207E-2</v>
      </c>
      <c r="W75" s="336">
        <f t="shared" si="111"/>
        <v>2.738277126768851E-2</v>
      </c>
      <c r="X75" s="336">
        <f t="shared" si="111"/>
        <v>2.7901069567910143E-2</v>
      </c>
      <c r="Y75" s="336">
        <f t="shared" si="111"/>
        <v>2.7750342385766093E-2</v>
      </c>
      <c r="Z75" s="336">
        <f t="shared" si="111"/>
        <v>2.7612274867441333E-2</v>
      </c>
      <c r="AA75" s="336">
        <f t="shared" si="111"/>
        <v>2.7450755102054452E-2</v>
      </c>
      <c r="AB75" s="336">
        <f t="shared" si="111"/>
        <v>2.7267057242181141E-2</v>
      </c>
      <c r="AC75" s="336">
        <f t="shared" si="111"/>
        <v>2.7083634364958253E-2</v>
      </c>
      <c r="AD75" s="336">
        <f t="shared" si="111"/>
        <v>2.6904408904151429E-2</v>
      </c>
      <c r="AE75" s="336">
        <f t="shared" ref="AE75:AL75" si="112">AE28/AE$49</f>
        <v>2.6734508142956775E-2</v>
      </c>
      <c r="AF75" s="336">
        <f t="shared" si="112"/>
        <v>2.6568162955373138E-2</v>
      </c>
      <c r="AG75" s="336">
        <f t="shared" si="112"/>
        <v>2.6387755005432622E-2</v>
      </c>
      <c r="AH75" s="336">
        <f t="shared" si="112"/>
        <v>2.6206256910891922E-2</v>
      </c>
      <c r="AI75" s="336">
        <f t="shared" si="112"/>
        <v>2.6029702162651408E-2</v>
      </c>
      <c r="AJ75" s="336">
        <f t="shared" si="112"/>
        <v>2.5860542110800768E-2</v>
      </c>
      <c r="AK75" s="336">
        <f t="shared" si="112"/>
        <v>2.5709660464511629E-2</v>
      </c>
      <c r="AL75" s="336">
        <f t="shared" si="112"/>
        <v>2.5537508227519053E-2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3.4422991280222456E-2</v>
      </c>
      <c r="N76" s="336">
        <f t="shared" si="113"/>
        <v>3.0937287698623542E-2</v>
      </c>
      <c r="O76" s="336">
        <f t="shared" si="113"/>
        <v>2.7000717624274674E-2</v>
      </c>
      <c r="P76" s="336">
        <f t="shared" si="113"/>
        <v>2.9129582235074749E-2</v>
      </c>
      <c r="Q76" s="336">
        <f t="shared" si="113"/>
        <v>2.854779000992359E-2</v>
      </c>
      <c r="R76" s="336">
        <f t="shared" si="113"/>
        <v>2.8359049166168195E-2</v>
      </c>
      <c r="S76" s="336">
        <f t="shared" si="113"/>
        <v>3.0164519696527239E-2</v>
      </c>
      <c r="T76" s="336">
        <f t="shared" si="113"/>
        <v>3.0025653730521063E-2</v>
      </c>
      <c r="U76" s="336">
        <f t="shared" si="113"/>
        <v>2.5063196535452012E-2</v>
      </c>
      <c r="V76" s="336">
        <f t="shared" si="113"/>
        <v>2.5891092981551005E-2</v>
      </c>
      <c r="W76" s="336">
        <f t="shared" si="113"/>
        <v>2.3472822676050512E-2</v>
      </c>
      <c r="X76" s="336">
        <f t="shared" si="113"/>
        <v>2.5194726196758197E-2</v>
      </c>
      <c r="Y76" s="336">
        <f t="shared" si="113"/>
        <v>2.4909153567097584E-2</v>
      </c>
      <c r="Z76" s="336">
        <f t="shared" si="113"/>
        <v>2.4669556576824181E-2</v>
      </c>
      <c r="AA76" s="336">
        <f t="shared" si="113"/>
        <v>2.4401664659725729E-2</v>
      </c>
      <c r="AB76" s="336">
        <f t="shared" si="113"/>
        <v>2.4095791484538741E-2</v>
      </c>
      <c r="AC76" s="336">
        <f t="shared" si="113"/>
        <v>2.3792642746755844E-2</v>
      </c>
      <c r="AD76" s="336">
        <f t="shared" si="113"/>
        <v>2.3501350233824859E-2</v>
      </c>
      <c r="AE76" s="336">
        <f t="shared" ref="AE76:AL76" si="114">AE29/AE$49</f>
        <v>2.3210193676489441E-2</v>
      </c>
      <c r="AF76" s="336">
        <f t="shared" si="114"/>
        <v>2.2921314299735686E-2</v>
      </c>
      <c r="AG76" s="336">
        <f t="shared" si="114"/>
        <v>2.2633967536249949E-2</v>
      </c>
      <c r="AH76" s="336">
        <f t="shared" si="114"/>
        <v>2.2345227983219935E-2</v>
      </c>
      <c r="AI76" s="336">
        <f t="shared" si="114"/>
        <v>2.20484116269275E-2</v>
      </c>
      <c r="AJ76" s="336">
        <f t="shared" si="114"/>
        <v>2.1747529463609316E-2</v>
      </c>
      <c r="AK76" s="336">
        <f t="shared" si="114"/>
        <v>2.1468716944317488E-2</v>
      </c>
      <c r="AL76" s="336">
        <f t="shared" si="114"/>
        <v>2.1175794084074349E-2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1.9784940710884932E-2</v>
      </c>
      <c r="N77" s="336">
        <f t="shared" si="115"/>
        <v>2.1324497448186357E-2</v>
      </c>
      <c r="O77" s="336">
        <f t="shared" si="115"/>
        <v>2.2325813949598348E-2</v>
      </c>
      <c r="P77" s="336">
        <f t="shared" si="115"/>
        <v>2.2171108992428537E-2</v>
      </c>
      <c r="Q77" s="336">
        <f t="shared" si="115"/>
        <v>2.2504442980828161E-2</v>
      </c>
      <c r="R77" s="336">
        <f t="shared" si="115"/>
        <v>2.3364284774484219E-2</v>
      </c>
      <c r="S77" s="336">
        <f t="shared" si="115"/>
        <v>2.2090889538137259E-2</v>
      </c>
      <c r="T77" s="336">
        <f t="shared" si="115"/>
        <v>2.1941385423900454E-2</v>
      </c>
      <c r="U77" s="336">
        <f t="shared" si="115"/>
        <v>2.1338314151711876E-2</v>
      </c>
      <c r="V77" s="336">
        <f t="shared" si="115"/>
        <v>2.0203462502949587E-2</v>
      </c>
      <c r="W77" s="336">
        <f t="shared" si="115"/>
        <v>1.9028283442499773E-2</v>
      </c>
      <c r="X77" s="336">
        <f t="shared" si="115"/>
        <v>1.8792589441984042E-2</v>
      </c>
      <c r="Y77" s="336">
        <f t="shared" si="115"/>
        <v>1.8915703743354106E-2</v>
      </c>
      <c r="Z77" s="336">
        <f t="shared" si="115"/>
        <v>1.8987403247561502E-2</v>
      </c>
      <c r="AA77" s="336">
        <f t="shared" si="115"/>
        <v>1.9052618294266261E-2</v>
      </c>
      <c r="AB77" s="336">
        <f t="shared" si="115"/>
        <v>1.9110928414279315E-2</v>
      </c>
      <c r="AC77" s="336">
        <f t="shared" si="115"/>
        <v>1.91293386413331E-2</v>
      </c>
      <c r="AD77" s="336">
        <f t="shared" si="115"/>
        <v>1.9108677835106395E-2</v>
      </c>
      <c r="AE77" s="336">
        <f t="shared" ref="AE77:AL77" si="116">AE30/AE$49</f>
        <v>1.9132035344996613E-2</v>
      </c>
      <c r="AF77" s="336">
        <f t="shared" si="116"/>
        <v>1.9155421110037492E-2</v>
      </c>
      <c r="AG77" s="336">
        <f t="shared" si="116"/>
        <v>1.9179076345060775E-2</v>
      </c>
      <c r="AH77" s="336">
        <f t="shared" si="116"/>
        <v>1.9196352275536628E-2</v>
      </c>
      <c r="AI77" s="336">
        <f t="shared" si="116"/>
        <v>1.9198511419095253E-2</v>
      </c>
      <c r="AJ77" s="336">
        <f t="shared" si="116"/>
        <v>1.9180126581667165E-2</v>
      </c>
      <c r="AK77" s="336">
        <f t="shared" si="116"/>
        <v>1.9187503431258E-2</v>
      </c>
      <c r="AL77" s="336">
        <f t="shared" si="116"/>
        <v>1.9187609761557176E-2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9.8397249728185573E-2</v>
      </c>
      <c r="N79" s="337">
        <f t="shared" si="117"/>
        <v>9.6667602726860286E-2</v>
      </c>
      <c r="O79" s="337">
        <f t="shared" si="117"/>
        <v>9.5781159935994203E-2</v>
      </c>
      <c r="P79" s="337">
        <f t="shared" si="117"/>
        <v>9.6322433180293668E-2</v>
      </c>
      <c r="Q79" s="337">
        <f t="shared" si="117"/>
        <v>9.6297526272539402E-2</v>
      </c>
      <c r="R79" s="337">
        <f t="shared" si="117"/>
        <v>0.10185465604801487</v>
      </c>
      <c r="S79" s="337">
        <f t="shared" si="117"/>
        <v>9.8434585047147721E-2</v>
      </c>
      <c r="T79" s="337">
        <f t="shared" si="117"/>
        <v>0.10183116761441473</v>
      </c>
      <c r="U79" s="337">
        <f t="shared" si="117"/>
        <v>9.8480889730145307E-2</v>
      </c>
      <c r="V79" s="337">
        <f t="shared" si="117"/>
        <v>0.1022602010638364</v>
      </c>
      <c r="W79" s="337">
        <f t="shared" si="117"/>
        <v>9.9649134319486729E-2</v>
      </c>
      <c r="X79" s="337">
        <f t="shared" si="117"/>
        <v>0.10195809558512826</v>
      </c>
      <c r="Y79" s="337">
        <f t="shared" si="117"/>
        <v>0.10212232842837982</v>
      </c>
      <c r="Z79" s="337">
        <f t="shared" si="117"/>
        <v>0.1023181802072026</v>
      </c>
      <c r="AA79" s="337">
        <f t="shared" si="117"/>
        <v>0.10255588373605573</v>
      </c>
      <c r="AB79" s="337">
        <f t="shared" si="117"/>
        <v>0.10286315320465844</v>
      </c>
      <c r="AC79" s="337">
        <f t="shared" si="117"/>
        <v>0.10317342998801218</v>
      </c>
      <c r="AD79" s="337">
        <f t="shared" si="117"/>
        <v>0.10349660704148779</v>
      </c>
      <c r="AE79" s="337">
        <f t="shared" ref="AE79:AL79" si="118">AE32/AE$49</f>
        <v>0.10379587769358876</v>
      </c>
      <c r="AF79" s="337">
        <f t="shared" si="118"/>
        <v>0.1041011848086059</v>
      </c>
      <c r="AG79" s="337">
        <f t="shared" si="118"/>
        <v>0.10440339134357143</v>
      </c>
      <c r="AH79" s="337">
        <f t="shared" si="118"/>
        <v>0.10468600523631144</v>
      </c>
      <c r="AI79" s="337">
        <f t="shared" si="118"/>
        <v>0.10498287075790792</v>
      </c>
      <c r="AJ79" s="337">
        <f t="shared" si="118"/>
        <v>0.10527728076919363</v>
      </c>
      <c r="AK79" s="337">
        <f t="shared" si="118"/>
        <v>0.10554816766880448</v>
      </c>
      <c r="AL79" s="337">
        <f t="shared" si="118"/>
        <v>0.10580523933131483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7.4371730352404936E-2</v>
      </c>
      <c r="N80" s="336">
        <f t="shared" si="119"/>
        <v>7.0196193955359337E-2</v>
      </c>
      <c r="O80" s="336">
        <f t="shared" si="119"/>
        <v>6.9191907101342501E-2</v>
      </c>
      <c r="P80" s="336">
        <f t="shared" si="119"/>
        <v>7.0612639083442022E-2</v>
      </c>
      <c r="Q80" s="336">
        <f t="shared" si="119"/>
        <v>7.0047986546761309E-2</v>
      </c>
      <c r="R80" s="336">
        <f t="shared" si="119"/>
        <v>7.4448369736086734E-2</v>
      </c>
      <c r="S80" s="336">
        <f t="shared" si="119"/>
        <v>7.3353345522820648E-2</v>
      </c>
      <c r="T80" s="336">
        <f t="shared" si="119"/>
        <v>7.5225401816014309E-2</v>
      </c>
      <c r="U80" s="336">
        <f t="shared" si="119"/>
        <v>7.2852477218668221E-2</v>
      </c>
      <c r="V80" s="336">
        <f t="shared" si="119"/>
        <v>7.4799445690192229E-2</v>
      </c>
      <c r="W80" s="336">
        <f t="shared" si="119"/>
        <v>7.358721798767251E-2</v>
      </c>
      <c r="X80" s="336">
        <f t="shared" si="119"/>
        <v>7.636604010936042E-2</v>
      </c>
      <c r="Y80" s="336">
        <f t="shared" si="119"/>
        <v>7.6669055224742266E-2</v>
      </c>
      <c r="Z80" s="336">
        <f t="shared" si="119"/>
        <v>7.6895811232822464E-2</v>
      </c>
      <c r="AA80" s="336">
        <f t="shared" si="119"/>
        <v>7.7144208660707217E-2</v>
      </c>
      <c r="AB80" s="336">
        <f t="shared" si="119"/>
        <v>7.7426055502504823E-2</v>
      </c>
      <c r="AC80" s="336">
        <f t="shared" si="119"/>
        <v>7.7711791789897136E-2</v>
      </c>
      <c r="AD80" s="336">
        <f t="shared" si="119"/>
        <v>7.8011946257811382E-2</v>
      </c>
      <c r="AE80" s="336">
        <f t="shared" ref="AE80:AL80" si="120">AE33/AE$49</f>
        <v>7.8281248506176584E-2</v>
      </c>
      <c r="AF80" s="336">
        <f t="shared" si="120"/>
        <v>7.8564332302546572E-2</v>
      </c>
      <c r="AG80" s="336">
        <f t="shared" si="120"/>
        <v>7.8870480961310718E-2</v>
      </c>
      <c r="AH80" s="336">
        <f t="shared" si="120"/>
        <v>7.9171923737577657E-2</v>
      </c>
      <c r="AI80" s="336">
        <f t="shared" si="120"/>
        <v>7.9481340985196477E-2</v>
      </c>
      <c r="AJ80" s="336">
        <f t="shared" si="120"/>
        <v>7.9785322523496738E-2</v>
      </c>
      <c r="AK80" s="336">
        <f t="shared" si="120"/>
        <v>8.0064198839877865E-2</v>
      </c>
      <c r="AL80" s="336">
        <f t="shared" si="120"/>
        <v>8.0324287978561754E-2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2.2260561938653885E-2</v>
      </c>
      <c r="N81" s="336">
        <f t="shared" si="121"/>
        <v>2.5191080824970652E-2</v>
      </c>
      <c r="O81" s="336">
        <f t="shared" si="121"/>
        <v>2.5348683659059935E-2</v>
      </c>
      <c r="P81" s="336">
        <f t="shared" si="121"/>
        <v>2.4602131866841737E-2</v>
      </c>
      <c r="Q81" s="336">
        <f t="shared" si="121"/>
        <v>2.5040254233455503E-2</v>
      </c>
      <c r="R81" s="336">
        <f t="shared" si="121"/>
        <v>2.6269674113790862E-2</v>
      </c>
      <c r="S81" s="336">
        <f t="shared" si="121"/>
        <v>2.4123623963718921E-2</v>
      </c>
      <c r="T81" s="336">
        <f t="shared" si="121"/>
        <v>2.5584926379522265E-2</v>
      </c>
      <c r="U81" s="336">
        <f t="shared" si="121"/>
        <v>2.4595639136690564E-2</v>
      </c>
      <c r="V81" s="336">
        <f t="shared" si="121"/>
        <v>2.6542198046160797E-2</v>
      </c>
      <c r="W81" s="336">
        <f t="shared" si="121"/>
        <v>2.4891703037391782E-2</v>
      </c>
      <c r="X81" s="336">
        <f t="shared" si="121"/>
        <v>2.4678515202064658E-2</v>
      </c>
      <c r="Y81" s="336">
        <f t="shared" si="121"/>
        <v>2.4532671161055043E-2</v>
      </c>
      <c r="Z81" s="336">
        <f t="shared" si="121"/>
        <v>2.4498333130835728E-2</v>
      </c>
      <c r="AA81" s="336">
        <f t="shared" si="121"/>
        <v>2.4484344780961675E-2</v>
      </c>
      <c r="AB81" s="336">
        <f t="shared" si="121"/>
        <v>2.4507764989184048E-2</v>
      </c>
      <c r="AC81" s="336">
        <f t="shared" si="121"/>
        <v>2.4530223570304991E-2</v>
      </c>
      <c r="AD81" s="336">
        <f t="shared" si="121"/>
        <v>2.4551801335782487E-2</v>
      </c>
      <c r="AE81" s="336">
        <f t="shared" ref="AE81:AL81" si="122">AE34/AE$49</f>
        <v>2.458066759422077E-2</v>
      </c>
      <c r="AF81" s="336">
        <f t="shared" si="122"/>
        <v>2.4601303095590679E-2</v>
      </c>
      <c r="AG81" s="336">
        <f t="shared" si="122"/>
        <v>2.4595900564823654E-2</v>
      </c>
      <c r="AH81" s="336">
        <f t="shared" si="122"/>
        <v>2.4575888491342526E-2</v>
      </c>
      <c r="AI81" s="336">
        <f t="shared" si="122"/>
        <v>2.4562288371235374E-2</v>
      </c>
      <c r="AJ81" s="336">
        <f t="shared" si="122"/>
        <v>2.4551803363313418E-2</v>
      </c>
      <c r="AK81" s="336">
        <f t="shared" si="122"/>
        <v>2.454335304672366E-2</v>
      </c>
      <c r="AL81" s="336">
        <f t="shared" si="122"/>
        <v>2.4540239775221091E-2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1.764957437126744E-3</v>
      </c>
      <c r="N82" s="336">
        <f t="shared" si="123"/>
        <v>1.2803279465302842E-3</v>
      </c>
      <c r="O82" s="336">
        <f t="shared" si="123"/>
        <v>1.2405691755917635E-3</v>
      </c>
      <c r="P82" s="336">
        <f t="shared" si="123"/>
        <v>1.1076622300098958E-3</v>
      </c>
      <c r="Q82" s="336">
        <f t="shared" si="123"/>
        <v>1.2092854923226061E-3</v>
      </c>
      <c r="R82" s="336">
        <f t="shared" si="123"/>
        <v>1.1366121981372741E-3</v>
      </c>
      <c r="S82" s="336">
        <f t="shared" si="123"/>
        <v>9.5761556060814041E-4</v>
      </c>
      <c r="T82" s="336">
        <f t="shared" si="123"/>
        <v>1.0208394188781509E-3</v>
      </c>
      <c r="U82" s="336">
        <f t="shared" si="123"/>
        <v>1.0327733747865291E-3</v>
      </c>
      <c r="V82" s="336">
        <f t="shared" si="123"/>
        <v>9.1855732748338012E-4</v>
      </c>
      <c r="W82" s="336">
        <f t="shared" si="123"/>
        <v>1.1702132944224502E-3</v>
      </c>
      <c r="X82" s="336">
        <f t="shared" si="123"/>
        <v>9.1354027370317353E-4</v>
      </c>
      <c r="Y82" s="336">
        <f t="shared" si="123"/>
        <v>9.2060204258249533E-4</v>
      </c>
      <c r="Z82" s="336">
        <f t="shared" si="123"/>
        <v>9.2403584354439137E-4</v>
      </c>
      <c r="AA82" s="336">
        <f t="shared" si="123"/>
        <v>9.273302943868327E-4</v>
      </c>
      <c r="AB82" s="336">
        <f t="shared" si="123"/>
        <v>9.2933271296957373E-4</v>
      </c>
      <c r="AC82" s="336">
        <f t="shared" si="123"/>
        <v>9.3141462781005436E-4</v>
      </c>
      <c r="AD82" s="336">
        <f t="shared" si="123"/>
        <v>9.328594478939142E-4</v>
      </c>
      <c r="AE82" s="336">
        <f t="shared" ref="AE82:AL82" si="124">AE35/AE$49</f>
        <v>9.3396159319140981E-4</v>
      </c>
      <c r="AF82" s="336">
        <f t="shared" si="124"/>
        <v>9.3554941046864533E-4</v>
      </c>
      <c r="AG82" s="336">
        <f t="shared" si="124"/>
        <v>9.3700981743707228E-4</v>
      </c>
      <c r="AH82" s="336">
        <f t="shared" si="124"/>
        <v>9.3819300739124694E-4</v>
      </c>
      <c r="AI82" s="336">
        <f t="shared" si="124"/>
        <v>9.3924140147608247E-4</v>
      </c>
      <c r="AJ82" s="336">
        <f t="shared" si="124"/>
        <v>9.4015488238347771E-4</v>
      </c>
      <c r="AK82" s="336">
        <f t="shared" si="124"/>
        <v>9.4061578220294782E-4</v>
      </c>
      <c r="AL82" s="336">
        <f t="shared" si="124"/>
        <v>9.4071157753197309E-4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7.3858786699611323E-2</v>
      </c>
      <c r="N84" s="337">
        <f t="shared" si="125"/>
        <v>7.8674444423153633E-2</v>
      </c>
      <c r="O84" s="337">
        <f t="shared" si="125"/>
        <v>8.1640990258124213E-2</v>
      </c>
      <c r="P84" s="337">
        <f t="shared" si="125"/>
        <v>8.193300009329732E-2</v>
      </c>
      <c r="Q84" s="337">
        <f t="shared" si="125"/>
        <v>7.8443398077198342E-2</v>
      </c>
      <c r="R84" s="337">
        <f t="shared" si="125"/>
        <v>7.7139058570283331E-2</v>
      </c>
      <c r="S84" s="337">
        <f t="shared" si="125"/>
        <v>7.6269858620701098E-2</v>
      </c>
      <c r="T84" s="337">
        <f t="shared" si="125"/>
        <v>7.4088983428765118E-2</v>
      </c>
      <c r="U84" s="337">
        <f t="shared" si="125"/>
        <v>7.4154930249279855E-2</v>
      </c>
      <c r="V84" s="337">
        <f t="shared" si="125"/>
        <v>7.0966724923503213E-2</v>
      </c>
      <c r="W84" s="337">
        <f t="shared" si="125"/>
        <v>7.2457714103905974E-2</v>
      </c>
      <c r="X84" s="337">
        <f t="shared" si="125"/>
        <v>7.1853521142859603E-2</v>
      </c>
      <c r="Y84" s="337">
        <f t="shared" si="125"/>
        <v>7.1641107382657582E-2</v>
      </c>
      <c r="Z84" s="337">
        <f t="shared" si="125"/>
        <v>7.1462366818451334E-2</v>
      </c>
      <c r="AA84" s="337">
        <f t="shared" si="125"/>
        <v>7.1283262442050091E-2</v>
      </c>
      <c r="AB84" s="337">
        <f t="shared" si="125"/>
        <v>7.1107387115768389E-2</v>
      </c>
      <c r="AC84" s="337">
        <f t="shared" si="125"/>
        <v>7.0912800480361152E-2</v>
      </c>
      <c r="AD84" s="337">
        <f t="shared" si="125"/>
        <v>7.0713758144484495E-2</v>
      </c>
      <c r="AE84" s="337">
        <f t="shared" ref="AE84:AL84" si="126">AE37/AE$49</f>
        <v>7.0524072689847381E-2</v>
      </c>
      <c r="AF84" s="337">
        <f t="shared" si="126"/>
        <v>7.032913873532988E-2</v>
      </c>
      <c r="AG84" s="337">
        <f t="shared" si="126"/>
        <v>7.0092472801460276E-2</v>
      </c>
      <c r="AH84" s="337">
        <f t="shared" si="126"/>
        <v>6.9892576039404741E-2</v>
      </c>
      <c r="AI84" s="337">
        <f t="shared" si="126"/>
        <v>6.9652395369746448E-2</v>
      </c>
      <c r="AJ84" s="337">
        <f t="shared" si="126"/>
        <v>6.9410661629254508E-2</v>
      </c>
      <c r="AK84" s="337">
        <f t="shared" si="126"/>
        <v>6.9163888990556852E-2</v>
      </c>
      <c r="AL84" s="337">
        <f t="shared" si="126"/>
        <v>6.8943579373823033E-2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5.8500137571127001E-2</v>
      </c>
      <c r="N85" s="336">
        <f t="shared" si="127"/>
        <v>6.3274302409719249E-2</v>
      </c>
      <c r="O85" s="336">
        <f t="shared" si="127"/>
        <v>6.6299911170612486E-2</v>
      </c>
      <c r="P85" s="336">
        <f t="shared" si="127"/>
        <v>6.6690440909139032E-2</v>
      </c>
      <c r="Q85" s="336">
        <f t="shared" si="127"/>
        <v>6.4173416798148683E-2</v>
      </c>
      <c r="R85" s="336">
        <f t="shared" si="127"/>
        <v>6.1820684637623545E-2</v>
      </c>
      <c r="S85" s="336">
        <f t="shared" si="127"/>
        <v>6.1405381110410523E-2</v>
      </c>
      <c r="T85" s="336">
        <f t="shared" si="127"/>
        <v>5.8324233549180163E-2</v>
      </c>
      <c r="U85" s="336">
        <f t="shared" si="127"/>
        <v>5.7844973138779801E-2</v>
      </c>
      <c r="V85" s="336">
        <f t="shared" si="127"/>
        <v>5.5460264063183551E-2</v>
      </c>
      <c r="W85" s="336">
        <f t="shared" si="127"/>
        <v>5.6353457238483298E-2</v>
      </c>
      <c r="X85" s="336">
        <f t="shared" si="127"/>
        <v>5.2625307777027959E-2</v>
      </c>
      <c r="Y85" s="336">
        <f t="shared" si="127"/>
        <v>5.2272830917232567E-2</v>
      </c>
      <c r="Z85" s="336">
        <f t="shared" si="127"/>
        <v>5.1925938110177129E-2</v>
      </c>
      <c r="AA85" s="336">
        <f t="shared" si="127"/>
        <v>5.1564865090852355E-2</v>
      </c>
      <c r="AB85" s="336">
        <f t="shared" si="127"/>
        <v>5.1195328529682171E-2</v>
      </c>
      <c r="AC85" s="336">
        <f t="shared" si="127"/>
        <v>5.081154303775752E-2</v>
      </c>
      <c r="AD85" s="336">
        <f t="shared" si="127"/>
        <v>5.0426512713088283E-2</v>
      </c>
      <c r="AE85" s="336">
        <f t="shared" ref="AE85:AL85" si="128">AE38/AE$49</f>
        <v>5.0058906565353986E-2</v>
      </c>
      <c r="AF85" s="336">
        <f t="shared" si="128"/>
        <v>4.9678412871091156E-2</v>
      </c>
      <c r="AG85" s="336">
        <f t="shared" si="128"/>
        <v>4.9260067295524554E-2</v>
      </c>
      <c r="AH85" s="336">
        <f t="shared" si="128"/>
        <v>4.8890270295703732E-2</v>
      </c>
      <c r="AI85" s="336">
        <f t="shared" si="128"/>
        <v>4.8480833119298149E-2</v>
      </c>
      <c r="AJ85" s="336">
        <f t="shared" si="128"/>
        <v>4.8060712921994854E-2</v>
      </c>
      <c r="AK85" s="336">
        <f t="shared" si="128"/>
        <v>4.7641349242374113E-2</v>
      </c>
      <c r="AL85" s="336">
        <f t="shared" si="128"/>
        <v>4.7249070575049658E-2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1.5358649128484314E-2</v>
      </c>
      <c r="N86" s="336">
        <f t="shared" si="129"/>
        <v>1.5400142013434388E-2</v>
      </c>
      <c r="O86" s="336">
        <f t="shared" si="129"/>
        <v>1.534107908751174E-2</v>
      </c>
      <c r="P86" s="336">
        <f t="shared" si="129"/>
        <v>1.5242559184158287E-2</v>
      </c>
      <c r="Q86" s="336">
        <f t="shared" si="129"/>
        <v>1.426998127904967E-2</v>
      </c>
      <c r="R86" s="336">
        <f t="shared" si="129"/>
        <v>1.5318373932659784E-2</v>
      </c>
      <c r="S86" s="336">
        <f t="shared" si="129"/>
        <v>1.4864477510290568E-2</v>
      </c>
      <c r="T86" s="336">
        <f t="shared" si="129"/>
        <v>1.5764749879584955E-2</v>
      </c>
      <c r="U86" s="336">
        <f t="shared" si="129"/>
        <v>1.630995711050005E-2</v>
      </c>
      <c r="V86" s="336">
        <f t="shared" si="129"/>
        <v>1.5506460860319659E-2</v>
      </c>
      <c r="W86" s="336">
        <f t="shared" si="129"/>
        <v>1.6104256865422668E-2</v>
      </c>
      <c r="X86" s="336">
        <f t="shared" si="129"/>
        <v>1.9228213365831637E-2</v>
      </c>
      <c r="Y86" s="336">
        <f t="shared" si="129"/>
        <v>1.9368276465425011E-2</v>
      </c>
      <c r="Z86" s="336">
        <f t="shared" si="129"/>
        <v>1.9536428708274208E-2</v>
      </c>
      <c r="AA86" s="336">
        <f t="shared" si="129"/>
        <v>1.9718397351197733E-2</v>
      </c>
      <c r="AB86" s="336">
        <f t="shared" si="129"/>
        <v>1.9912058586086221E-2</v>
      </c>
      <c r="AC86" s="336">
        <f t="shared" si="129"/>
        <v>2.0101257442603635E-2</v>
      </c>
      <c r="AD86" s="336">
        <f t="shared" si="129"/>
        <v>2.0287245431396209E-2</v>
      </c>
      <c r="AE86" s="336">
        <f t="shared" ref="AE86:AL86" si="130">AE39/AE$49</f>
        <v>2.0465166124493398E-2</v>
      </c>
      <c r="AF86" s="336">
        <f t="shared" si="130"/>
        <v>2.0650725864238721E-2</v>
      </c>
      <c r="AG86" s="336">
        <f t="shared" si="130"/>
        <v>2.0832405505935729E-2</v>
      </c>
      <c r="AH86" s="336">
        <f t="shared" si="130"/>
        <v>2.1002305743701006E-2</v>
      </c>
      <c r="AI86" s="336">
        <f t="shared" si="130"/>
        <v>2.1171562250448306E-2</v>
      </c>
      <c r="AJ86" s="336">
        <f t="shared" si="130"/>
        <v>2.1349948707259658E-2</v>
      </c>
      <c r="AK86" s="336">
        <f t="shared" si="130"/>
        <v>2.1522539748182742E-2</v>
      </c>
      <c r="AL86" s="336">
        <f t="shared" si="130"/>
        <v>2.1694508798773372E-2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4.9368790244238597E-2</v>
      </c>
      <c r="N88" s="337">
        <f t="shared" si="131"/>
        <v>5.0136965930814049E-2</v>
      </c>
      <c r="O88" s="337">
        <f t="shared" si="131"/>
        <v>4.9863244382412894E-2</v>
      </c>
      <c r="P88" s="337">
        <f t="shared" si="131"/>
        <v>4.821057743535162E-2</v>
      </c>
      <c r="Q88" s="337">
        <f t="shared" si="131"/>
        <v>4.9712811414637473E-2</v>
      </c>
      <c r="R88" s="337">
        <f t="shared" si="131"/>
        <v>4.854068135331812E-2</v>
      </c>
      <c r="S88" s="337">
        <f t="shared" si="131"/>
        <v>5.0804731099940013E-2</v>
      </c>
      <c r="T88" s="337">
        <f t="shared" si="131"/>
        <v>5.0290750834328622E-2</v>
      </c>
      <c r="U88" s="337">
        <f t="shared" si="131"/>
        <v>5.2042234374758294E-2</v>
      </c>
      <c r="V88" s="337">
        <f t="shared" si="131"/>
        <v>5.0533791696471986E-2</v>
      </c>
      <c r="W88" s="337">
        <f t="shared" si="131"/>
        <v>4.309571071560394E-2</v>
      </c>
      <c r="X88" s="337">
        <f t="shared" si="131"/>
        <v>4.7751959448179414E-2</v>
      </c>
      <c r="Y88" s="337">
        <f t="shared" si="131"/>
        <v>4.7092949887664257E-2</v>
      </c>
      <c r="Z88" s="337">
        <f t="shared" si="131"/>
        <v>4.6778970735622524E-2</v>
      </c>
      <c r="AA88" s="337">
        <f t="shared" si="131"/>
        <v>4.647471777140938E-2</v>
      </c>
      <c r="AB88" s="337">
        <f t="shared" si="131"/>
        <v>4.6186292350973275E-2</v>
      </c>
      <c r="AC88" s="337">
        <f t="shared" si="131"/>
        <v>4.5910474992759007E-2</v>
      </c>
      <c r="AD88" s="337">
        <f t="shared" si="131"/>
        <v>4.5679375607737598E-2</v>
      </c>
      <c r="AE88" s="337">
        <f t="shared" ref="AE88:AL88" si="132">AE41/AE$49</f>
        <v>4.5451060075880331E-2</v>
      </c>
      <c r="AF88" s="337">
        <f t="shared" si="132"/>
        <v>4.522607672033193E-2</v>
      </c>
      <c r="AG88" s="337">
        <f t="shared" si="132"/>
        <v>4.4993241875287054E-2</v>
      </c>
      <c r="AH88" s="337">
        <f t="shared" si="132"/>
        <v>4.4762080152868068E-2</v>
      </c>
      <c r="AI88" s="337">
        <f t="shared" si="132"/>
        <v>4.456829274440189E-2</v>
      </c>
      <c r="AJ88" s="337">
        <f t="shared" si="132"/>
        <v>4.4409111212444452E-2</v>
      </c>
      <c r="AK88" s="337">
        <f t="shared" si="132"/>
        <v>4.4303576588252895E-2</v>
      </c>
      <c r="AL88" s="337">
        <f t="shared" si="132"/>
        <v>4.4201741754213687E-2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1.5292053626120199E-2</v>
      </c>
      <c r="N89" s="336">
        <f t="shared" si="133"/>
        <v>1.4818037794432293E-2</v>
      </c>
      <c r="O89" s="336">
        <f t="shared" si="133"/>
        <v>1.4348994991363119E-2</v>
      </c>
      <c r="P89" s="336">
        <f t="shared" si="133"/>
        <v>1.474055023158052E-2</v>
      </c>
      <c r="Q89" s="336">
        <f t="shared" si="133"/>
        <v>1.4857846085634082E-2</v>
      </c>
      <c r="R89" s="336">
        <f t="shared" si="133"/>
        <v>1.4478122044528644E-2</v>
      </c>
      <c r="S89" s="336">
        <f t="shared" si="133"/>
        <v>1.4716664004605902E-2</v>
      </c>
      <c r="T89" s="336">
        <f t="shared" si="133"/>
        <v>1.548554272778219E-2</v>
      </c>
      <c r="U89" s="336">
        <f t="shared" si="133"/>
        <v>1.5189039432196386E-2</v>
      </c>
      <c r="V89" s="336">
        <f t="shared" si="133"/>
        <v>1.4107887236766104E-2</v>
      </c>
      <c r="W89" s="336">
        <f t="shared" si="133"/>
        <v>1.266520721096762E-2</v>
      </c>
      <c r="X89" s="336">
        <f t="shared" si="133"/>
        <v>1.5379803466583158E-2</v>
      </c>
      <c r="Y89" s="336">
        <f t="shared" si="133"/>
        <v>1.5277272942278305E-2</v>
      </c>
      <c r="Z89" s="336">
        <f t="shared" si="133"/>
        <v>1.5245950912372455E-2</v>
      </c>
      <c r="AA89" s="336">
        <f t="shared" si="133"/>
        <v>1.5205161985639705E-2</v>
      </c>
      <c r="AB89" s="336">
        <f t="shared" si="133"/>
        <v>1.514367955897046E-2</v>
      </c>
      <c r="AC89" s="336">
        <f t="shared" si="133"/>
        <v>1.5057316250819804E-2</v>
      </c>
      <c r="AD89" s="336">
        <f t="shared" si="133"/>
        <v>1.4995991624292158E-2</v>
      </c>
      <c r="AE89" s="336">
        <f t="shared" ref="AE89:AL89" si="134">AE42/AE$49</f>
        <v>1.4942521363263935E-2</v>
      </c>
      <c r="AF89" s="336">
        <f t="shared" si="134"/>
        <v>1.4884879496843601E-2</v>
      </c>
      <c r="AG89" s="336">
        <f t="shared" si="134"/>
        <v>1.4822395089365606E-2</v>
      </c>
      <c r="AH89" s="336">
        <f t="shared" si="134"/>
        <v>1.4766097666426116E-2</v>
      </c>
      <c r="AI89" s="336">
        <f t="shared" si="134"/>
        <v>1.4701538149633851E-2</v>
      </c>
      <c r="AJ89" s="336">
        <f t="shared" si="134"/>
        <v>1.4654587472189826E-2</v>
      </c>
      <c r="AK89" s="336">
        <f t="shared" si="134"/>
        <v>1.4645240907945833E-2</v>
      </c>
      <c r="AL89" s="336">
        <f t="shared" si="134"/>
        <v>1.4632790193690865E-2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3.40767366181184E-2</v>
      </c>
      <c r="N90" s="336">
        <f t="shared" si="135"/>
        <v>3.5318928136381753E-2</v>
      </c>
      <c r="O90" s="336">
        <f t="shared" si="135"/>
        <v>3.5514249391049781E-2</v>
      </c>
      <c r="P90" s="336">
        <f t="shared" si="135"/>
        <v>3.3470027203771104E-2</v>
      </c>
      <c r="Q90" s="336">
        <f t="shared" si="135"/>
        <v>3.4854965329003389E-2</v>
      </c>
      <c r="R90" s="336">
        <f t="shared" si="135"/>
        <v>3.4062559308789479E-2</v>
      </c>
      <c r="S90" s="336">
        <f t="shared" si="135"/>
        <v>3.608806709533411E-2</v>
      </c>
      <c r="T90" s="336">
        <f t="shared" si="135"/>
        <v>3.4805208106546429E-2</v>
      </c>
      <c r="U90" s="336">
        <f t="shared" si="135"/>
        <v>3.6853194942561909E-2</v>
      </c>
      <c r="V90" s="336">
        <f t="shared" si="135"/>
        <v>3.6425904459705886E-2</v>
      </c>
      <c r="W90" s="336">
        <f t="shared" si="135"/>
        <v>3.0430503504636316E-2</v>
      </c>
      <c r="X90" s="336">
        <f t="shared" si="135"/>
        <v>3.2372155981596255E-2</v>
      </c>
      <c r="Y90" s="336">
        <f t="shared" si="135"/>
        <v>3.1815676945385951E-2</v>
      </c>
      <c r="Z90" s="336">
        <f t="shared" si="135"/>
        <v>3.1533019823250068E-2</v>
      </c>
      <c r="AA90" s="336">
        <f t="shared" si="135"/>
        <v>3.1269555785769669E-2</v>
      </c>
      <c r="AB90" s="336">
        <f t="shared" si="135"/>
        <v>3.1042612792002815E-2</v>
      </c>
      <c r="AC90" s="336">
        <f t="shared" si="135"/>
        <v>3.0853158741939207E-2</v>
      </c>
      <c r="AD90" s="336">
        <f t="shared" si="135"/>
        <v>3.0683383983445431E-2</v>
      </c>
      <c r="AE90" s="336">
        <f t="shared" ref="AE90:AL90" si="136">AE43/AE$49</f>
        <v>3.0508538712616398E-2</v>
      </c>
      <c r="AF90" s="336">
        <f t="shared" si="136"/>
        <v>3.0341197223488325E-2</v>
      </c>
      <c r="AG90" s="336">
        <f t="shared" si="136"/>
        <v>3.0170846785921444E-2</v>
      </c>
      <c r="AH90" s="336">
        <f t="shared" si="136"/>
        <v>2.999598248644195E-2</v>
      </c>
      <c r="AI90" s="336">
        <f t="shared" si="136"/>
        <v>2.9866754594768043E-2</v>
      </c>
      <c r="AJ90" s="336">
        <f t="shared" si="136"/>
        <v>2.9754523740254623E-2</v>
      </c>
      <c r="AK90" s="336">
        <f t="shared" si="136"/>
        <v>2.9658335680307065E-2</v>
      </c>
      <c r="AL90" s="336">
        <f t="shared" si="136"/>
        <v>2.9568951560522819E-2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0.1182785900840693</v>
      </c>
      <c r="N92" s="337">
        <f t="shared" si="137"/>
        <v>0.12113952709998417</v>
      </c>
      <c r="O92" s="337">
        <f t="shared" si="137"/>
        <v>0.12089633361277048</v>
      </c>
      <c r="P92" s="337">
        <f t="shared" si="137"/>
        <v>0.11561648792985264</v>
      </c>
      <c r="Q92" s="337">
        <f t="shared" si="137"/>
        <v>0.11880330835590532</v>
      </c>
      <c r="R92" s="337">
        <f t="shared" si="137"/>
        <v>0.11797202627131274</v>
      </c>
      <c r="S92" s="337">
        <f t="shared" si="137"/>
        <v>0.11510125568167562</v>
      </c>
      <c r="T92" s="337">
        <f t="shared" si="137"/>
        <v>0.11479921619806231</v>
      </c>
      <c r="U92" s="337">
        <f t="shared" si="137"/>
        <v>0.11296707799650203</v>
      </c>
      <c r="V92" s="337">
        <f t="shared" si="137"/>
        <v>0.11168032158635118</v>
      </c>
      <c r="W92" s="337">
        <f t="shared" si="137"/>
        <v>0.10413477722690538</v>
      </c>
      <c r="X92" s="337">
        <f t="shared" si="137"/>
        <v>0.1049545844099643</v>
      </c>
      <c r="Y92" s="337">
        <f t="shared" si="137"/>
        <v>0.10452725561292857</v>
      </c>
      <c r="Z92" s="337">
        <f t="shared" si="137"/>
        <v>0.10390892745464668</v>
      </c>
      <c r="AA92" s="337">
        <f t="shared" si="137"/>
        <v>0.10328298831705239</v>
      </c>
      <c r="AB92" s="337">
        <f t="shared" si="137"/>
        <v>0.10264438465361142</v>
      </c>
      <c r="AC92" s="337">
        <f t="shared" si="137"/>
        <v>0.10199622582296619</v>
      </c>
      <c r="AD92" s="337">
        <f t="shared" si="137"/>
        <v>0.10134713433101353</v>
      </c>
      <c r="AE92" s="337">
        <f t="shared" ref="AE92:AL92" si="138">AE45/AE$49</f>
        <v>0.10067876477108441</v>
      </c>
      <c r="AF92" s="337">
        <f t="shared" si="138"/>
        <v>0.10002335553157221</v>
      </c>
      <c r="AG92" s="337">
        <f t="shared" si="138"/>
        <v>9.9345185292573579E-2</v>
      </c>
      <c r="AH92" s="337">
        <f t="shared" si="138"/>
        <v>9.8684864417166979E-2</v>
      </c>
      <c r="AI92" s="337">
        <f t="shared" si="138"/>
        <v>9.8015405391934304E-2</v>
      </c>
      <c r="AJ92" s="337">
        <f t="shared" si="138"/>
        <v>9.7396780522399348E-2</v>
      </c>
      <c r="AK92" s="337">
        <f t="shared" si="138"/>
        <v>9.6732044834908312E-2</v>
      </c>
      <c r="AL92" s="337">
        <f t="shared" si="138"/>
        <v>9.6006335120914013E-2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1.3522177494263534E-2</v>
      </c>
      <c r="N93" s="336">
        <f t="shared" si="139"/>
        <v>1.3752774748235958E-2</v>
      </c>
      <c r="O93" s="336">
        <f t="shared" si="139"/>
        <v>1.3168331708061219E-2</v>
      </c>
      <c r="P93" s="336">
        <f t="shared" si="139"/>
        <v>1.292575595260799E-2</v>
      </c>
      <c r="Q93" s="336">
        <f t="shared" si="139"/>
        <v>1.4153372723853544E-2</v>
      </c>
      <c r="R93" s="336">
        <f t="shared" si="139"/>
        <v>1.3779228919607313E-2</v>
      </c>
      <c r="S93" s="336">
        <f t="shared" si="139"/>
        <v>1.3879711686272079E-2</v>
      </c>
      <c r="T93" s="336">
        <f t="shared" si="139"/>
        <v>1.2935287152098716E-2</v>
      </c>
      <c r="U93" s="336">
        <f t="shared" si="139"/>
        <v>1.2228724822028379E-2</v>
      </c>
      <c r="V93" s="336">
        <f t="shared" si="139"/>
        <v>1.1685676919059033E-2</v>
      </c>
      <c r="W93" s="336">
        <f t="shared" si="139"/>
        <v>1.0636503230859035E-2</v>
      </c>
      <c r="X93" s="336">
        <f t="shared" si="139"/>
        <v>9.0476919576305426E-3</v>
      </c>
      <c r="Y93" s="336">
        <f t="shared" si="139"/>
        <v>8.9238045660719138E-3</v>
      </c>
      <c r="Z93" s="336">
        <f t="shared" si="139"/>
        <v>8.8294048704616896E-3</v>
      </c>
      <c r="AA93" s="336">
        <f t="shared" si="139"/>
        <v>8.7321189670661083E-3</v>
      </c>
      <c r="AB93" s="336">
        <f t="shared" si="139"/>
        <v>8.6282284242247785E-3</v>
      </c>
      <c r="AC93" s="336">
        <f t="shared" si="139"/>
        <v>8.5348175521899414E-3</v>
      </c>
      <c r="AD93" s="336">
        <f t="shared" si="139"/>
        <v>8.4482711513095866E-3</v>
      </c>
      <c r="AE93" s="336">
        <f t="shared" ref="AE93:AL93" si="140">AE46/AE$49</f>
        <v>8.3684084223262217E-3</v>
      </c>
      <c r="AF93" s="336">
        <f t="shared" si="140"/>
        <v>8.2886230091213896E-3</v>
      </c>
      <c r="AG93" s="336">
        <f t="shared" si="140"/>
        <v>8.2010472455928546E-3</v>
      </c>
      <c r="AH93" s="336">
        <f t="shared" si="140"/>
        <v>8.1144557364884514E-3</v>
      </c>
      <c r="AI93" s="336">
        <f t="shared" si="140"/>
        <v>8.0296774980251825E-3</v>
      </c>
      <c r="AJ93" s="336">
        <f t="shared" si="140"/>
        <v>7.945412874307986E-3</v>
      </c>
      <c r="AK93" s="336">
        <f t="shared" si="140"/>
        <v>7.8587895737408011E-3</v>
      </c>
      <c r="AL93" s="336">
        <f t="shared" si="140"/>
        <v>7.7726797523284272E-3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0.10475641258980575</v>
      </c>
      <c r="N94" s="336">
        <f t="shared" si="141"/>
        <v>0.1073867523517482</v>
      </c>
      <c r="O94" s="336">
        <f t="shared" si="141"/>
        <v>0.10772800190470926</v>
      </c>
      <c r="P94" s="336">
        <f t="shared" si="141"/>
        <v>0.10269073197724465</v>
      </c>
      <c r="Q94" s="336">
        <f t="shared" si="141"/>
        <v>0.10464993563205177</v>
      </c>
      <c r="R94" s="336">
        <f t="shared" si="141"/>
        <v>0.10419279735170543</v>
      </c>
      <c r="S94" s="336">
        <f t="shared" si="141"/>
        <v>0.10122154399540353</v>
      </c>
      <c r="T94" s="336">
        <f t="shared" si="141"/>
        <v>0.1018639290459636</v>
      </c>
      <c r="U94" s="336">
        <f t="shared" si="141"/>
        <v>0.10073835317447365</v>
      </c>
      <c r="V94" s="336">
        <f t="shared" si="141"/>
        <v>9.9994644667292132E-2</v>
      </c>
      <c r="W94" s="336">
        <f t="shared" si="141"/>
        <v>9.3498273996046349E-2</v>
      </c>
      <c r="X94" s="336">
        <f t="shared" si="141"/>
        <v>9.5906892452333761E-2</v>
      </c>
      <c r="Y94" s="336">
        <f t="shared" si="141"/>
        <v>9.560345104685665E-2</v>
      </c>
      <c r="Z94" s="336">
        <f t="shared" si="141"/>
        <v>9.5079522584184978E-2</v>
      </c>
      <c r="AA94" s="336">
        <f t="shared" si="141"/>
        <v>9.4550869349986286E-2</v>
      </c>
      <c r="AB94" s="336">
        <f t="shared" si="141"/>
        <v>9.4016156229386652E-2</v>
      </c>
      <c r="AC94" s="336">
        <f t="shared" si="141"/>
        <v>9.3461408270776244E-2</v>
      </c>
      <c r="AD94" s="336">
        <f t="shared" si="141"/>
        <v>9.289886317970393E-2</v>
      </c>
      <c r="AE94" s="336">
        <f t="shared" ref="AE94:AL94" si="142">AE47/AE$49</f>
        <v>9.2310356348758185E-2</v>
      </c>
      <c r="AF94" s="336">
        <f t="shared" si="142"/>
        <v>9.1734732522450832E-2</v>
      </c>
      <c r="AG94" s="336">
        <f t="shared" si="142"/>
        <v>9.1144138046980724E-2</v>
      </c>
      <c r="AH94" s="336">
        <f t="shared" si="142"/>
        <v>9.0570408680678532E-2</v>
      </c>
      <c r="AI94" s="336">
        <f t="shared" si="142"/>
        <v>8.9985727893909129E-2</v>
      </c>
      <c r="AJ94" s="336">
        <f t="shared" si="142"/>
        <v>8.9451367648091362E-2</v>
      </c>
      <c r="AK94" s="336">
        <f t="shared" si="142"/>
        <v>8.8873255261167516E-2</v>
      </c>
      <c r="AL94" s="336">
        <f t="shared" si="142"/>
        <v>8.8233655368585587E-2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Coast to Capital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Coast to Capital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Coast to Capital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Coast to Capital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Coast to Capital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Coast to Capital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Coast to Capital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Coast to Capital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Coast to Capital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Coast to Capital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Coast to Capital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Coast to Capital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Coast to Capital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12.966559711805303</v>
      </c>
      <c r="Y4" s="11">
        <f>'Occ T1'!D8-'Occ T1'!C8</f>
        <v>-0.18334039802346069</v>
      </c>
      <c r="Z4" s="11">
        <f>'Occ T1'!E8-'Occ T1'!D8</f>
        <v>2.4859319010303125</v>
      </c>
      <c r="AA4" s="11">
        <f>'Occ T1'!F8-'Occ T1'!E8</f>
        <v>10.979067998971672</v>
      </c>
      <c r="AB4" s="11">
        <f>'Occ T1'!D8-'Occ T1'!B8</f>
        <v>12.783219313781842</v>
      </c>
      <c r="AC4" s="11">
        <f>'Occ T1'!F8-'Occ T1'!D8</f>
        <v>13.464999900001985</v>
      </c>
    </row>
    <row r="5" spans="1:29" x14ac:dyDescent="0.2">
      <c r="W5" s="10" t="str">
        <f>name!E5</f>
        <v>Professional occupations</v>
      </c>
      <c r="X5" s="11">
        <f>'Occ T1'!C9-'Occ T1'!B9</f>
        <v>25.459544907163917</v>
      </c>
      <c r="Y5" s="11">
        <f>'Occ T1'!D9-'Occ T1'!C9</f>
        <v>5.2815135589439706</v>
      </c>
      <c r="Z5" s="11">
        <f>'Occ T1'!E9-'Occ T1'!D9</f>
        <v>13.031383437261667</v>
      </c>
      <c r="AA5" s="11">
        <f>'Occ T1'!F9-'Occ T1'!E9</f>
        <v>17.435161941753591</v>
      </c>
      <c r="AB5" s="11">
        <f>'Occ T1'!D9-'Occ T1'!B9</f>
        <v>30.741058466107887</v>
      </c>
      <c r="AC5" s="11">
        <f>'Occ T1'!F9-'Occ T1'!D9</f>
        <v>30.466545379015258</v>
      </c>
    </row>
    <row r="6" spans="1:29" x14ac:dyDescent="0.2">
      <c r="W6" s="10" t="str">
        <f>name!E6</f>
        <v>Associate professional occupations</v>
      </c>
      <c r="X6" s="11">
        <f>'Occ T1'!C10-'Occ T1'!B10</f>
        <v>7.3205658987198774</v>
      </c>
      <c r="Y6" s="11">
        <f>'Occ T1'!D10-'Occ T1'!C10</f>
        <v>4.0011235994360845</v>
      </c>
      <c r="Z6" s="11">
        <f>'Occ T1'!E10-'Occ T1'!D10</f>
        <v>-2.6326589609428908</v>
      </c>
      <c r="AA6" s="11">
        <f>'Occ T1'!F10-'Occ T1'!E10</f>
        <v>6.8229068382614599</v>
      </c>
      <c r="AB6" s="11">
        <f>'Occ T1'!D10-'Occ T1'!B10</f>
        <v>11.321689498155962</v>
      </c>
      <c r="AC6" s="11">
        <f>'Occ T1'!F10-'Occ T1'!D10</f>
        <v>4.1902478773185692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-2.7816165902155774</v>
      </c>
      <c r="Y7" s="11">
        <f>'Occ T1'!D11-'Occ T1'!C11</f>
        <v>0.82613048465306349</v>
      </c>
      <c r="Z7" s="11">
        <f>'Occ T1'!E11-'Occ T1'!D11</f>
        <v>-6.8675055641291607</v>
      </c>
      <c r="AA7" s="11">
        <f>'Occ T1'!F11-'Occ T1'!E11</f>
        <v>-10.060427603452098</v>
      </c>
      <c r="AB7" s="11">
        <f>'Occ T1'!D11-'Occ T1'!B11</f>
        <v>-1.9554861055625139</v>
      </c>
      <c r="AC7" s="11">
        <f>'Occ T1'!F11-'Occ T1'!D11</f>
        <v>-16.927933167581259</v>
      </c>
    </row>
    <row r="8" spans="1:29" x14ac:dyDescent="0.2">
      <c r="W8" s="10" t="str">
        <f>name!E8</f>
        <v>Skilled trades occupations</v>
      </c>
      <c r="X8" s="11">
        <f>'Occ T1'!C12-'Occ T1'!B12</f>
        <v>0.38197939605500153</v>
      </c>
      <c r="Y8" s="11">
        <f>'Occ T1'!D12-'Occ T1'!C12</f>
        <v>-9.4119553335928003</v>
      </c>
      <c r="Z8" s="11">
        <f>'Occ T1'!E12-'Occ T1'!D12</f>
        <v>2.047460652428569</v>
      </c>
      <c r="AA8" s="11">
        <f>'Occ T1'!F12-'Occ T1'!E12</f>
        <v>-1.1449546484982847</v>
      </c>
      <c r="AB8" s="11">
        <f>'Occ T1'!D12-'Occ T1'!B12</f>
        <v>-9.0299759375377988</v>
      </c>
      <c r="AC8" s="11">
        <f>'Occ T1'!F12-'Occ T1'!D12</f>
        <v>0.90250600393028435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5.7431713538444313</v>
      </c>
      <c r="Y9" s="11">
        <f>'Occ T1'!D13-'Occ T1'!C13</f>
        <v>-4.21629681010306</v>
      </c>
      <c r="Z9" s="11">
        <f>'Occ T1'!E13-'Occ T1'!D13</f>
        <v>4.3817826695314182</v>
      </c>
      <c r="AA9" s="11">
        <f>'Occ T1'!F13-'Occ T1'!E13</f>
        <v>5.2004104892158693</v>
      </c>
      <c r="AB9" s="11">
        <f>'Occ T1'!D13-'Occ T1'!B13</f>
        <v>1.5268745437413713</v>
      </c>
      <c r="AC9" s="11">
        <f>'Occ T1'!F13-'Occ T1'!D13</f>
        <v>9.5821931587472875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-1.2468183876060337</v>
      </c>
      <c r="Y10" s="11">
        <f>'Occ T1'!D14-'Occ T1'!C14</f>
        <v>-0.13818703954841993</v>
      </c>
      <c r="Z10" s="11">
        <f>'Occ T1'!E14-'Occ T1'!D14</f>
        <v>1.4073325869716768E-2</v>
      </c>
      <c r="AA10" s="11">
        <f>'Occ T1'!F14-'Occ T1'!E14</f>
        <v>-0.12197992144565006</v>
      </c>
      <c r="AB10" s="11">
        <f>'Occ T1'!D14-'Occ T1'!B14</f>
        <v>-1.3850054271544536</v>
      </c>
      <c r="AC10" s="11">
        <f>'Occ T1'!F14-'Occ T1'!D14</f>
        <v>-0.1079065955759333</v>
      </c>
    </row>
    <row r="11" spans="1:29" x14ac:dyDescent="0.2">
      <c r="W11" s="10" t="str">
        <f>name!E11</f>
        <v>Process, plant and machine operatives</v>
      </c>
      <c r="X11" s="11">
        <f>'Occ T1'!C15-'Occ T1'!B15</f>
        <v>4.2915507969892133</v>
      </c>
      <c r="Y11" s="11">
        <f>'Occ T1'!D15-'Occ T1'!C15</f>
        <v>-7.2724610727876708</v>
      </c>
      <c r="Z11" s="11">
        <f>'Occ T1'!E15-'Occ T1'!D15</f>
        <v>3.3579593068060589</v>
      </c>
      <c r="AA11" s="11">
        <f>'Occ T1'!F15-'Occ T1'!E15</f>
        <v>-0.59200962915660682</v>
      </c>
      <c r="AB11" s="11">
        <f>'Occ T1'!D15-'Occ T1'!B15</f>
        <v>-2.9809102757984576</v>
      </c>
      <c r="AC11" s="11">
        <f>'Occ T1'!F15-'Occ T1'!D15</f>
        <v>2.7659496776494521</v>
      </c>
    </row>
    <row r="12" spans="1:29" x14ac:dyDescent="0.2">
      <c r="W12" s="10" t="str">
        <f>name!E12</f>
        <v>Elementary occupations</v>
      </c>
      <c r="X12" s="11">
        <f>'Occ T1'!C16-'Occ T1'!B16</f>
        <v>0.81206291324370738</v>
      </c>
      <c r="Y12" s="11">
        <f>'Occ T1'!D16-'Occ T1'!C16</f>
        <v>-8.5665269889781115</v>
      </c>
      <c r="Z12" s="11">
        <f>'Occ T1'!E16-'Occ T1'!D16</f>
        <v>0.40757323214481289</v>
      </c>
      <c r="AA12" s="11">
        <f>'Occ T1'!F16-'Occ T1'!E16</f>
        <v>-3.2881754656499425</v>
      </c>
      <c r="AB12" s="11">
        <f>'Occ T1'!D16-'Occ T1'!B16</f>
        <v>-7.7544640757344041</v>
      </c>
      <c r="AC12" s="11">
        <f>'Occ T1'!F16-'Occ T1'!D16</f>
        <v>-2.8806022335051296</v>
      </c>
    </row>
    <row r="14" spans="1:29" x14ac:dyDescent="0.2">
      <c r="W14" s="10" t="str">
        <f>name!E3</f>
        <v>All occupations</v>
      </c>
      <c r="X14" s="11">
        <f>'Occ T1'!C18-'Occ T1'!B18</f>
        <v>52.946999999999889</v>
      </c>
      <c r="Y14" s="11">
        <f>'Occ T1'!D18-'Occ T1'!C18</f>
        <v>-19.680000000000518</v>
      </c>
      <c r="Z14" s="11">
        <f>'Occ T1'!E18-'Occ T1'!D18</f>
        <v>16.226000000000454</v>
      </c>
      <c r="AA14" s="11">
        <f>'Occ T1'!F18-'Occ T1'!E18</f>
        <v>25.230000000000018</v>
      </c>
      <c r="AB14" s="11">
        <f>'Occ T1'!D18-'Occ T1'!B18</f>
        <v>33.266999999999371</v>
      </c>
      <c r="AC14" s="11">
        <f>'Occ T1'!F18-'Occ T1'!D18</f>
        <v>41.456000000000472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Coast to Capital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13.464999900001985</v>
      </c>
      <c r="O3" s="11">
        <f>'Occ T1'!AB64</f>
        <v>9.3872001114647503</v>
      </c>
      <c r="P3" s="11">
        <f>'Occ T1'!Q64</f>
        <v>4.0777997885371207</v>
      </c>
    </row>
    <row r="4" spans="1:16" x14ac:dyDescent="0.2">
      <c r="M4" s="10" t="str">
        <f>name!E5</f>
        <v>Professional occupations</v>
      </c>
      <c r="N4" s="11">
        <f>'Occ T1'!F65</f>
        <v>30.466545379015258</v>
      </c>
      <c r="O4" s="11">
        <f>'Occ T1'!AB65</f>
        <v>17.172096848595046</v>
      </c>
      <c r="P4" s="11">
        <f>'Occ T1'!Q65</f>
        <v>13.294448530420311</v>
      </c>
    </row>
    <row r="5" spans="1:16" x14ac:dyDescent="0.2">
      <c r="M5" s="10" t="str">
        <f>name!E6</f>
        <v>Associate professional occupations</v>
      </c>
      <c r="N5" s="11">
        <f>'Occ T1'!F66</f>
        <v>4.1902478773185692</v>
      </c>
      <c r="O5" s="11">
        <f>'Occ T1'!AB66</f>
        <v>6.0374436115235071</v>
      </c>
      <c r="P5" s="11">
        <f>'Occ T1'!Q66</f>
        <v>-1.8471957342049237</v>
      </c>
    </row>
    <row r="6" spans="1:16" x14ac:dyDescent="0.2">
      <c r="M6" s="10" t="str">
        <f>name!E7</f>
        <v>Administrative and secretarial occupations</v>
      </c>
      <c r="N6" s="11">
        <f>'Occ T1'!F67</f>
        <v>-16.927933167581259</v>
      </c>
      <c r="O6" s="11">
        <f>'Occ T1'!AB67</f>
        <v>-16.589363550329935</v>
      </c>
      <c r="P6" s="11">
        <f>'Occ T1'!Q67</f>
        <v>-0.33856961725144075</v>
      </c>
    </row>
    <row r="7" spans="1:16" x14ac:dyDescent="0.2">
      <c r="M7" s="10" t="str">
        <f>name!E8</f>
        <v>Skilled trades occupations</v>
      </c>
      <c r="N7" s="11">
        <f>'Occ T1'!F68</f>
        <v>0.90250600393028435</v>
      </c>
      <c r="O7" s="11">
        <f>'Occ T1'!AB68</f>
        <v>2.9839656260547258</v>
      </c>
      <c r="P7" s="11">
        <f>'Occ T1'!Q68</f>
        <v>-2.0814596221244983</v>
      </c>
    </row>
    <row r="8" spans="1:16" x14ac:dyDescent="0.2">
      <c r="M8" s="10" t="str">
        <f>name!E9</f>
        <v>Caring, leisure and other service occupations</v>
      </c>
      <c r="N8" s="11">
        <f>'Occ T1'!F69</f>
        <v>9.5821931587472875</v>
      </c>
      <c r="O8" s="11">
        <f>'Occ T1'!AB69</f>
        <v>3.9392888944532274</v>
      </c>
      <c r="P8" s="11">
        <f>'Occ T1'!Q69</f>
        <v>5.6429042642940281</v>
      </c>
    </row>
    <row r="9" spans="1:16" x14ac:dyDescent="0.2">
      <c r="M9" s="10" t="str">
        <f>name!E10</f>
        <v>Sales and customer service occupations</v>
      </c>
      <c r="N9" s="11">
        <f>'Occ T1'!F70</f>
        <v>-0.1079065955759333</v>
      </c>
      <c r="O9" s="11">
        <f>'Occ T1'!AB70</f>
        <v>-1.6650702130345891</v>
      </c>
      <c r="P9" s="11">
        <f>'Occ T1'!Q70</f>
        <v>1.5571636174585599</v>
      </c>
    </row>
    <row r="10" spans="1:16" x14ac:dyDescent="0.2">
      <c r="M10" s="10" t="str">
        <f>name!E11</f>
        <v>Process, plant and machine operatives</v>
      </c>
      <c r="N10" s="11">
        <f>'Occ T1'!F71</f>
        <v>2.7659496776494521</v>
      </c>
      <c r="O10" s="11">
        <f>'Occ T1'!AB71</f>
        <v>1.799247127203186</v>
      </c>
      <c r="P10" s="11">
        <f>'Occ T1'!Q71</f>
        <v>0.9667025504462643</v>
      </c>
    </row>
    <row r="11" spans="1:16" x14ac:dyDescent="0.2">
      <c r="M11" s="10" t="str">
        <f>name!E12</f>
        <v>Elementary occupations</v>
      </c>
      <c r="N11" s="11">
        <f>'Occ T1'!F72</f>
        <v>-2.8806022335051296</v>
      </c>
      <c r="O11" s="11">
        <f>'Occ T1'!AB72</f>
        <v>-1.1793844331049499</v>
      </c>
      <c r="P11" s="11">
        <f>'Occ T1'!Q72</f>
        <v>-1.7012178004001228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41.456000000000472</v>
      </c>
      <c r="O13" s="11">
        <f>'Occ T1'!AB74</f>
        <v>21.885424022825021</v>
      </c>
      <c r="P13" s="11">
        <f>'Occ T1'!Q74</f>
        <v>19.570575977175338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Coast to Capital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2.2496950740344452</v>
      </c>
      <c r="O3" s="11">
        <f>'Occ T5'!H44</f>
        <v>3.7465701003816569</v>
      </c>
      <c r="P3" s="11">
        <f>'Occ T5'!G44</f>
        <v>7.4687347255856054</v>
      </c>
    </row>
    <row r="4" spans="1:16" x14ac:dyDescent="0.2">
      <c r="M4" s="10" t="str">
        <f>name!E5</f>
        <v>Professional occupations</v>
      </c>
      <c r="N4" s="11">
        <f>'Occ T5'!I45</f>
        <v>-0.17281378717637352</v>
      </c>
      <c r="O4" s="11">
        <f>'Occ T5'!H45</f>
        <v>7.1215542525107978</v>
      </c>
      <c r="P4" s="11">
        <f>'Occ T5'!G45</f>
        <v>23.517804913680948</v>
      </c>
    </row>
    <row r="5" spans="1:16" x14ac:dyDescent="0.2">
      <c r="M5" s="10" t="str">
        <f>name!E6</f>
        <v>Associate professional occupations</v>
      </c>
      <c r="N5" s="11">
        <f>'Occ T5'!I46</f>
        <v>0.87847285798614294</v>
      </c>
      <c r="O5" s="11">
        <f>'Occ T5'!H46</f>
        <v>0.54594568598915671</v>
      </c>
      <c r="P5" s="11">
        <f>'Occ T5'!G46</f>
        <v>2.7658293333432482</v>
      </c>
    </row>
    <row r="6" spans="1:16" x14ac:dyDescent="0.2">
      <c r="M6" s="10" t="str">
        <f>name!E7</f>
        <v>Administrative and secretarial occupations</v>
      </c>
      <c r="N6" s="11">
        <f>'Occ T5'!I47</f>
        <v>0.32203145686196244</v>
      </c>
      <c r="O6" s="11">
        <f>'Occ T5'!H47</f>
        <v>-7.4574149861709316</v>
      </c>
      <c r="P6" s="11">
        <f>'Occ T5'!G47</f>
        <v>-9.7925496382723338</v>
      </c>
    </row>
    <row r="7" spans="1:16" x14ac:dyDescent="0.2">
      <c r="M7" s="10" t="str">
        <f>name!E8</f>
        <v>Skilled trades occupations</v>
      </c>
      <c r="N7" s="11">
        <f>'Occ T5'!I48</f>
        <v>2.9179341206916156</v>
      </c>
      <c r="O7" s="11">
        <f>'Occ T5'!H48</f>
        <v>1.5086784478771236</v>
      </c>
      <c r="P7" s="11">
        <f>'Occ T5'!G48</f>
        <v>-3.5241065646384939</v>
      </c>
    </row>
    <row r="8" spans="1:16" x14ac:dyDescent="0.2">
      <c r="M8" s="10" t="str">
        <f>name!E9</f>
        <v>Caring, leisure and other service occupations</v>
      </c>
      <c r="N8" s="11">
        <f>'Occ T5'!I49</f>
        <v>1.5083829712626891</v>
      </c>
      <c r="O8" s="11">
        <f>'Occ T5'!H49</f>
        <v>1.485996444760616</v>
      </c>
      <c r="P8" s="11">
        <f>'Occ T5'!G49</f>
        <v>6.5878137427239878</v>
      </c>
    </row>
    <row r="9" spans="1:16" x14ac:dyDescent="0.2">
      <c r="M9" s="10" t="str">
        <f>name!E10</f>
        <v>Sales and customer service occupations</v>
      </c>
      <c r="N9" s="11">
        <f>'Occ T5'!I50</f>
        <v>-0.29493757345291094</v>
      </c>
      <c r="O9" s="11">
        <f>'Occ T5'!H50</f>
        <v>-0.19609070429500974</v>
      </c>
      <c r="P9" s="11">
        <f>'Occ T5'!G50</f>
        <v>0.38312168217182574</v>
      </c>
    </row>
    <row r="10" spans="1:16" x14ac:dyDescent="0.2">
      <c r="M10" s="10" t="str">
        <f>name!E11</f>
        <v>Process, plant and machine operatives</v>
      </c>
      <c r="N10" s="11">
        <f>'Occ T5'!I51</f>
        <v>1.312029944567807</v>
      </c>
      <c r="O10" s="11">
        <f>'Occ T5'!H51</f>
        <v>2.4142721166423531</v>
      </c>
      <c r="P10" s="11">
        <f>'Occ T5'!G51</f>
        <v>-0.96035238356072128</v>
      </c>
    </row>
    <row r="11" spans="1:16" x14ac:dyDescent="0.2">
      <c r="M11" s="10" t="str">
        <f>name!E12</f>
        <v>Elementary occupations</v>
      </c>
      <c r="N11" s="11">
        <f>'Occ T5'!I52</f>
        <v>1.2611381807307795</v>
      </c>
      <c r="O11" s="11">
        <f>'Occ T5'!H52</f>
        <v>-2.3614298724743605</v>
      </c>
      <c r="P11" s="11">
        <f>'Occ T5'!G52</f>
        <v>-1.7803105417615015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9.9819332455061556</v>
      </c>
      <c r="O13" s="11">
        <f>'Occ T5'!H54</f>
        <v>6.8080814852214075</v>
      </c>
      <c r="P13" s="11">
        <f>'Occ T5'!G54</f>
        <v>24.66598526927271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0.67473522464617997</v>
      </c>
      <c r="O18" s="11">
        <f>'Occ T5'!AN44</f>
        <v>2.3589245020588088</v>
      </c>
      <c r="P18" s="11">
        <f>'Occ T5'!AM44</f>
        <v>6.35354038475975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0.52067628050189008</v>
      </c>
      <c r="O19" s="11">
        <f>'Occ T5'!AN45</f>
        <v>3.9320800387436954</v>
      </c>
      <c r="P19" s="11">
        <f>'Occ T5'!AM45</f>
        <v>12.719340529349523</v>
      </c>
    </row>
    <row r="20" spans="13:16" x14ac:dyDescent="0.2">
      <c r="M20" s="10" t="str">
        <f t="shared" si="0"/>
        <v>Associate professional occupations</v>
      </c>
      <c r="N20" s="11">
        <f>'Occ T5'!AO46</f>
        <v>0.84998870337065924</v>
      </c>
      <c r="O20" s="11">
        <f>'Occ T5'!AN46</f>
        <v>1.0736775698885452</v>
      </c>
      <c r="P20" s="11">
        <f>'Occ T5'!AM46</f>
        <v>4.1137773382642422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-0.12407962305846043</v>
      </c>
      <c r="O21" s="11">
        <f>'Occ T5'!AN47</f>
        <v>-6.8072925235195108</v>
      </c>
      <c r="P21" s="11">
        <f>'Occ T5'!AM47</f>
        <v>-9.6579914037519288</v>
      </c>
    </row>
    <row r="22" spans="13:16" x14ac:dyDescent="0.2">
      <c r="M22" s="10" t="str">
        <f t="shared" si="0"/>
        <v>Skilled trades occupations</v>
      </c>
      <c r="N22" s="11">
        <f>'Occ T5'!AO48</f>
        <v>1.0728329569779804</v>
      </c>
      <c r="O22" s="11">
        <f>'Occ T5'!AN48</f>
        <v>0.63083211257695693</v>
      </c>
      <c r="P22" s="11">
        <f>'Occ T5'!AM48</f>
        <v>1.2803005564997858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0.92740279453607855</v>
      </c>
      <c r="O23" s="11">
        <f>'Occ T5'!AN49</f>
        <v>4.6761681171183511E-2</v>
      </c>
      <c r="P23" s="11">
        <f>'Occ T5'!AM49</f>
        <v>2.9651244187459831</v>
      </c>
    </row>
    <row r="24" spans="13:16" x14ac:dyDescent="0.2">
      <c r="M24" s="10" t="str">
        <f t="shared" si="0"/>
        <v>Sales and customer service occupations</v>
      </c>
      <c r="N24" s="11">
        <f>'Occ T5'!AO50</f>
        <v>-0.13715217866319218</v>
      </c>
      <c r="O24" s="11">
        <f>'Occ T5'!AN50</f>
        <v>-0.88119171808919106</v>
      </c>
      <c r="P24" s="11">
        <f>'Occ T5'!AM50</f>
        <v>-0.64672631628219612</v>
      </c>
    </row>
    <row r="25" spans="13:16" x14ac:dyDescent="0.2">
      <c r="M25" s="10" t="str">
        <f t="shared" si="0"/>
        <v>Process, plant and machine operatives</v>
      </c>
      <c r="N25" s="11">
        <f>'Occ T5'!AO51</f>
        <v>0.24139634033038959</v>
      </c>
      <c r="O25" s="11">
        <f>'Occ T5'!AN51</f>
        <v>1.311521168207058</v>
      </c>
      <c r="P25" s="11">
        <f>'Occ T5'!AM51</f>
        <v>0.24632961866574177</v>
      </c>
    </row>
    <row r="26" spans="13:16" x14ac:dyDescent="0.2">
      <c r="M26" s="10" t="str">
        <f t="shared" si="0"/>
        <v>Elementary occupations</v>
      </c>
      <c r="N26" s="11">
        <f>'Occ T5'!AO52</f>
        <v>0.24998479086724523</v>
      </c>
      <c r="O26" s="11">
        <f>'Occ T5'!AN52</f>
        <v>-2.2392368590622844</v>
      </c>
      <c r="P26" s="11">
        <f>'Occ T5'!AM52</f>
        <v>0.80986763509008419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4.275785289508768</v>
      </c>
      <c r="O28" s="11">
        <f>'Occ T5'!AN54</f>
        <v>-0.5739240280247202</v>
      </c>
      <c r="P28" s="11">
        <f>'Occ T5'!AM54</f>
        <v>18.183562761340966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1.5749598493882573</v>
      </c>
      <c r="O33" s="11">
        <f>'Occ T5'!X44</f>
        <v>1.3876455983228615</v>
      </c>
      <c r="P33" s="11">
        <f>'Occ T5'!W44</f>
        <v>1.1151943408259442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-0.69349006767825294</v>
      </c>
      <c r="O34" s="11">
        <f>'Occ T5'!X45</f>
        <v>3.1894742137671077</v>
      </c>
      <c r="P34" s="11">
        <f>'Occ T5'!W45</f>
        <v>10.798464384331425</v>
      </c>
    </row>
    <row r="35" spans="1:16" x14ac:dyDescent="0.2">
      <c r="M35" s="10" t="str">
        <f t="shared" si="1"/>
        <v>Associate professional occupations</v>
      </c>
      <c r="N35" s="11">
        <f>'Occ T5'!Y46</f>
        <v>2.8484154615487256E-2</v>
      </c>
      <c r="O35" s="11">
        <f>'Occ T5'!X46</f>
        <v>-0.52773188389938941</v>
      </c>
      <c r="P35" s="11">
        <f>'Occ T5'!W46</f>
        <v>-1.3479480049210437</v>
      </c>
    </row>
    <row r="36" spans="1:16" x14ac:dyDescent="0.2">
      <c r="M36" s="10" t="str">
        <f t="shared" si="1"/>
        <v>Administrative and secretarial occupations</v>
      </c>
      <c r="N36" s="11">
        <f>'Occ T5'!Y47</f>
        <v>0.44611107992042442</v>
      </c>
      <c r="O36" s="11">
        <f>'Occ T5'!X47</f>
        <v>-0.65012246265142792</v>
      </c>
      <c r="P36" s="11">
        <f>'Occ T5'!W47</f>
        <v>-0.13455823452041749</v>
      </c>
    </row>
    <row r="37" spans="1:16" x14ac:dyDescent="0.2">
      <c r="M37" s="10" t="str">
        <f t="shared" si="1"/>
        <v>Skilled trades occupations</v>
      </c>
      <c r="N37" s="11">
        <f>'Occ T5'!Y48</f>
        <v>1.845101163713629</v>
      </c>
      <c r="O37" s="11">
        <f>'Occ T5'!X48</f>
        <v>0.87784633530016531</v>
      </c>
      <c r="P37" s="11">
        <f>'Occ T5'!W48</f>
        <v>-4.8044071211382793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0.58098017672661162</v>
      </c>
      <c r="O38" s="11">
        <f>'Occ T5'!X49</f>
        <v>1.4392347635894351</v>
      </c>
      <c r="P38" s="11">
        <f>'Occ T5'!W49</f>
        <v>3.6226893239779816</v>
      </c>
    </row>
    <row r="39" spans="1:16" x14ac:dyDescent="0.2">
      <c r="M39" s="10" t="str">
        <f t="shared" si="1"/>
        <v>Sales and customer service occupations</v>
      </c>
      <c r="N39" s="11">
        <f>'Occ T5'!Y50</f>
        <v>-0.1577853947897192</v>
      </c>
      <c r="O39" s="11">
        <f>'Occ T5'!X50</f>
        <v>0.68510101379422039</v>
      </c>
      <c r="P39" s="11">
        <f>'Occ T5'!W50</f>
        <v>1.029847998454013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Coast to Capital</v>
      </c>
      <c r="M40" s="10" t="str">
        <f t="shared" si="1"/>
        <v>Process, plant and machine operatives</v>
      </c>
      <c r="N40" s="11">
        <f>'Occ T5'!Y51</f>
        <v>1.0706336042374245</v>
      </c>
      <c r="O40" s="11">
        <f>'Occ T5'!X51</f>
        <v>1.1027509484352906</v>
      </c>
      <c r="P40" s="11">
        <f>'Occ T5'!W51</f>
        <v>-1.2066820022264579</v>
      </c>
    </row>
    <row r="41" spans="1:16" x14ac:dyDescent="0.2">
      <c r="M41" s="10" t="str">
        <f t="shared" si="1"/>
        <v>Elementary occupations</v>
      </c>
      <c r="N41" s="11">
        <f>'Occ T5'!Y52</f>
        <v>1.0111533898635359</v>
      </c>
      <c r="O41" s="11">
        <f>'Occ T5'!X52</f>
        <v>-0.12219301341211875</v>
      </c>
      <c r="P41" s="11">
        <f>'Occ T5'!W52</f>
        <v>-2.5901781768515875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5.7061479559973947</v>
      </c>
      <c r="O43" s="11">
        <f>'Occ T5'!X54</f>
        <v>7.3820055132461562</v>
      </c>
      <c r="P43" s="11">
        <f>'Occ T5'!W54</f>
        <v>6.482422507931517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Coast to Capital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Coast to Capital, Coast to Capital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10.597702177599508</v>
      </c>
      <c r="C5" s="11">
        <f>HLOOKUP(C$3,'Qual F1'!$M$4:$BW$14,11,FALSE)</f>
        <v>13.681506146435181</v>
      </c>
      <c r="D5" s="11">
        <f>HLOOKUP(D$3,'Qual F1'!$M$4:$BW$14,11,FALSE)</f>
        <v>14.759831866561068</v>
      </c>
      <c r="E5" s="11">
        <f>HLOOKUP(E$3,'Qual F1'!$M$4:$BW$14,11,FALSE)</f>
        <v>17.020461408397313</v>
      </c>
      <c r="F5" s="11">
        <f>HLOOKUP(F$3,'Qual F1'!$M$4:$BW$14,11,FALSE)</f>
        <v>21.538735224708521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76.459290658031904</v>
      </c>
      <c r="C6" s="11">
        <f>HLOOKUP(C$3,'Qual F1'!$M$4:$BW$14,10,FALSE)</f>
        <v>98.632512502542994</v>
      </c>
      <c r="D6" s="11">
        <f>HLOOKUP(D$3,'Qual F1'!$M$4:$BW$14,10,FALSE)</f>
        <v>105.97204184312928</v>
      </c>
      <c r="E6" s="11">
        <f>HLOOKUP(E$3,'Qual F1'!$M$4:$BW$14,10,FALSE)</f>
        <v>122.2936557458639</v>
      </c>
      <c r="F6" s="11">
        <f>HLOOKUP(F$3,'Qual F1'!$M$4:$BW$14,10,FALSE)</f>
        <v>154.58802827567234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164.78563275719821</v>
      </c>
      <c r="C7" s="11">
        <f>HLOOKUP(C$3,'Qual F1'!$M$4:$BW$14,9,FALSE)</f>
        <v>189.84563532728714</v>
      </c>
      <c r="D7" s="11">
        <f>HLOOKUP(D$3,'Qual F1'!$M$4:$BW$14,9,FALSE)</f>
        <v>188.40951345868746</v>
      </c>
      <c r="E7" s="11">
        <f>HLOOKUP(E$3,'Qual F1'!$M$4:$BW$14,9,FALSE)</f>
        <v>200.97212534514708</v>
      </c>
      <c r="F7" s="11">
        <f>HLOOKUP(F$3,'Qual F1'!$M$4:$BW$14,9,FALSE)</f>
        <v>229.77528949196994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48.249024917499995</v>
      </c>
      <c r="C8" s="11">
        <f>HLOOKUP(C$3,'Qual F1'!$M$4:$BW$14,8,FALSE)</f>
        <v>52.395281593322991</v>
      </c>
      <c r="D8" s="11">
        <f>HLOOKUP(D$3,'Qual F1'!$M$4:$BW$14,8,FALSE)</f>
        <v>51.787870570680504</v>
      </c>
      <c r="E8" s="11">
        <f>HLOOKUP(E$3,'Qual F1'!$M$4:$BW$14,8,FALSE)</f>
        <v>51.492378177671661</v>
      </c>
      <c r="F8" s="11">
        <f>HLOOKUP(F$3,'Qual F1'!$M$4:$BW$14,8,FALSE)</f>
        <v>56.679699012617263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45.454306292723047</v>
      </c>
      <c r="C9" s="11">
        <f>HLOOKUP(C$3,'Qual F1'!$M$4:$BW$14,7,FALSE)</f>
        <v>51.989612241138843</v>
      </c>
      <c r="D9" s="11">
        <f>HLOOKUP(D$3,'Qual F1'!$M$4:$BW$14,7,FALSE)</f>
        <v>51.882689444628149</v>
      </c>
      <c r="E9" s="11">
        <f>HLOOKUP(E$3,'Qual F1'!$M$4:$BW$14,7,FALSE)</f>
        <v>53.129025274799794</v>
      </c>
      <c r="F9" s="11">
        <f>HLOOKUP(F$3,'Qual F1'!$M$4:$BW$14,7,FALSE)</f>
        <v>60.135850421943609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165.42901015142286</v>
      </c>
      <c r="C10" s="11">
        <f>HLOOKUP(C$3,'Qual F1'!$M$4:$BW$14,6,FALSE)</f>
        <v>163.68788908435178</v>
      </c>
      <c r="D10" s="11">
        <f>HLOOKUP(D$3,'Qual F1'!$M$4:$BW$14,6,FALSE)</f>
        <v>169.97416725071497</v>
      </c>
      <c r="E10" s="11">
        <f>HLOOKUP(E$3,'Qual F1'!$M$4:$BW$14,6,FALSE)</f>
        <v>165.77905974505106</v>
      </c>
      <c r="F10" s="11">
        <f>HLOOKUP(F$3,'Qual F1'!$M$4:$BW$14,6,FALSE)</f>
        <v>164.02509748853831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160.43545527244584</v>
      </c>
      <c r="C11" s="11">
        <f>HLOOKUP(C$3,'Qual F1'!$M$4:$BW$14,5,FALSE)</f>
        <v>161.33545489776955</v>
      </c>
      <c r="D11" s="11">
        <f>HLOOKUP(D$3,'Qual F1'!$M$4:$BW$14,5,FALSE)</f>
        <v>147.07365468429239</v>
      </c>
      <c r="E11" s="11">
        <f>HLOOKUP(E$3,'Qual F1'!$M$4:$BW$14,5,FALSE)</f>
        <v>142.74671666923302</v>
      </c>
      <c r="F11" s="11">
        <f>HLOOKUP(F$3,'Qual F1'!$M$4:$BW$14,5,FALSE)</f>
        <v>119.8168350087039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108.7618908584835</v>
      </c>
      <c r="C12" s="11">
        <f>HLOOKUP(C$3,'Qual F1'!$M$4:$BW$14,4,FALSE)</f>
        <v>100.54815340518488</v>
      </c>
      <c r="D12" s="11">
        <f>HLOOKUP(D$3,'Qual F1'!$M$4:$BW$14,4,FALSE)</f>
        <v>86.839045510668626</v>
      </c>
      <c r="E12" s="11">
        <f>HLOOKUP(E$3,'Qual F1'!$M$4:$BW$14,4,FALSE)</f>
        <v>81.090760949143956</v>
      </c>
      <c r="F12" s="11">
        <f>HLOOKUP(F$3,'Qual F1'!$M$4:$BW$14,4,FALSE)</f>
        <v>54.607328568073335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30.589686914595376</v>
      </c>
      <c r="C13" s="11">
        <f>HLOOKUP(C$3,'Qual F1'!$M$4:$BW$14,3,FALSE)</f>
        <v>31.592954801966954</v>
      </c>
      <c r="D13" s="11">
        <f>HLOOKUP(D$3,'Qual F1'!$M$4:$BW$14,3,FALSE)</f>
        <v>27.330185370637466</v>
      </c>
      <c r="E13" s="11">
        <f>HLOOKUP(E$3,'Qual F1'!$M$4:$BW$14,3,FALSE)</f>
        <v>25.730816684692734</v>
      </c>
      <c r="F13" s="11">
        <f>HLOOKUP(F$3,'Qual F1'!$M$4:$BW$14,3,FALSE)</f>
        <v>24.318136507772159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810.76200000000028</v>
      </c>
      <c r="C15" s="11">
        <f t="shared" ref="C15:F15" si="0">SUM(C5:C13)</f>
        <v>863.70900000000017</v>
      </c>
      <c r="D15" s="11">
        <f t="shared" si="0"/>
        <v>844.02899999999988</v>
      </c>
      <c r="E15" s="11">
        <f t="shared" si="0"/>
        <v>860.25500000000056</v>
      </c>
      <c r="F15" s="11">
        <f t="shared" si="0"/>
        <v>885.48499999999945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1.3071286243804598</v>
      </c>
      <c r="C19" s="18">
        <f t="shared" si="1"/>
        <v>1.5840411697035897</v>
      </c>
      <c r="D19" s="18">
        <f t="shared" si="1"/>
        <v>1.7487351579816655</v>
      </c>
      <c r="E19" s="18">
        <f t="shared" si="1"/>
        <v>1.9785367604253743</v>
      </c>
      <c r="F19" s="18">
        <f t="shared" si="1"/>
        <v>2.4324223701935703</v>
      </c>
      <c r="G19" s="11"/>
    </row>
    <row r="20" spans="1:7" x14ac:dyDescent="0.2">
      <c r="A20" t="str">
        <f>$A6</f>
        <v>RQF7 Other higher degree</v>
      </c>
      <c r="B20" s="18">
        <f t="shared" si="1"/>
        <v>9.4305469000806497</v>
      </c>
      <c r="C20" s="18">
        <f t="shared" si="1"/>
        <v>11.419646258467028</v>
      </c>
      <c r="D20" s="18">
        <f t="shared" si="1"/>
        <v>12.55549771905104</v>
      </c>
      <c r="E20" s="18">
        <f t="shared" si="1"/>
        <v>14.215977326009593</v>
      </c>
      <c r="F20" s="18">
        <f t="shared" si="1"/>
        <v>17.458006434402893</v>
      </c>
      <c r="G20" s="11"/>
    </row>
    <row r="21" spans="1:7" x14ac:dyDescent="0.2">
      <c r="A21" t="str">
        <f>$A7</f>
        <v>RQF6 First degree</v>
      </c>
      <c r="B21" s="18">
        <f t="shared" si="1"/>
        <v>20.324784925440284</v>
      </c>
      <c r="C21" s="18">
        <f t="shared" si="1"/>
        <v>21.980277538764454</v>
      </c>
      <c r="D21" s="18">
        <f t="shared" si="1"/>
        <v>22.322635058592475</v>
      </c>
      <c r="E21" s="18">
        <f t="shared" si="1"/>
        <v>23.361924701994983</v>
      </c>
      <c r="F21" s="18">
        <f t="shared" si="1"/>
        <v>25.949088859999897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5.9510713276522553</v>
      </c>
      <c r="C22" s="18">
        <f t="shared" si="3"/>
        <v>6.0663118704706083</v>
      </c>
      <c r="D22" s="18">
        <f t="shared" si="3"/>
        <v>6.13579279511492</v>
      </c>
      <c r="E22" s="18">
        <f t="shared" si="3"/>
        <v>5.9857110016996851</v>
      </c>
      <c r="F22" s="18">
        <f t="shared" si="3"/>
        <v>6.4009778836024669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5.6063686128263326</v>
      </c>
      <c r="C23" s="18">
        <f t="shared" si="4"/>
        <v>6.0193435799718236</v>
      </c>
      <c r="D23" s="18">
        <f t="shared" si="4"/>
        <v>6.1470268728477526</v>
      </c>
      <c r="E23" s="18">
        <f t="shared" si="4"/>
        <v>6.175962391941896</v>
      </c>
      <c r="F23" s="18">
        <f t="shared" si="4"/>
        <v>6.7912895669541147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20.404139581211599</v>
      </c>
      <c r="C24" s="18">
        <f t="shared" si="5"/>
        <v>18.951740584427366</v>
      </c>
      <c r="D24" s="18">
        <f t="shared" si="5"/>
        <v>20.138427382319211</v>
      </c>
      <c r="E24" s="18">
        <f t="shared" si="5"/>
        <v>19.270920801977432</v>
      </c>
      <c r="F24" s="18">
        <f t="shared" si="5"/>
        <v>18.523757882803029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19.788230735091901</v>
      </c>
      <c r="C25" s="18">
        <f t="shared" si="6"/>
        <v>18.679376375349744</v>
      </c>
      <c r="D25" s="18">
        <f t="shared" si="6"/>
        <v>17.425189736880181</v>
      </c>
      <c r="E25" s="18">
        <f t="shared" si="6"/>
        <v>16.593535250505131</v>
      </c>
      <c r="F25" s="18">
        <f t="shared" si="6"/>
        <v>13.531210015833581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13.414774108614299</v>
      </c>
      <c r="C26" s="18">
        <f>C12/C$15*100</f>
        <v>11.641438656443878</v>
      </c>
      <c r="D26" s="18">
        <f t="shared" si="7"/>
        <v>10.288632915535917</v>
      </c>
      <c r="E26" s="18">
        <f t="shared" si="7"/>
        <v>9.4263632235957822</v>
      </c>
      <c r="F26" s="18">
        <f t="shared" si="7"/>
        <v>6.1669399897314321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3.772955184702214</v>
      </c>
      <c r="C27" s="18">
        <f>C13/C$15*100</f>
        <v>3.6578239664015251</v>
      </c>
      <c r="D27" s="18">
        <f t="shared" si="8"/>
        <v>3.2380623616768469</v>
      </c>
      <c r="E27" s="18">
        <f t="shared" si="8"/>
        <v>2.9910685418501162</v>
      </c>
      <c r="F27" s="18">
        <f t="shared" si="8"/>
        <v>2.7463069964790114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6.5934576167751224</v>
      </c>
      <c r="C33" s="18">
        <f t="shared" si="9"/>
        <v>7.8816301990761062</v>
      </c>
      <c r="D33" s="18">
        <f t="shared" si="9"/>
        <v>2.8911411099954654</v>
      </c>
      <c r="E33" s="18">
        <f t="shared" si="9"/>
        <v>2.3823012162144774</v>
      </c>
      <c r="F33" s="18">
        <f>IF(F$3-D$3 &lt;&gt; 0,(EXP(LN(F5/D5)/(F$3-D$3))-1)*100,0)</f>
        <v>2.5516342948139981</v>
      </c>
    </row>
    <row r="34" spans="1:6" x14ac:dyDescent="0.2">
      <c r="A34" t="str">
        <f>$A20</f>
        <v>RQF7 Other higher degree</v>
      </c>
      <c r="B34" s="18">
        <f t="shared" si="9"/>
        <v>6.5730654435895541</v>
      </c>
      <c r="C34" s="18">
        <f t="shared" si="9"/>
        <v>7.4412880239637547</v>
      </c>
      <c r="D34" s="18">
        <f t="shared" si="9"/>
        <v>2.9064330859553289</v>
      </c>
      <c r="E34" s="18">
        <f t="shared" si="9"/>
        <v>2.3710583078230929</v>
      </c>
      <c r="F34" s="18">
        <f t="shared" ref="F34:F43" si="10">IF(F$3-D$3 &lt;&gt; 0,(EXP(LN(F6/D6)/(F$3-D$3))-1)*100,0)</f>
        <v>2.5492063707205581</v>
      </c>
    </row>
    <row r="35" spans="1:6" x14ac:dyDescent="0.2">
      <c r="A35" t="str">
        <f>$A21</f>
        <v>RQF6 First degree</v>
      </c>
      <c r="B35" s="18">
        <f t="shared" si="9"/>
        <v>3.6025197678021037</v>
      </c>
      <c r="C35" s="18">
        <f t="shared" si="9"/>
        <v>-0.75646820435132378</v>
      </c>
      <c r="D35" s="18">
        <f t="shared" si="9"/>
        <v>1.2993361893916866</v>
      </c>
      <c r="E35" s="18">
        <f t="shared" si="9"/>
        <v>1.3483656579781345</v>
      </c>
      <c r="F35" s="18">
        <f t="shared" si="10"/>
        <v>1.3320198656221027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2.0824088176591538</v>
      </c>
      <c r="C36" s="18">
        <f t="shared" ref="C36:E36" si="12">IF(D$3-C$3 &lt;&gt; 0,(EXP(LN(D8/C8)/(D$3-C$3))-1)*100,0)</f>
        <v>-1.1592857298812431</v>
      </c>
      <c r="D36" s="18">
        <f t="shared" si="12"/>
        <v>-0.11437779491475508</v>
      </c>
      <c r="E36" s="18">
        <f t="shared" si="12"/>
        <v>0.96444411774030403</v>
      </c>
      <c r="F36" s="18">
        <f t="shared" si="10"/>
        <v>0.60354833439009159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3.4154404694585194</v>
      </c>
      <c r="C37" s="18">
        <f t="shared" si="13"/>
        <v>-0.20566184647572427</v>
      </c>
      <c r="D37" s="18">
        <f t="shared" si="13"/>
        <v>0.47589271817511936</v>
      </c>
      <c r="E37" s="18">
        <f t="shared" si="13"/>
        <v>1.2465330801857855</v>
      </c>
      <c r="F37" s="18">
        <f t="shared" si="10"/>
        <v>0.98899843975914781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-0.26416700954758898</v>
      </c>
      <c r="C38" s="18">
        <f t="shared" si="14"/>
        <v>3.840405176905759</v>
      </c>
      <c r="D38" s="18">
        <f t="shared" si="14"/>
        <v>-0.49856365923310886</v>
      </c>
      <c r="E38" s="18">
        <f t="shared" si="14"/>
        <v>-0.10630832124096656</v>
      </c>
      <c r="F38" s="18">
        <f t="shared" si="10"/>
        <v>-0.23723161711765028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0.13994919519306759</v>
      </c>
      <c r="C39" s="18">
        <f t="shared" si="15"/>
        <v>-8.8398425643725798</v>
      </c>
      <c r="D39" s="18">
        <f t="shared" si="15"/>
        <v>-0.59545342420307401</v>
      </c>
      <c r="E39" s="18">
        <f t="shared" si="15"/>
        <v>-1.7358342131159055</v>
      </c>
      <c r="F39" s="18">
        <f t="shared" si="10"/>
        <v>-1.3571683655219879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-1.9439628934687536</v>
      </c>
      <c r="C40" s="18">
        <f t="shared" si="16"/>
        <v>-13.634370627645287</v>
      </c>
      <c r="D40" s="18">
        <f t="shared" si="16"/>
        <v>-1.3604080731181689</v>
      </c>
      <c r="E40" s="18">
        <f t="shared" si="16"/>
        <v>-3.8768586040327291</v>
      </c>
      <c r="F40" s="18">
        <f t="shared" si="10"/>
        <v>-3.0452570415135272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0.81004382472673608</v>
      </c>
      <c r="C41" s="18">
        <f t="shared" si="17"/>
        <v>-13.492784888433707</v>
      </c>
      <c r="D41" s="18">
        <f t="shared" si="17"/>
        <v>-1.1988047117960088</v>
      </c>
      <c r="E41" s="18">
        <f t="shared" si="17"/>
        <v>-0.5630780995867668</v>
      </c>
      <c r="F41" s="18">
        <f t="shared" si="10"/>
        <v>-0.77544017771492557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1.5941064490136769</v>
      </c>
      <c r="C43" s="18">
        <f t="shared" ref="C43" si="18">IF(D$3-C$3 &lt;&gt; 0,(EXP(LN(D15/C15)/(D$3-C$3))-1)*100,0)</f>
        <v>-2.2785452044612575</v>
      </c>
      <c r="D43" s="18">
        <f>IF(E$3-D$3 &lt;&gt; 0,(EXP(LN(E15/D15)/(E$3-D$3))-1)*100,0)</f>
        <v>0.38156617181188679</v>
      </c>
      <c r="E43" s="18">
        <f>IF(F$3-E$3 &lt;&gt; 0,(EXP(LN(F15/E15)/(F$3-E$3))-1)*100,0)</f>
        <v>0.28948480610164751</v>
      </c>
      <c r="F43" s="18">
        <f t="shared" si="10"/>
        <v>0.3201692055678107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3.0838039688356726</v>
      </c>
      <c r="C47" s="27">
        <f>D5-C5</f>
        <v>1.0783257201258873</v>
      </c>
      <c r="D47" s="27">
        <f>E5-D5</f>
        <v>2.260629541836245</v>
      </c>
      <c r="E47" s="27">
        <f>F5-E5</f>
        <v>4.5182738163112077</v>
      </c>
      <c r="F47" s="27">
        <f>F5-D5</f>
        <v>6.7789033581474527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22.17322184451109</v>
      </c>
      <c r="C48" s="27">
        <f t="shared" si="20"/>
        <v>7.3395293405862816</v>
      </c>
      <c r="D48" s="27">
        <f t="shared" si="20"/>
        <v>16.321613902734626</v>
      </c>
      <c r="E48" s="27">
        <f t="shared" si="20"/>
        <v>32.294372529808442</v>
      </c>
      <c r="F48" s="27">
        <f t="shared" ref="F48:F57" si="21">F6-D6</f>
        <v>48.615986432543068</v>
      </c>
    </row>
    <row r="49" spans="1:6" x14ac:dyDescent="0.2">
      <c r="A49" t="str">
        <f t="shared" si="19"/>
        <v>RQF6 First degree</v>
      </c>
      <c r="B49" s="27">
        <f t="shared" ref="B49:E49" si="22">C7-B7</f>
        <v>25.060002570088926</v>
      </c>
      <c r="C49" s="27">
        <f t="shared" si="22"/>
        <v>-1.4361218685996846</v>
      </c>
      <c r="D49" s="27">
        <f t="shared" si="22"/>
        <v>12.562611886459621</v>
      </c>
      <c r="E49" s="27">
        <f t="shared" si="22"/>
        <v>28.803164146822866</v>
      </c>
      <c r="F49" s="27">
        <f t="shared" si="21"/>
        <v>41.365776033282486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4.1462566758229968</v>
      </c>
      <c r="C50" s="27">
        <f t="shared" si="23"/>
        <v>-0.60741102264248781</v>
      </c>
      <c r="D50" s="27">
        <f t="shared" si="23"/>
        <v>-0.29549239300884267</v>
      </c>
      <c r="E50" s="27">
        <f t="shared" si="23"/>
        <v>5.1873208349456021</v>
      </c>
      <c r="F50" s="27">
        <f t="shared" si="21"/>
        <v>4.8918284419367595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6.5353059484157967</v>
      </c>
      <c r="C51" s="27">
        <f t="shared" si="24"/>
        <v>-0.1069227965106947</v>
      </c>
      <c r="D51" s="27">
        <f t="shared" si="24"/>
        <v>1.2463358301716454</v>
      </c>
      <c r="E51" s="27">
        <f t="shared" si="24"/>
        <v>7.0068251471438145</v>
      </c>
      <c r="F51" s="27">
        <f t="shared" si="21"/>
        <v>8.2531609773154599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-1.7411210670710773</v>
      </c>
      <c r="C52" s="27">
        <f t="shared" si="25"/>
        <v>6.2862781663631893</v>
      </c>
      <c r="D52" s="27">
        <f t="shared" si="25"/>
        <v>-4.1951075056639127</v>
      </c>
      <c r="E52" s="27">
        <f t="shared" si="25"/>
        <v>-1.7539622565127502</v>
      </c>
      <c r="F52" s="27">
        <f t="shared" si="21"/>
        <v>-5.9490697621766628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0.89999962532371569</v>
      </c>
      <c r="C53" s="27">
        <f>D11-C11</f>
        <v>-14.261800213477159</v>
      </c>
      <c r="D53" s="27">
        <f t="shared" si="26"/>
        <v>-4.326938015059369</v>
      </c>
      <c r="E53" s="27">
        <f t="shared" si="26"/>
        <v>-22.929881660529119</v>
      </c>
      <c r="F53" s="27">
        <f t="shared" si="21"/>
        <v>-27.256819675588488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-8.21373745329862</v>
      </c>
      <c r="C54" s="27">
        <f t="shared" si="27"/>
        <v>-13.709107894516251</v>
      </c>
      <c r="D54" s="27">
        <f t="shared" si="27"/>
        <v>-5.7482845615246703</v>
      </c>
      <c r="E54" s="27">
        <f t="shared" si="27"/>
        <v>-26.483432381070621</v>
      </c>
      <c r="F54" s="27">
        <f t="shared" si="21"/>
        <v>-32.231716942595291</v>
      </c>
    </row>
    <row r="55" spans="1:6" x14ac:dyDescent="0.2">
      <c r="A55" t="str">
        <f t="shared" si="19"/>
        <v>No Qualification</v>
      </c>
      <c r="B55" s="27">
        <f t="shared" ref="B55:E55" si="28">C13-B13</f>
        <v>1.0032678873715781</v>
      </c>
      <c r="C55" s="27">
        <f t="shared" si="28"/>
        <v>-4.2627694313294882</v>
      </c>
      <c r="D55" s="27">
        <f t="shared" si="28"/>
        <v>-1.5993686859447322</v>
      </c>
      <c r="E55" s="27">
        <f t="shared" si="28"/>
        <v>-1.4126801769205741</v>
      </c>
      <c r="F55" s="27">
        <f t="shared" si="21"/>
        <v>-3.0120488628653064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52.946999999999889</v>
      </c>
      <c r="C57" s="29">
        <f t="shared" ref="C57" si="29">D15-C15</f>
        <v>-19.680000000000291</v>
      </c>
      <c r="D57" s="29">
        <f>E15-D15</f>
        <v>16.226000000000681</v>
      </c>
      <c r="E57" s="29">
        <f>F15-E15</f>
        <v>25.229999999998881</v>
      </c>
      <c r="F57" s="29">
        <f t="shared" si="21"/>
        <v>41.455999999999563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Coast to Capital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40.914195670000915</v>
      </c>
      <c r="N6" s="11">
        <v>37.959828725015242</v>
      </c>
      <c r="O6" s="11">
        <v>31.445077193485851</v>
      </c>
      <c r="P6" s="11">
        <v>33.670096044225353</v>
      </c>
      <c r="Q6" s="11">
        <v>25.195354291619754</v>
      </c>
      <c r="R6" s="11">
        <v>30.589686914595376</v>
      </c>
      <c r="S6" s="11">
        <v>28.846423842331568</v>
      </c>
      <c r="T6" s="11">
        <v>29.470851006747665</v>
      </c>
      <c r="U6" s="11">
        <v>28.024790615875446</v>
      </c>
      <c r="V6" s="11">
        <v>31.592954801966954</v>
      </c>
      <c r="W6" s="11">
        <v>27.330185370637466</v>
      </c>
      <c r="X6" s="11">
        <v>30.664951893130041</v>
      </c>
      <c r="Y6" s="11">
        <v>27.431778891099469</v>
      </c>
      <c r="Z6" s="11">
        <v>26.68982172713735</v>
      </c>
      <c r="AA6" s="11">
        <v>25.907935682831692</v>
      </c>
      <c r="AB6" s="11">
        <v>25.730816684692734</v>
      </c>
      <c r="AC6" s="11">
        <v>25.553623289490456</v>
      </c>
      <c r="AD6" s="11">
        <v>25.385445621623795</v>
      </c>
      <c r="AE6" s="11">
        <v>25.240383633871492</v>
      </c>
      <c r="AF6" s="11">
        <v>25.067283247769247</v>
      </c>
      <c r="AG6" s="11">
        <v>24.864675777632581</v>
      </c>
      <c r="AH6" s="11">
        <v>24.627778827348706</v>
      </c>
      <c r="AI6" s="11">
        <v>24.35508220469611</v>
      </c>
      <c r="AJ6" s="11">
        <v>24.049610239193562</v>
      </c>
      <c r="AK6" s="11">
        <v>23.767680718337001</v>
      </c>
      <c r="AL6" s="11">
        <v>24.318136507772159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115.79416225865664</v>
      </c>
      <c r="N7" s="11">
        <v>113.21412068622473</v>
      </c>
      <c r="O7" s="11">
        <v>111.14394585190351</v>
      </c>
      <c r="P7" s="11">
        <v>106.48892731634402</v>
      </c>
      <c r="Q7" s="11">
        <v>105.87332956771897</v>
      </c>
      <c r="R7" s="11">
        <v>108.7618908584835</v>
      </c>
      <c r="S7" s="11">
        <v>110.44770017363658</v>
      </c>
      <c r="T7" s="11">
        <v>101.47202562903365</v>
      </c>
      <c r="U7" s="11">
        <v>99.280995366783088</v>
      </c>
      <c r="V7" s="11">
        <v>100.54815340518488</v>
      </c>
      <c r="W7" s="11">
        <v>86.839045510668626</v>
      </c>
      <c r="X7" s="11">
        <v>94.553382463155302</v>
      </c>
      <c r="Y7" s="11">
        <v>88.606898439705503</v>
      </c>
      <c r="Z7" s="11">
        <v>86.114831225214047</v>
      </c>
      <c r="AA7" s="11">
        <v>83.713654895654983</v>
      </c>
      <c r="AB7" s="11">
        <v>81.090760949143956</v>
      </c>
      <c r="AC7" s="11">
        <v>78.423549170930954</v>
      </c>
      <c r="AD7" s="11">
        <v>75.765662913269608</v>
      </c>
      <c r="AE7" s="11">
        <v>73.120656628050284</v>
      </c>
      <c r="AF7" s="11">
        <v>70.486721122789504</v>
      </c>
      <c r="AG7" s="11">
        <v>67.879898603933583</v>
      </c>
      <c r="AH7" s="11">
        <v>65.252693292986933</v>
      </c>
      <c r="AI7" s="11">
        <v>62.629683358039728</v>
      </c>
      <c r="AJ7" s="11">
        <v>60.001568129591682</v>
      </c>
      <c r="AK7" s="11">
        <v>57.346112178258288</v>
      </c>
      <c r="AL7" s="11">
        <v>54.607328568073335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155.6999290400791</v>
      </c>
      <c r="N8" s="11">
        <v>158.64150577603584</v>
      </c>
      <c r="O8" s="11">
        <v>160.78876602456856</v>
      </c>
      <c r="P8" s="11">
        <v>162.55973354131123</v>
      </c>
      <c r="Q8" s="11">
        <v>160.23135027366897</v>
      </c>
      <c r="R8" s="11">
        <v>160.43545527244584</v>
      </c>
      <c r="S8" s="11">
        <v>165.93286866736364</v>
      </c>
      <c r="T8" s="11">
        <v>158.47247260750217</v>
      </c>
      <c r="U8" s="11">
        <v>152.67852455688922</v>
      </c>
      <c r="V8" s="11">
        <v>161.33545489776955</v>
      </c>
      <c r="W8" s="11">
        <v>147.07365468429239</v>
      </c>
      <c r="X8" s="11">
        <v>154.2040096288672</v>
      </c>
      <c r="Y8" s="11">
        <v>148.39530080791764</v>
      </c>
      <c r="Z8" s="11">
        <v>146.5498349360989</v>
      </c>
      <c r="AA8" s="11">
        <v>144.85003010832884</v>
      </c>
      <c r="AB8" s="11">
        <v>142.74671666923302</v>
      </c>
      <c r="AC8" s="11">
        <v>140.5345146965075</v>
      </c>
      <c r="AD8" s="11">
        <v>138.24846124056174</v>
      </c>
      <c r="AE8" s="11">
        <v>135.95871268534626</v>
      </c>
      <c r="AF8" s="11">
        <v>133.65848167543501</v>
      </c>
      <c r="AG8" s="11">
        <v>131.39771192520939</v>
      </c>
      <c r="AH8" s="11">
        <v>129.11627440950787</v>
      </c>
      <c r="AI8" s="11">
        <v>126.83297043315609</v>
      </c>
      <c r="AJ8" s="11">
        <v>124.55477027980879</v>
      </c>
      <c r="AK8" s="11">
        <v>122.26088886034682</v>
      </c>
      <c r="AL8" s="11">
        <v>119.8168350087039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156.81105447982688</v>
      </c>
      <c r="N9" s="11">
        <v>153.79408817259991</v>
      </c>
      <c r="O9" s="11">
        <v>165.27997614709693</v>
      </c>
      <c r="P9" s="11">
        <v>154.93729447674227</v>
      </c>
      <c r="Q9" s="11">
        <v>160.71875670890267</v>
      </c>
      <c r="R9" s="11">
        <v>165.42901015142286</v>
      </c>
      <c r="S9" s="11">
        <v>173.32322349868301</v>
      </c>
      <c r="T9" s="11">
        <v>167.1280138375771</v>
      </c>
      <c r="U9" s="11">
        <v>167.46497566597719</v>
      </c>
      <c r="V9" s="11">
        <v>163.68788908435178</v>
      </c>
      <c r="W9" s="11">
        <v>169.97416725071497</v>
      </c>
      <c r="X9" s="11">
        <v>163.32627044635865</v>
      </c>
      <c r="Y9" s="11">
        <v>165.39741469445207</v>
      </c>
      <c r="Z9" s="11">
        <v>165.50949375154337</v>
      </c>
      <c r="AA9" s="11">
        <v>165.85659392721499</v>
      </c>
      <c r="AB9" s="11">
        <v>165.77905974505106</v>
      </c>
      <c r="AC9" s="11">
        <v>165.57662388226507</v>
      </c>
      <c r="AD9" s="11">
        <v>165.30694960291629</v>
      </c>
      <c r="AE9" s="11">
        <v>165.04646029486346</v>
      </c>
      <c r="AF9" s="11">
        <v>164.80824163150922</v>
      </c>
      <c r="AG9" s="11">
        <v>164.64617848882804</v>
      </c>
      <c r="AH9" s="11">
        <v>164.49779051772896</v>
      </c>
      <c r="AI9" s="11">
        <v>164.36926634247192</v>
      </c>
      <c r="AJ9" s="11">
        <v>164.2793216049935</v>
      </c>
      <c r="AK9" s="11">
        <v>164.2171139905698</v>
      </c>
      <c r="AL9" s="11">
        <v>164.02509748853831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39.901934440780664</v>
      </c>
      <c r="N10" s="11">
        <v>41.6784049726338</v>
      </c>
      <c r="O10" s="11">
        <v>44.902794601909591</v>
      </c>
      <c r="P10" s="11">
        <v>45.047988710556545</v>
      </c>
      <c r="Q10" s="11">
        <v>47.936463119394986</v>
      </c>
      <c r="R10" s="11">
        <v>45.454306292723047</v>
      </c>
      <c r="S10" s="11">
        <v>46.263061158602291</v>
      </c>
      <c r="T10" s="11">
        <v>47.542021177811485</v>
      </c>
      <c r="U10" s="11">
        <v>47.360014511858374</v>
      </c>
      <c r="V10" s="11">
        <v>51.989612241138843</v>
      </c>
      <c r="W10" s="11">
        <v>51.882689444628149</v>
      </c>
      <c r="X10" s="11">
        <v>50.378817776525345</v>
      </c>
      <c r="Y10" s="11">
        <v>51.085937162059295</v>
      </c>
      <c r="Z10" s="11">
        <v>51.75575713446645</v>
      </c>
      <c r="AA10" s="11">
        <v>52.513154808016999</v>
      </c>
      <c r="AB10" s="11">
        <v>53.129025274799794</v>
      </c>
      <c r="AC10" s="11">
        <v>53.755706291294779</v>
      </c>
      <c r="AD10" s="11">
        <v>54.377688613813845</v>
      </c>
      <c r="AE10">
        <v>55.011197841161028</v>
      </c>
      <c r="AF10">
        <v>55.668351146211904</v>
      </c>
      <c r="AG10">
        <v>56.36870286251537</v>
      </c>
      <c r="AH10">
        <v>57.085407061725888</v>
      </c>
      <c r="AI10" s="11">
        <v>57.813169184244416</v>
      </c>
      <c r="AJ10" s="11">
        <v>58.57982421127199</v>
      </c>
      <c r="AK10" s="11">
        <v>59.385343703190237</v>
      </c>
      <c r="AL10" s="11">
        <v>60.135850421943609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47.721247321430361</v>
      </c>
      <c r="N11" s="11">
        <v>47.17549227925668</v>
      </c>
      <c r="O11" s="11">
        <v>49.998990157906327</v>
      </c>
      <c r="P11" s="11">
        <v>49.405018893130951</v>
      </c>
      <c r="Q11" s="11">
        <v>50.508562353220384</v>
      </c>
      <c r="R11" s="11">
        <v>48.249024917499995</v>
      </c>
      <c r="S11" s="11">
        <v>48.054407798240334</v>
      </c>
      <c r="T11" s="11">
        <v>49.076916152509639</v>
      </c>
      <c r="U11" s="11">
        <v>48.575459294982238</v>
      </c>
      <c r="V11" s="11">
        <v>52.395281593322991</v>
      </c>
      <c r="W11" s="11">
        <v>51.787870570680504</v>
      </c>
      <c r="X11" s="11">
        <v>49.955648821795783</v>
      </c>
      <c r="Y11" s="11">
        <v>50.320227085818004</v>
      </c>
      <c r="Z11" s="11">
        <v>50.661821393821455</v>
      </c>
      <c r="AA11" s="11">
        <v>51.138337686088768</v>
      </c>
      <c r="AB11" s="11">
        <v>51.492378177671661</v>
      </c>
      <c r="AC11" s="11">
        <v>51.885583512357371</v>
      </c>
      <c r="AD11" s="11">
        <v>52.264125465771059</v>
      </c>
      <c r="AE11">
        <v>52.648029582202867</v>
      </c>
      <c r="AF11">
        <v>53.115323744267009</v>
      </c>
      <c r="AG11">
        <v>53.624110443889762</v>
      </c>
      <c r="AH11">
        <v>54.164363223459652</v>
      </c>
      <c r="AI11" s="11">
        <v>54.761201038415692</v>
      </c>
      <c r="AJ11" s="11">
        <v>55.403683719316241</v>
      </c>
      <c r="AK11" s="11">
        <v>56.065345014450457</v>
      </c>
      <c r="AL11" s="11">
        <v>56.679699012617263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130.68659596598803</v>
      </c>
      <c r="N12" s="11">
        <v>137.77449220399856</v>
      </c>
      <c r="O12" s="11">
        <v>151.53893498795341</v>
      </c>
      <c r="P12" s="11">
        <v>157.37133881783586</v>
      </c>
      <c r="Q12" s="11">
        <v>167.08093965506438</v>
      </c>
      <c r="R12" s="11">
        <v>164.78563275719821</v>
      </c>
      <c r="S12" s="11">
        <v>165.36319903755543</v>
      </c>
      <c r="T12" s="11">
        <v>168.11348054186246</v>
      </c>
      <c r="U12" s="11">
        <v>173.22172561453058</v>
      </c>
      <c r="V12" s="11">
        <v>189.84563532728714</v>
      </c>
      <c r="W12" s="11">
        <v>188.40951345868746</v>
      </c>
      <c r="X12" s="11">
        <v>188.6208622458843</v>
      </c>
      <c r="Y12" s="11">
        <v>191.10865915699594</v>
      </c>
      <c r="Z12" s="11">
        <v>194.40825364189124</v>
      </c>
      <c r="AA12" s="11">
        <v>197.97166456238551</v>
      </c>
      <c r="AB12" s="11">
        <v>200.97212534514708</v>
      </c>
      <c r="AC12" s="11">
        <v>203.79805742723255</v>
      </c>
      <c r="AD12" s="11">
        <v>206.59151470115268</v>
      </c>
      <c r="AE12">
        <v>209.41040505696725</v>
      </c>
      <c r="AF12">
        <v>212.20084129541391</v>
      </c>
      <c r="AG12">
        <v>215.08364842401963</v>
      </c>
      <c r="AH12">
        <v>217.99215859951713</v>
      </c>
      <c r="AI12">
        <v>220.92596266429268</v>
      </c>
      <c r="AJ12">
        <v>223.89698719091726</v>
      </c>
      <c r="AK12">
        <v>226.88978003943637</v>
      </c>
      <c r="AL12">
        <v>229.77528949196994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59.859909548105691</v>
      </c>
      <c r="N13" s="11">
        <v>59.394585207165747</v>
      </c>
      <c r="O13" s="11">
        <v>65.166201179809775</v>
      </c>
      <c r="P13" s="11">
        <v>62.648709374202262</v>
      </c>
      <c r="Q13" s="11">
        <v>72.099254036046517</v>
      </c>
      <c r="R13" s="11">
        <v>76.459290658031904</v>
      </c>
      <c r="S13" s="11">
        <v>91.034930752029155</v>
      </c>
      <c r="T13" s="11">
        <v>91.108992164483041</v>
      </c>
      <c r="U13" s="11">
        <v>91.678033491697462</v>
      </c>
      <c r="V13" s="11">
        <v>98.632512502542994</v>
      </c>
      <c r="W13" s="11">
        <v>105.97204184312928</v>
      </c>
      <c r="X13" s="11">
        <v>100.29321341672475</v>
      </c>
      <c r="Y13" s="11">
        <v>110.07729750251735</v>
      </c>
      <c r="Z13" s="11">
        <v>114.23419656715879</v>
      </c>
      <c r="AA13" s="11">
        <v>118.48563093210096</v>
      </c>
      <c r="AB13" s="11">
        <v>122.2936557458639</v>
      </c>
      <c r="AC13" s="11">
        <v>125.94834924844631</v>
      </c>
      <c r="AD13" s="11">
        <v>129.47409063380763</v>
      </c>
      <c r="AE13">
        <v>132.88904530894936</v>
      </c>
      <c r="AF13">
        <v>136.22417046846135</v>
      </c>
      <c r="AG13">
        <v>139.51865749265741</v>
      </c>
      <c r="AH13">
        <v>142.72523823928702</v>
      </c>
      <c r="AI13">
        <v>145.85027253191825</v>
      </c>
      <c r="AJ13">
        <v>148.90436502814626</v>
      </c>
      <c r="AK13">
        <v>151.86286871464873</v>
      </c>
      <c r="AL13">
        <v>154.58802827567234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8.4389712751316956</v>
      </c>
      <c r="N14" s="11">
        <v>8.1364819770697938</v>
      </c>
      <c r="O14" s="11">
        <v>9.0443138553667097</v>
      </c>
      <c r="P14" s="11">
        <v>8.8408928256505774</v>
      </c>
      <c r="Q14" s="11">
        <v>9.8959899943628571</v>
      </c>
      <c r="R14" s="11">
        <v>10.597702177599508</v>
      </c>
      <c r="S14" s="11">
        <v>12.6591850715575</v>
      </c>
      <c r="T14" s="11">
        <v>12.548226882472479</v>
      </c>
      <c r="U14" s="11">
        <v>12.640480881406738</v>
      </c>
      <c r="V14" s="11">
        <v>13.681506146435181</v>
      </c>
      <c r="W14" s="11">
        <v>14.759831866561068</v>
      </c>
      <c r="X14" s="11">
        <v>14.016843307558286</v>
      </c>
      <c r="Y14" s="11">
        <v>15.325486259434529</v>
      </c>
      <c r="Z14" s="11">
        <v>15.901989622669065</v>
      </c>
      <c r="AA14" s="11">
        <v>16.489997397376978</v>
      </c>
      <c r="AB14" s="11">
        <v>17.020461408397313</v>
      </c>
      <c r="AC14" s="11">
        <v>17.530992481475163</v>
      </c>
      <c r="AD14" s="11">
        <v>18.025061207083617</v>
      </c>
      <c r="AE14">
        <v>18.504108968588024</v>
      </c>
      <c r="AF14">
        <v>18.967585668142906</v>
      </c>
      <c r="AG14">
        <v>19.426415981314324</v>
      </c>
      <c r="AH14">
        <v>19.872295828437249</v>
      </c>
      <c r="AI14">
        <v>20.308392242764263</v>
      </c>
      <c r="AJ14">
        <v>20.732869596760366</v>
      </c>
      <c r="AK14">
        <v>21.149866780761229</v>
      </c>
      <c r="AL14">
        <v>21.538735224708521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Coast to Capital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Coast to Capital</v>
      </c>
      <c r="W1" s="203" t="str">
        <f>CONCATENATE("Shift-share Figure 1: Levels of Employment, ",C4," - ",F40,", ",Info!B5)</f>
        <v>Shift-share Figure 1: Levels of Employment, 2015 - 2035, Coast to Capital</v>
      </c>
      <c r="AK1" s="203" t="str">
        <f>CONCATENATE("Shift-share Figure 1.1: Net Changes, ",C4,"-",F40,", ",Info!B5)</f>
        <v>Shift-share Figure 1.1: Net Changes, 2015-2035, Coast to Capital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61.59510657005633</v>
      </c>
      <c r="C8" s="141">
        <f t="shared" ref="C8:C33" si="0">B8/B$35*100</f>
        <v>7.5971871609740376</v>
      </c>
      <c r="E8" s="151">
        <v>73.312883325506348</v>
      </c>
      <c r="F8" s="141">
        <f t="shared" ref="F8:F33" si="1">E8/E$35*100</f>
        <v>8.6860621288494109</v>
      </c>
      <c r="H8" s="151">
        <f>E8-B8</f>
        <v>11.717776755450018</v>
      </c>
      <c r="I8" s="141">
        <f>IF(B8&lt;&gt;0,((E8/B8)-1)*100,0)</f>
        <v>19.023876096589888</v>
      </c>
      <c r="K8" s="207">
        <f t="shared" ref="K8:K33" si="2">(($E$35/$B$35)-1)*B8</f>
        <v>2.5273562528411846</v>
      </c>
      <c r="L8" s="141">
        <f>IF(B8&lt;&gt;0,K8/B8*100,0)</f>
        <v>4.1031770112559984</v>
      </c>
      <c r="N8" s="151">
        <f>H8-(K8+Q8)</f>
        <v>9.1327792736373183</v>
      </c>
      <c r="O8" s="141">
        <f>IF(B8&lt;&gt;0,N8/B8*100,0)</f>
        <v>14.827118227728015</v>
      </c>
      <c r="Q8" s="151">
        <v>5.7641228971514927E-2</v>
      </c>
      <c r="R8" s="141">
        <f>IF(B8&lt;&gt;0,Q8/B8*100,0)</f>
        <v>9.358085760588078E-2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28.790238646527818</v>
      </c>
      <c r="C9" s="141">
        <f t="shared" si="0"/>
        <v>3.5510098705326372</v>
      </c>
      <c r="E9" s="151">
        <v>29.855681204859639</v>
      </c>
      <c r="F9" s="141">
        <f t="shared" si="1"/>
        <v>3.5372814446967653</v>
      </c>
      <c r="H9" s="151">
        <f t="shared" ref="H9:H32" si="3">E9-B9</f>
        <v>1.0654425583318208</v>
      </c>
      <c r="I9" s="141">
        <f t="shared" ref="I9:I32" si="4">IF(B9&lt;&gt;0,((E9/B9)-1)*100,0)</f>
        <v>3.7007076301547537</v>
      </c>
      <c r="K9" s="207">
        <f t="shared" si="2"/>
        <v>1.1813144536300695</v>
      </c>
      <c r="L9" s="141">
        <f t="shared" ref="L9:L32" si="5">IF(B9&lt;&gt;0,K9/B9*100,0)</f>
        <v>4.1031770112559984</v>
      </c>
      <c r="N9" s="151">
        <f t="shared" ref="N9:N31" si="6">H9-(K9+Q9)</f>
        <v>0.48843614140772418</v>
      </c>
      <c r="O9" s="141">
        <f>IF(B9&lt;&gt;0,N9/B9*100,0)</f>
        <v>1.6965338405301165</v>
      </c>
      <c r="Q9" s="151">
        <v>-0.60430803670597288</v>
      </c>
      <c r="R9" s="141">
        <f>IF(B9&lt;&gt;0,Q9/B9*100,0)</f>
        <v>-2.0990032216313499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49.139695400891306</v>
      </c>
      <c r="C10" s="141">
        <f t="shared" si="0"/>
        <v>6.0609273006000901</v>
      </c>
      <c r="E10" s="151">
        <v>57.347674024514461</v>
      </c>
      <c r="F10" s="141">
        <f t="shared" si="1"/>
        <v>6.7945146463586559</v>
      </c>
      <c r="H10" s="151">
        <f t="shared" si="3"/>
        <v>8.2079786236231556</v>
      </c>
      <c r="I10" s="141">
        <f t="shared" si="4"/>
        <v>16.703356739721009</v>
      </c>
      <c r="K10" s="207">
        <f t="shared" si="2"/>
        <v>2.016288685090593</v>
      </c>
      <c r="L10" s="141">
        <f t="shared" si="5"/>
        <v>4.1031770112559975</v>
      </c>
      <c r="N10" s="151">
        <f t="shared" si="6"/>
        <v>6.5830040753889287</v>
      </c>
      <c r="O10" s="141">
        <f t="shared" ref="O10:O32" si="7">IF(B10&lt;&gt;0,N10/B10*100,0)</f>
        <v>13.396509729422387</v>
      </c>
      <c r="Q10" s="151">
        <v>-0.39131413685636623</v>
      </c>
      <c r="R10" s="141">
        <f t="shared" ref="R10:R32" si="8">IF(B10&lt;&gt;0,Q10/B10*100,0)</f>
        <v>-0.7963300009573695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29.910446080913246</v>
      </c>
      <c r="C11" s="141">
        <f t="shared" si="0"/>
        <v>3.6891771051076945</v>
      </c>
      <c r="E11" s="151">
        <v>36.371530629323928</v>
      </c>
      <c r="F11" s="141">
        <f t="shared" si="1"/>
        <v>4.309274992840761</v>
      </c>
      <c r="H11" s="151">
        <f>E11-B11</f>
        <v>6.4610845484106818</v>
      </c>
      <c r="I11" s="141">
        <f>IF(B11&lt;&gt;0,((E11/B11)-1)*100,0)</f>
        <v>21.601431589927689</v>
      </c>
      <c r="K11" s="207">
        <f t="shared" si="2"/>
        <v>1.227278547556153</v>
      </c>
      <c r="L11" s="141">
        <f t="shared" si="5"/>
        <v>4.1031770112559984</v>
      </c>
      <c r="N11" s="151">
        <f t="shared" si="6"/>
        <v>4.4965602328050274</v>
      </c>
      <c r="O11" s="141">
        <f t="shared" si="7"/>
        <v>15.03341080450959</v>
      </c>
      <c r="Q11" s="151">
        <v>0.73724576804950126</v>
      </c>
      <c r="R11" s="141">
        <f>IF(B11&lt;&gt;0,Q11/B11*100,0)</f>
        <v>2.4648437741620977</v>
      </c>
      <c r="T11" s="136"/>
    </row>
    <row r="12" spans="1:97" x14ac:dyDescent="0.2">
      <c r="A12" s="10" t="str">
        <f>name!$D8</f>
        <v>23 Teaching and other educational professionals</v>
      </c>
      <c r="B12" s="151">
        <v>35.396638863748365</v>
      </c>
      <c r="C12" s="141">
        <f t="shared" si="0"/>
        <v>4.3658482839289903</v>
      </c>
      <c r="E12" s="151">
        <v>39.609049159230729</v>
      </c>
      <c r="F12" s="141">
        <f t="shared" si="1"/>
        <v>4.6928540558713925</v>
      </c>
      <c r="H12" s="151">
        <f t="shared" si="3"/>
        <v>4.2124102954823641</v>
      </c>
      <c r="I12" s="141">
        <f t="shared" si="4"/>
        <v>11.900594041420476</v>
      </c>
      <c r="K12" s="207">
        <f t="shared" si="2"/>
        <v>1.4523867486146294</v>
      </c>
      <c r="L12" s="141">
        <f t="shared" si="5"/>
        <v>4.1031770112559984</v>
      </c>
      <c r="N12" s="151">
        <f t="shared" si="6"/>
        <v>3.3639003792510627</v>
      </c>
      <c r="O12" s="141">
        <f t="shared" si="7"/>
        <v>9.5034457712204343</v>
      </c>
      <c r="Q12" s="151">
        <v>-0.60387683238332801</v>
      </c>
      <c r="R12" s="141">
        <f t="shared" si="8"/>
        <v>-1.7060287410559518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50.423593905471591</v>
      </c>
      <c r="C13" s="141">
        <f t="shared" si="0"/>
        <v>6.2192843159239812</v>
      </c>
      <c r="E13" s="151">
        <v>62.28317890406327</v>
      </c>
      <c r="F13" s="141">
        <f t="shared" si="1"/>
        <v>7.3792700137155611</v>
      </c>
      <c r="H13" s="151">
        <f t="shared" si="3"/>
        <v>11.859584998591679</v>
      </c>
      <c r="I13" s="141">
        <f t="shared" si="4"/>
        <v>23.519912168150235</v>
      </c>
      <c r="K13" s="207">
        <f t="shared" si="2"/>
        <v>2.0689693133783909</v>
      </c>
      <c r="L13" s="141">
        <f t="shared" si="5"/>
        <v>4.1031770112559984</v>
      </c>
      <c r="N13" s="151">
        <f>H13-(K13+Q13)</f>
        <v>10.230949327030732</v>
      </c>
      <c r="O13" s="141">
        <f>IF(B13&lt;&gt;0,N13/B13*100,0)</f>
        <v>20.290004211541426</v>
      </c>
      <c r="Q13" s="151">
        <v>-0.44033364181744478</v>
      </c>
      <c r="R13" s="141">
        <f t="shared" si="8"/>
        <v>-0.87326905464717997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12.60238064857591</v>
      </c>
      <c r="C14" s="141">
        <f t="shared" si="0"/>
        <v>1.5543871874330457</v>
      </c>
      <c r="E14" s="151">
        <v>16.111839287438315</v>
      </c>
      <c r="F14" s="141">
        <f t="shared" si="1"/>
        <v>1.9089201067070356</v>
      </c>
      <c r="H14" s="151">
        <f t="shared" si="3"/>
        <v>3.5094586388624052</v>
      </c>
      <c r="I14" s="141">
        <f t="shared" si="4"/>
        <v>27.84758480739098</v>
      </c>
      <c r="K14" s="207">
        <f t="shared" si="2"/>
        <v>0.51709798564334131</v>
      </c>
      <c r="L14" s="141">
        <f>IF(B14&lt;&gt;0,K14/B14*100,0)</f>
        <v>4.1031770112559984</v>
      </c>
      <c r="N14" s="151">
        <f t="shared" si="6"/>
        <v>2.7943321198021236</v>
      </c>
      <c r="O14" s="141">
        <f t="shared" si="7"/>
        <v>22.173049661992934</v>
      </c>
      <c r="Q14" s="151">
        <v>0.19802853341694002</v>
      </c>
      <c r="R14" s="141">
        <f t="shared" si="8"/>
        <v>1.5713581341420406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13.448981244325156</v>
      </c>
      <c r="C15" s="141">
        <f t="shared" si="0"/>
        <v>1.6588075470144328</v>
      </c>
      <c r="E15" s="151">
        <v>16.108111057487204</v>
      </c>
      <c r="F15" s="141">
        <f t="shared" si="1"/>
        <v>1.9084783884780279</v>
      </c>
      <c r="H15" s="151">
        <f t="shared" si="3"/>
        <v>2.659129813162048</v>
      </c>
      <c r="I15" s="141">
        <f t="shared" si="4"/>
        <v>19.771979489406142</v>
      </c>
      <c r="K15" s="207">
        <f t="shared" si="2"/>
        <v>0.5518355066652807</v>
      </c>
      <c r="L15" s="141">
        <f t="shared" si="5"/>
        <v>4.1031770112559984</v>
      </c>
      <c r="N15" s="151">
        <f t="shared" si="6"/>
        <v>1.7882951588381188</v>
      </c>
      <c r="O15" s="141">
        <f t="shared" si="7"/>
        <v>13.296881944814192</v>
      </c>
      <c r="Q15" s="151">
        <v>0.31899914765864845</v>
      </c>
      <c r="R15" s="141">
        <f t="shared" si="8"/>
        <v>2.371920533335945</v>
      </c>
      <c r="T15" s="11"/>
    </row>
    <row r="16" spans="1:97" x14ac:dyDescent="0.2">
      <c r="A16" s="10" t="str">
        <f>name!$D12</f>
        <v>33 Protective service occupations</v>
      </c>
      <c r="B16" s="151">
        <v>10.155262053087885</v>
      </c>
      <c r="C16" s="141">
        <f t="shared" si="0"/>
        <v>1.2525577238558152</v>
      </c>
      <c r="E16" s="151">
        <v>10.663831083391859</v>
      </c>
      <c r="F16" s="141">
        <f t="shared" si="1"/>
        <v>1.2634436830241456</v>
      </c>
      <c r="H16" s="151">
        <f t="shared" si="3"/>
        <v>0.50856903030397405</v>
      </c>
      <c r="I16" s="141">
        <f t="shared" si="4"/>
        <v>5.0079360596050337</v>
      </c>
      <c r="K16" s="207">
        <f t="shared" si="2"/>
        <v>0.416688377995106</v>
      </c>
      <c r="L16" s="141">
        <f t="shared" si="5"/>
        <v>4.1031770112559984</v>
      </c>
      <c r="N16" s="151">
        <f t="shared" si="6"/>
        <v>0.29521927124187375</v>
      </c>
      <c r="O16" s="141">
        <f t="shared" si="7"/>
        <v>2.9070571463205837</v>
      </c>
      <c r="Q16" s="151">
        <v>-0.2033386189330057</v>
      </c>
      <c r="R16" s="141">
        <f t="shared" si="8"/>
        <v>-2.0022980979715541</v>
      </c>
      <c r="T16" s="11"/>
    </row>
    <row r="17" spans="1:20" x14ac:dyDescent="0.2">
      <c r="A17" s="10" t="str">
        <f>name!$D13</f>
        <v>34 Culture, media and sports occupations</v>
      </c>
      <c r="B17" s="151">
        <v>19.445543314841693</v>
      </c>
      <c r="C17" s="141">
        <f t="shared" si="0"/>
        <v>2.3984280608664061</v>
      </c>
      <c r="E17" s="151">
        <v>19.063155174955007</v>
      </c>
      <c r="F17" s="141">
        <f t="shared" si="1"/>
        <v>2.2585900691747582</v>
      </c>
      <c r="H17" s="151">
        <f t="shared" si="3"/>
        <v>-0.38238813988668596</v>
      </c>
      <c r="I17" s="141">
        <f t="shared" si="4"/>
        <v>-1.9664564455487921</v>
      </c>
      <c r="K17" s="207">
        <f t="shared" si="2"/>
        <v>0.797885063008412</v>
      </c>
      <c r="L17" s="141">
        <f t="shared" si="5"/>
        <v>4.1031770112559984</v>
      </c>
      <c r="N17" s="151">
        <f t="shared" si="6"/>
        <v>0.35903122531327725</v>
      </c>
      <c r="O17" s="141">
        <f t="shared" si="7"/>
        <v>1.84634195867003</v>
      </c>
      <c r="Q17" s="151">
        <v>-1.5393044282083752</v>
      </c>
      <c r="R17" s="141">
        <f t="shared" si="8"/>
        <v>-7.9159754154748168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53.783306275791062</v>
      </c>
      <c r="C18" s="141">
        <f t="shared" si="0"/>
        <v>6.6336737878429251</v>
      </c>
      <c r="E18" s="151">
        <v>58.810226431505292</v>
      </c>
      <c r="F18" s="141">
        <f t="shared" si="1"/>
        <v>6.9677968922282689</v>
      </c>
      <c r="H18" s="151">
        <f t="shared" si="3"/>
        <v>5.0269201557142296</v>
      </c>
      <c r="I18" s="141">
        <f t="shared" si="4"/>
        <v>9.3466179448639544</v>
      </c>
      <c r="K18" s="207">
        <f t="shared" si="2"/>
        <v>2.2068242590016633</v>
      </c>
      <c r="L18" s="141">
        <f t="shared" si="5"/>
        <v>4.1031770112559975</v>
      </c>
      <c r="N18" s="151">
        <f t="shared" si="6"/>
        <v>3.3490208242984068</v>
      </c>
      <c r="O18" s="141">
        <f t="shared" si="7"/>
        <v>6.2268779221664694</v>
      </c>
      <c r="Q18" s="151">
        <v>-0.52892492758584042</v>
      </c>
      <c r="R18" s="141">
        <f t="shared" si="8"/>
        <v>-0.98343698855851125</v>
      </c>
      <c r="T18" s="11"/>
    </row>
    <row r="19" spans="1:20" x14ac:dyDescent="0.2">
      <c r="A19" s="10" t="str">
        <f>name!$D15</f>
        <v>41 Administrative occupations</v>
      </c>
      <c r="B19" s="151">
        <v>70.148045636564206</v>
      </c>
      <c r="C19" s="141">
        <f t="shared" si="0"/>
        <v>8.6521131523880239</v>
      </c>
      <c r="E19" s="151">
        <v>70.42407496856508</v>
      </c>
      <c r="F19" s="141">
        <f t="shared" si="1"/>
        <v>8.3437980174336577</v>
      </c>
      <c r="H19" s="151">
        <f t="shared" si="3"/>
        <v>0.27602933200087421</v>
      </c>
      <c r="I19" s="141">
        <f t="shared" si="4"/>
        <v>0.39349539890387586</v>
      </c>
      <c r="K19" s="207">
        <f t="shared" si="2"/>
        <v>2.878298482404869</v>
      </c>
      <c r="L19" s="141">
        <f t="shared" si="5"/>
        <v>4.1031770112559984</v>
      </c>
      <c r="N19" s="151">
        <f t="shared" si="6"/>
        <v>-2.043540551060167</v>
      </c>
      <c r="O19" s="141">
        <f t="shared" si="7"/>
        <v>-2.9131824450929322</v>
      </c>
      <c r="Q19" s="151">
        <v>-0.55872859934382779</v>
      </c>
      <c r="R19" s="141">
        <f t="shared" si="8"/>
        <v>-0.79649916725918612</v>
      </c>
      <c r="T19" s="11"/>
    </row>
    <row r="20" spans="1:20" x14ac:dyDescent="0.2">
      <c r="A20" s="10" t="str">
        <f>name!$D16</f>
        <v>42 Secretarial and related occupations</v>
      </c>
      <c r="B20" s="151">
        <v>20.530600987403457</v>
      </c>
      <c r="C20" s="141">
        <f t="shared" si="0"/>
        <v>2.5322598971589021</v>
      </c>
      <c r="E20" s="151">
        <v>18.299085549840068</v>
      </c>
      <c r="F20" s="141">
        <f t="shared" si="1"/>
        <v>2.1680636032458693</v>
      </c>
      <c r="H20" s="151">
        <f t="shared" si="3"/>
        <v>-2.2315154375633881</v>
      </c>
      <c r="I20" s="141">
        <f t="shared" si="4"/>
        <v>-10.869216341657673</v>
      </c>
      <c r="K20" s="207">
        <f t="shared" si="2"/>
        <v>0.84240689998783569</v>
      </c>
      <c r="L20" s="141">
        <f t="shared" si="5"/>
        <v>4.1031770112559984</v>
      </c>
      <c r="N20" s="151">
        <f t="shared" si="6"/>
        <v>-3.1216607801791389</v>
      </c>
      <c r="O20" s="141">
        <f t="shared" si="7"/>
        <v>-15.204916709912355</v>
      </c>
      <c r="Q20" s="151">
        <v>4.7738442627915122E-2</v>
      </c>
      <c r="R20" s="141">
        <f t="shared" si="8"/>
        <v>0.23252335699868223</v>
      </c>
      <c r="T20" s="11"/>
    </row>
    <row r="21" spans="1:20" x14ac:dyDescent="0.2">
      <c r="A21" s="10" t="str">
        <f>name!$D17</f>
        <v>51 Skilled agricultural and related trades</v>
      </c>
      <c r="B21" s="151">
        <v>8.3412407981771839</v>
      </c>
      <c r="C21" s="141">
        <f t="shared" si="0"/>
        <v>1.0288149664361654</v>
      </c>
      <c r="E21" s="151">
        <v>7.2546873773128455</v>
      </c>
      <c r="F21" s="141">
        <f t="shared" si="1"/>
        <v>0.85953058216161426</v>
      </c>
      <c r="H21" s="151">
        <f t="shared" si="3"/>
        <v>-1.0865534208643384</v>
      </c>
      <c r="I21" s="141">
        <f t="shared" si="4"/>
        <v>-13.026280467790642</v>
      </c>
      <c r="K21" s="207">
        <f t="shared" si="2"/>
        <v>0.34225587488431258</v>
      </c>
      <c r="L21" s="141">
        <f t="shared" si="5"/>
        <v>4.1031770112559984</v>
      </c>
      <c r="N21" s="151">
        <f t="shared" si="6"/>
        <v>-0.79696357288544606</v>
      </c>
      <c r="O21" s="141">
        <f t="shared" si="7"/>
        <v>-9.5544966530591822</v>
      </c>
      <c r="Q21" s="151">
        <v>-0.63184572286320495</v>
      </c>
      <c r="R21" s="141">
        <f t="shared" si="8"/>
        <v>-7.5749608259874552</v>
      </c>
      <c r="T21" s="11"/>
    </row>
    <row r="22" spans="1:20" x14ac:dyDescent="0.2">
      <c r="A22" s="10" t="str">
        <f>name!$D18</f>
        <v>52 Skilled metal, electrical and electronic trades</v>
      </c>
      <c r="B22" s="151">
        <v>24.992127990711928</v>
      </c>
      <c r="C22" s="141">
        <f t="shared" si="0"/>
        <v>3.0825480215787033</v>
      </c>
      <c r="E22" s="151">
        <v>23.111853050295856</v>
      </c>
      <c r="F22" s="141">
        <f t="shared" si="1"/>
        <v>2.7382771267688519</v>
      </c>
      <c r="H22" s="151">
        <f t="shared" si="3"/>
        <v>-1.8802749404160721</v>
      </c>
      <c r="I22" s="141">
        <f t="shared" si="4"/>
        <v>-7.5234687543007883</v>
      </c>
      <c r="K22" s="207">
        <f t="shared" si="2"/>
        <v>1.0254712503385675</v>
      </c>
      <c r="L22" s="141">
        <f t="shared" si="5"/>
        <v>4.1031770112559984</v>
      </c>
      <c r="N22" s="151">
        <f t="shared" si="6"/>
        <v>-4.1523500352706479</v>
      </c>
      <c r="O22" s="141">
        <f t="shared" si="7"/>
        <v>-16.614631762504683</v>
      </c>
      <c r="Q22" s="151">
        <v>1.2466038445160086</v>
      </c>
      <c r="R22" s="141">
        <f t="shared" si="8"/>
        <v>4.9879859969479048</v>
      </c>
      <c r="T22" s="11"/>
    </row>
    <row r="23" spans="1:20" x14ac:dyDescent="0.2">
      <c r="A23" s="10" t="str">
        <f>name!$D19</f>
        <v>53 Skilled construction and building trades</v>
      </c>
      <c r="B23" s="151">
        <v>22.992439420060865</v>
      </c>
      <c r="C23" s="141">
        <f t="shared" si="0"/>
        <v>2.83590491661682</v>
      </c>
      <c r="E23" s="151">
        <v>19.811743050444228</v>
      </c>
      <c r="F23" s="141">
        <f t="shared" si="1"/>
        <v>2.3472822676050518</v>
      </c>
      <c r="H23" s="151">
        <f t="shared" si="3"/>
        <v>-3.180696369616637</v>
      </c>
      <c r="I23" s="141">
        <f t="shared" si="4"/>
        <v>-13.833662063893426</v>
      </c>
      <c r="K23" s="207">
        <f t="shared" si="2"/>
        <v>0.94342048861089944</v>
      </c>
      <c r="L23" s="141">
        <f t="shared" si="5"/>
        <v>4.1031770112559984</v>
      </c>
      <c r="N23" s="151">
        <f t="shared" si="6"/>
        <v>-6.1964623072067067</v>
      </c>
      <c r="O23" s="141">
        <f t="shared" si="7"/>
        <v>-26.949999493313019</v>
      </c>
      <c r="Q23" s="151">
        <v>2.0723454489791702</v>
      </c>
      <c r="R23" s="141">
        <f t="shared" si="8"/>
        <v>9.0131604181635989</v>
      </c>
      <c r="T23" s="11"/>
    </row>
    <row r="24" spans="1:20" x14ac:dyDescent="0.2">
      <c r="A24" s="10" t="str">
        <f>name!$D20</f>
        <v>54 Textiles, printing and other skilled trades</v>
      </c>
      <c r="B24" s="151">
        <v>18.94287425233038</v>
      </c>
      <c r="C24" s="141">
        <f t="shared" si="0"/>
        <v>2.3364284774484227</v>
      </c>
      <c r="E24" s="151">
        <v>16.060423045689635</v>
      </c>
      <c r="F24" s="141">
        <f t="shared" si="1"/>
        <v>1.902828344249978</v>
      </c>
      <c r="H24" s="151">
        <f t="shared" si="3"/>
        <v>-2.8824512066407451</v>
      </c>
      <c r="I24" s="141">
        <f t="shared" si="4"/>
        <v>-15.216546170579903</v>
      </c>
      <c r="K24" s="207">
        <f t="shared" si="2"/>
        <v>0.77725966159275173</v>
      </c>
      <c r="L24" s="141">
        <f t="shared" si="5"/>
        <v>4.1031770112559984</v>
      </c>
      <c r="N24" s="151">
        <f t="shared" si="6"/>
        <v>-3.7563068411667087</v>
      </c>
      <c r="O24" s="141">
        <f t="shared" si="7"/>
        <v>-19.829656213362671</v>
      </c>
      <c r="Q24" s="151">
        <v>9.6595972933211968E-2</v>
      </c>
      <c r="R24" s="141">
        <f t="shared" si="8"/>
        <v>0.50993303152676839</v>
      </c>
      <c r="T24" s="11"/>
    </row>
    <row r="25" spans="1:20" x14ac:dyDescent="0.2">
      <c r="A25" s="10" t="str">
        <f>name!$D21</f>
        <v>61 Caring personal service occupations</v>
      </c>
      <c r="B25" s="151">
        <v>60.359909143969169</v>
      </c>
      <c r="C25" s="141">
        <f t="shared" si="0"/>
        <v>7.444836973608675</v>
      </c>
      <c r="E25" s="151">
        <v>62.109746010917213</v>
      </c>
      <c r="F25" s="141">
        <f t="shared" si="1"/>
        <v>7.3587217987672524</v>
      </c>
      <c r="H25" s="151">
        <f t="shared" si="3"/>
        <v>1.7498368669480442</v>
      </c>
      <c r="I25" s="141">
        <f t="shared" si="4"/>
        <v>2.8990051372913328</v>
      </c>
      <c r="K25" s="207">
        <f t="shared" si="2"/>
        <v>2.4766739160103501</v>
      </c>
      <c r="L25" s="141">
        <f t="shared" si="5"/>
        <v>4.1031770112559984</v>
      </c>
      <c r="N25" s="151">
        <f t="shared" si="6"/>
        <v>-1.7772460399901631</v>
      </c>
      <c r="O25" s="141">
        <f t="shared" si="7"/>
        <v>-2.9444147037251391</v>
      </c>
      <c r="Q25" s="151">
        <v>1.0504089909278573</v>
      </c>
      <c r="R25" s="141">
        <f t="shared" si="8"/>
        <v>1.7402428297604693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21.298453523845314</v>
      </c>
      <c r="C26" s="141">
        <f t="shared" si="0"/>
        <v>2.6269674113790868</v>
      </c>
      <c r="E26" s="151">
        <v>21.00931922294674</v>
      </c>
      <c r="F26" s="141">
        <f t="shared" si="1"/>
        <v>2.4891703037391788</v>
      </c>
      <c r="H26" s="151">
        <f t="shared" si="3"/>
        <v>-0.28913430089857428</v>
      </c>
      <c r="I26" s="141">
        <f t="shared" si="4"/>
        <v>-1.357536595672848</v>
      </c>
      <c r="K26" s="207">
        <f t="shared" si="2"/>
        <v>0.87391324874346399</v>
      </c>
      <c r="L26" s="141">
        <f t="shared" si="5"/>
        <v>4.1031770112559984</v>
      </c>
      <c r="N26" s="151">
        <f t="shared" si="6"/>
        <v>-0.47278340508133254</v>
      </c>
      <c r="O26" s="141">
        <f t="shared" si="7"/>
        <v>-2.2198015670575044</v>
      </c>
      <c r="Q26" s="151">
        <v>-0.69026414456070573</v>
      </c>
      <c r="R26" s="141">
        <f t="shared" si="8"/>
        <v>-3.2409120398713456</v>
      </c>
      <c r="T26" s="11"/>
    </row>
    <row r="27" spans="1:20" x14ac:dyDescent="0.2">
      <c r="A27" s="10" t="str">
        <f>name!$D23</f>
        <v>63 Community and civil enforcement occupations</v>
      </c>
      <c r="B27" s="151">
        <v>0.92152197898617294</v>
      </c>
      <c r="C27" s="141">
        <f t="shared" si="0"/>
        <v>0.11366121981372743</v>
      </c>
      <c r="E27" s="151">
        <v>0.9876939566780859</v>
      </c>
      <c r="F27" s="141">
        <f t="shared" si="1"/>
        <v>0.11702132944224507</v>
      </c>
      <c r="H27" s="151">
        <f t="shared" si="3"/>
        <v>6.6171977691912964E-2</v>
      </c>
      <c r="I27" s="141">
        <f t="shared" si="4"/>
        <v>7.1807270147493441</v>
      </c>
      <c r="K27" s="207">
        <f t="shared" si="2"/>
        <v>3.7811677995431982E-2</v>
      </c>
      <c r="L27" s="141">
        <f t="shared" si="5"/>
        <v>4.1031770112559984</v>
      </c>
      <c r="N27" s="151">
        <f t="shared" si="6"/>
        <v>3.9152949802241793E-2</v>
      </c>
      <c r="O27" s="141">
        <f t="shared" si="7"/>
        <v>4.2487266386545155</v>
      </c>
      <c r="Q27" s="151">
        <v>-1.0792650105760811E-2</v>
      </c>
      <c r="R27" s="141">
        <f t="shared" si="8"/>
        <v>-1.1711766351611621</v>
      </c>
      <c r="T27" s="172"/>
    </row>
    <row r="28" spans="1:20" x14ac:dyDescent="0.2">
      <c r="A28" s="10" t="str">
        <f>name!$D24</f>
        <v>71 Sales occupations</v>
      </c>
      <c r="B28" s="151">
        <v>50.12186191816896</v>
      </c>
      <c r="C28" s="141">
        <f t="shared" si="0"/>
        <v>6.1820684637623566</v>
      </c>
      <c r="E28" s="151">
        <v>47.563952159539802</v>
      </c>
      <c r="F28" s="141">
        <f t="shared" si="1"/>
        <v>5.6353457238483315</v>
      </c>
      <c r="H28" s="151">
        <f t="shared" si="3"/>
        <v>-2.5579097586291581</v>
      </c>
      <c r="I28" s="141">
        <f t="shared" si="4"/>
        <v>-5.1033813604237421</v>
      </c>
      <c r="K28" s="207">
        <f t="shared" si="2"/>
        <v>2.0565887158397835</v>
      </c>
      <c r="L28" s="141">
        <f t="shared" si="5"/>
        <v>4.1031770112559984</v>
      </c>
      <c r="N28" s="151">
        <f>H28-(K28+Q28)</f>
        <v>-4.152019579708746</v>
      </c>
      <c r="O28" s="141">
        <f t="shared" si="7"/>
        <v>-8.2838494437567114</v>
      </c>
      <c r="Q28" s="151">
        <v>-0.46247889476019599</v>
      </c>
      <c r="R28" s="141">
        <f t="shared" si="8"/>
        <v>-0.92270892792302539</v>
      </c>
      <c r="T28" s="11"/>
    </row>
    <row r="29" spans="1:20" x14ac:dyDescent="0.2">
      <c r="A29" s="10" t="str">
        <f>name!$D25</f>
        <v>72 Customer service occupations</v>
      </c>
      <c r="B29" s="151">
        <v>12.419555486391117</v>
      </c>
      <c r="C29" s="141">
        <f t="shared" si="0"/>
        <v>1.531837393265979</v>
      </c>
      <c r="E29" s="151">
        <v>13.592459817865823</v>
      </c>
      <c r="F29" s="141">
        <f t="shared" si="1"/>
        <v>1.6104256865422673</v>
      </c>
      <c r="H29" s="151">
        <f t="shared" si="3"/>
        <v>1.1729043314747063</v>
      </c>
      <c r="I29" s="141">
        <f t="shared" si="4"/>
        <v>9.4440121690339893</v>
      </c>
      <c r="K29" s="207">
        <f t="shared" si="2"/>
        <v>0.50959634561778344</v>
      </c>
      <c r="L29" s="141">
        <f t="shared" si="5"/>
        <v>4.1031770112559993</v>
      </c>
      <c r="N29" s="151">
        <f t="shared" si="6"/>
        <v>0.74829394514516312</v>
      </c>
      <c r="O29" s="141">
        <f t="shared" si="7"/>
        <v>6.0251266316666126</v>
      </c>
      <c r="Q29" s="151">
        <v>-8.4985959288240265E-2</v>
      </c>
      <c r="R29" s="141">
        <f t="shared" si="8"/>
        <v>-0.68429147388861622</v>
      </c>
      <c r="T29" s="11"/>
    </row>
    <row r="30" spans="1:20" x14ac:dyDescent="0.2">
      <c r="A30" s="10" t="str">
        <f>name!$D26</f>
        <v>81 Process, plant and machine operatives</v>
      </c>
      <c r="B30" s="151">
        <v>11.738311185066136</v>
      </c>
      <c r="C30" s="141">
        <f t="shared" si="0"/>
        <v>1.4478122044528647</v>
      </c>
      <c r="E30" s="151">
        <v>10.689802177065785</v>
      </c>
      <c r="F30" s="141">
        <f t="shared" si="1"/>
        <v>1.2665207210967624</v>
      </c>
      <c r="H30" s="151">
        <f t="shared" si="3"/>
        <v>-1.0485090080003516</v>
      </c>
      <c r="I30" s="141">
        <f t="shared" si="4"/>
        <v>-8.932366772950262</v>
      </c>
      <c r="K30" s="207">
        <f t="shared" si="2"/>
        <v>0.48164368605532526</v>
      </c>
      <c r="L30" s="141">
        <f t="shared" si="5"/>
        <v>4.1031770112559984</v>
      </c>
      <c r="N30" s="151">
        <f t="shared" si="6"/>
        <v>-2.2917790725629787</v>
      </c>
      <c r="O30" s="141">
        <f t="shared" si="7"/>
        <v>-19.523925004464484</v>
      </c>
      <c r="Q30" s="151">
        <v>0.76162637850730197</v>
      </c>
      <c r="R30" s="141">
        <f t="shared" si="8"/>
        <v>6.4883812202582254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27.616628710312785</v>
      </c>
      <c r="C31" s="141">
        <f t="shared" si="0"/>
        <v>3.4062559308789488</v>
      </c>
      <c r="E31" s="151">
        <v>25.684227442514675</v>
      </c>
      <c r="F31" s="141">
        <f t="shared" si="1"/>
        <v>3.0430503504636328</v>
      </c>
      <c r="H31" s="151">
        <f t="shared" si="3"/>
        <v>-1.9324012677981095</v>
      </c>
      <c r="I31" s="141">
        <f t="shared" si="4"/>
        <v>-6.9972381063170825</v>
      </c>
      <c r="K31" s="207">
        <f t="shared" si="2"/>
        <v>1.133159160525478</v>
      </c>
      <c r="L31" s="141">
        <f t="shared" si="5"/>
        <v>4.1031770112559984</v>
      </c>
      <c r="N31" s="151">
        <f t="shared" si="6"/>
        <v>-3.5480249279039926</v>
      </c>
      <c r="O31" s="141">
        <f t="shared" si="7"/>
        <v>-12.847422345143327</v>
      </c>
      <c r="Q31" s="151">
        <v>0.48246449958040483</v>
      </c>
      <c r="R31" s="141">
        <f t="shared" si="8"/>
        <v>1.7470072275702493</v>
      </c>
      <c r="T31" s="11"/>
    </row>
    <row r="32" spans="1:20" x14ac:dyDescent="0.2">
      <c r="A32" s="10" t="str">
        <f>name!$D28</f>
        <v>91 Elementary trades and related occupations</v>
      </c>
      <c r="B32" s="151">
        <v>11.171675197318669</v>
      </c>
      <c r="C32" s="141">
        <f t="shared" si="0"/>
        <v>1.3779228919607316</v>
      </c>
      <c r="E32" s="151">
        <v>8.9775171854387175</v>
      </c>
      <c r="F32" s="141">
        <f t="shared" si="1"/>
        <v>1.0636503230859038</v>
      </c>
      <c r="H32" s="151">
        <f t="shared" si="3"/>
        <v>-2.1941580118799511</v>
      </c>
      <c r="I32" s="141">
        <f t="shared" si="4"/>
        <v>-19.640367027557105</v>
      </c>
      <c r="K32" s="207">
        <f t="shared" si="2"/>
        <v>0.4583936084685678</v>
      </c>
      <c r="L32" s="141">
        <f t="shared" si="5"/>
        <v>4.1031770112559984</v>
      </c>
      <c r="N32" s="151">
        <f>H32-(K32+Q32)</f>
        <v>-2.8649259906564182</v>
      </c>
      <c r="O32" s="141">
        <f t="shared" si="7"/>
        <v>-25.644551421831828</v>
      </c>
      <c r="Q32" s="151">
        <v>0.21237437030789919</v>
      </c>
      <c r="R32" s="141">
        <f t="shared" si="8"/>
        <v>1.9010073830187213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84.475560766463431</v>
      </c>
      <c r="C33" s="141">
        <f t="shared" si="0"/>
        <v>10.419279735170546</v>
      </c>
      <c r="E33" s="151">
        <v>78.915254702608976</v>
      </c>
      <c r="F33" s="141">
        <f t="shared" si="1"/>
        <v>9.3498273996046386</v>
      </c>
      <c r="H33" s="151">
        <f t="shared" ref="H33" si="9">E33-B33</f>
        <v>-5.5603060638544548</v>
      </c>
      <c r="I33" s="141">
        <f>IF(B33&lt;&gt;0,((E33/B33)-1)*100,0)</f>
        <v>-6.5821475624484815</v>
      </c>
      <c r="K33" s="207">
        <f t="shared" si="2"/>
        <v>3.4661817894991191</v>
      </c>
      <c r="L33" s="141">
        <f t="shared" ref="L33" si="10">IF(B33&lt;&gt;0,K33/B33*100,0)</f>
        <v>4.1031770112559984</v>
      </c>
      <c r="N33" s="151">
        <f>H33-(K33+Q33)</f>
        <v>-8.4949118202812954</v>
      </c>
      <c r="O33" s="141">
        <f t="shared" ref="O33" si="11">IF(B33&lt;&gt;0,N33/B33*100,0)</f>
        <v>-10.056058513498204</v>
      </c>
      <c r="Q33" s="151">
        <v>-0.53157603307227841</v>
      </c>
      <c r="R33" s="141">
        <f t="shared" ref="R33" si="12">IF(B33&lt;&gt;0,Q33/B33*100,0)</f>
        <v>-0.62926606020627052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810.76200000000006</v>
      </c>
      <c r="C35" s="147">
        <f>B35/B$35*100</f>
        <v>100</v>
      </c>
      <c r="D35" s="145"/>
      <c r="E35" s="152">
        <f>SUM(E8:E33)</f>
        <v>844.02899999999943</v>
      </c>
      <c r="F35" s="147">
        <f t="shared" ref="F35" si="13">E35/E$35*100</f>
        <v>100</v>
      </c>
      <c r="G35" s="145"/>
      <c r="H35" s="152">
        <f>E35-B35</f>
        <v>33.266999999999371</v>
      </c>
      <c r="I35" s="147">
        <f>IF(B35&lt;&gt;0,((E35/B35)-1)*100,0)</f>
        <v>4.1031770112559984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Coast to Capital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73.312883325506348</v>
      </c>
      <c r="C44" s="141">
        <f t="shared" ref="C44:C68" si="15">B44/B$71*100</f>
        <v>8.6860621288494109</v>
      </c>
      <c r="E44" s="151">
        <v>73.609992847556228</v>
      </c>
      <c r="F44" s="141">
        <f t="shared" ref="F44:F68" si="16">E44/E$71*100</f>
        <v>8.3129576274647494</v>
      </c>
      <c r="H44" s="151">
        <f>E44-B44</f>
        <v>0.29710952204987962</v>
      </c>
      <c r="I44" s="141">
        <f>IF(B44&gt;0,((E44/B44)-1)*100,0)</f>
        <v>0.40526236122881976</v>
      </c>
      <c r="K44" s="151">
        <f>(($E$71/$B$71)-1)*B44</f>
        <v>3.6008939161358544</v>
      </c>
      <c r="L44" s="141">
        <f>IF(B44&gt;0,K44/B44*100,0)</f>
        <v>4.9116795749909681</v>
      </c>
      <c r="N44" s="151">
        <f>H44-(K44+Q44)</f>
        <v>-2.165049005797969</v>
      </c>
      <c r="O44" s="141">
        <f>IF(B44&gt;0,N44/B44*100,0)</f>
        <v>-2.9531630834722948</v>
      </c>
      <c r="Q44" s="151">
        <v>-1.1387353882880056</v>
      </c>
      <c r="R44" s="141">
        <f>IF(B44&gt;0,Q44/B44*100,0)</f>
        <v>-1.5532541302898493</v>
      </c>
      <c r="T44" s="151"/>
    </row>
    <row r="45" spans="1:20" x14ac:dyDescent="0.2">
      <c r="A45" s="135" t="str">
        <f t="shared" si="14"/>
        <v>12 Other managers and proprietors</v>
      </c>
      <c r="B45" s="151">
        <v>29.855681204859639</v>
      </c>
      <c r="C45" s="141">
        <f t="shared" si="15"/>
        <v>3.5372814446967653</v>
      </c>
      <c r="E45" s="151">
        <v>43.023571582811741</v>
      </c>
      <c r="F45" s="141">
        <f t="shared" si="16"/>
        <v>4.8587578087502044</v>
      </c>
      <c r="H45" s="151">
        <f t="shared" ref="H45:H71" si="17">E45-B45</f>
        <v>13.167890377952101</v>
      </c>
      <c r="I45" s="141">
        <f t="shared" ref="I45:I71" si="18">IF(B45&gt;0,((E45/B45)-1)*100,0)</f>
        <v>44.105141288180526</v>
      </c>
      <c r="K45" s="151">
        <f t="shared" ref="K45:K68" si="19">(($E$71/$B$71)-1)*B45</f>
        <v>1.4664153957135082</v>
      </c>
      <c r="L45" s="141">
        <f t="shared" ref="L45:L68" si="20">IF(B45&gt;0,K45/B45*100,0)</f>
        <v>4.9116795749909681</v>
      </c>
      <c r="N45" s="151">
        <f t="shared" ref="N45:N68" si="21">H45-(K45+Q45)</f>
        <v>11.105494934803726</v>
      </c>
      <c r="O45" s="141">
        <f t="shared" ref="O45:O68" si="22">IF(B45&gt;0,N45/B45*100,0)</f>
        <v>37.197258567311046</v>
      </c>
      <c r="Q45" s="151">
        <v>0.59598004743486721</v>
      </c>
      <c r="R45" s="141">
        <f>IF(B45&gt;0,Q45/B45*100,0)</f>
        <v>1.9962031458785101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57.347674024514461</v>
      </c>
      <c r="C46" s="141">
        <f t="shared" si="15"/>
        <v>6.7945146463586559</v>
      </c>
      <c r="E46" s="151">
        <v>65.919012387286159</v>
      </c>
      <c r="F46" s="141">
        <f t="shared" si="16"/>
        <v>7.4443962785689388</v>
      </c>
      <c r="H46" s="151">
        <f t="shared" si="17"/>
        <v>8.5713383627716979</v>
      </c>
      <c r="I46" s="141">
        <f t="shared" si="18"/>
        <v>14.946270286581642</v>
      </c>
      <c r="K46" s="151">
        <f t="shared" si="19"/>
        <v>2.8167339917944778</v>
      </c>
      <c r="L46" s="141">
        <f t="shared" si="20"/>
        <v>4.9116795749909681</v>
      </c>
      <c r="N46" s="151">
        <f t="shared" si="21"/>
        <v>5.8560332860884419</v>
      </c>
      <c r="O46" s="141">
        <f t="shared" si="22"/>
        <v>10.211457370677595</v>
      </c>
      <c r="Q46" s="151">
        <v>-0.10142891511122208</v>
      </c>
      <c r="R46" s="141">
        <f t="shared" ref="R46:R68" si="23">IF(B46&gt;0,Q46/B46*100,0)</f>
        <v>-0.17686665908693031</v>
      </c>
      <c r="T46" s="151"/>
    </row>
    <row r="47" spans="1:20" x14ac:dyDescent="0.2">
      <c r="A47" s="135" t="str">
        <f t="shared" si="14"/>
        <v>22 Health professionals</v>
      </c>
      <c r="B47" s="151">
        <v>36.371530629323928</v>
      </c>
      <c r="C47" s="141">
        <f t="shared" si="15"/>
        <v>4.309274992840761</v>
      </c>
      <c r="E47" s="151">
        <v>39.884849465969573</v>
      </c>
      <c r="F47" s="141">
        <f t="shared" si="16"/>
        <v>4.5042941965103394</v>
      </c>
      <c r="H47" s="151">
        <f t="shared" si="17"/>
        <v>3.5133188366456451</v>
      </c>
      <c r="I47" s="141">
        <f t="shared" si="18"/>
        <v>9.6595297911743483</v>
      </c>
      <c r="K47" s="151">
        <f t="shared" si="19"/>
        <v>1.7864530410320874</v>
      </c>
      <c r="L47" s="141">
        <f t="shared" si="20"/>
        <v>4.9116795749909681</v>
      </c>
      <c r="N47" s="151">
        <f t="shared" si="21"/>
        <v>1.7245436342111242</v>
      </c>
      <c r="O47" s="141">
        <f t="shared" si="22"/>
        <v>4.7414656583650627</v>
      </c>
      <c r="Q47" s="151">
        <v>2.3221614024334721E-3</v>
      </c>
      <c r="R47" s="141">
        <f t="shared" si="23"/>
        <v>6.3845578183098764E-3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39.609049159230729</v>
      </c>
      <c r="C48" s="141">
        <f t="shared" si="15"/>
        <v>4.6928540558713925</v>
      </c>
      <c r="E48" s="151">
        <v>44.006599767760022</v>
      </c>
      <c r="F48" s="141">
        <f t="shared" si="16"/>
        <v>4.9697736006550111</v>
      </c>
      <c r="H48" s="151">
        <f t="shared" si="17"/>
        <v>4.3975506085292935</v>
      </c>
      <c r="I48" s="141">
        <f t="shared" si="18"/>
        <v>11.102388726502577</v>
      </c>
      <c r="K48" s="151">
        <f t="shared" si="19"/>
        <v>1.9454695774020674</v>
      </c>
      <c r="L48" s="141">
        <f t="shared" si="20"/>
        <v>4.9116795749909681</v>
      </c>
      <c r="N48" s="151">
        <f t="shared" si="21"/>
        <v>3.2616780562981393</v>
      </c>
      <c r="O48" s="141">
        <f t="shared" si="22"/>
        <v>8.2346790077843064</v>
      </c>
      <c r="Q48" s="151">
        <v>-0.80959702517091303</v>
      </c>
      <c r="R48" s="141">
        <f t="shared" si="23"/>
        <v>-2.043969856272704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62.28317890406327</v>
      </c>
      <c r="C49" s="141">
        <f t="shared" si="15"/>
        <v>7.3792700137155611</v>
      </c>
      <c r="E49" s="151">
        <v>76.267516475131899</v>
      </c>
      <c r="F49" s="141">
        <f t="shared" si="16"/>
        <v>8.6130783102064861</v>
      </c>
      <c r="H49" s="151">
        <f t="shared" si="17"/>
        <v>13.984337571068629</v>
      </c>
      <c r="I49" s="141">
        <f t="shared" si="18"/>
        <v>22.452832076232234</v>
      </c>
      <c r="K49" s="151">
        <f t="shared" si="19"/>
        <v>3.059150176885959</v>
      </c>
      <c r="L49" s="141">
        <f t="shared" si="20"/>
        <v>4.9116795749909681</v>
      </c>
      <c r="N49" s="151">
        <f t="shared" si="21"/>
        <v>10.929077992130605</v>
      </c>
      <c r="O49" s="141">
        <f t="shared" si="22"/>
        <v>17.547399128366596</v>
      </c>
      <c r="Q49" s="151">
        <v>-3.8905979479337896E-3</v>
      </c>
      <c r="R49" s="141">
        <f t="shared" si="23"/>
        <v>-6.2466271253215884E-3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16.111839287438315</v>
      </c>
      <c r="C50" s="141">
        <f t="shared" si="15"/>
        <v>1.9089201067070356</v>
      </c>
      <c r="E50" s="151">
        <v>15.028286069601366</v>
      </c>
      <c r="F50" s="141">
        <f t="shared" si="16"/>
        <v>1.6971813265725979</v>
      </c>
      <c r="H50" s="151">
        <f t="shared" si="17"/>
        <v>-1.0835532178369487</v>
      </c>
      <c r="I50" s="141">
        <f t="shared" si="18"/>
        <v>-6.7251987715750587</v>
      </c>
      <c r="K50" s="151">
        <f t="shared" si="19"/>
        <v>0.79136191943647805</v>
      </c>
      <c r="L50" s="141">
        <f t="shared" si="20"/>
        <v>4.9116795749909681</v>
      </c>
      <c r="N50" s="151">
        <f t="shared" si="21"/>
        <v>-1.7102634068893163</v>
      </c>
      <c r="O50" s="141">
        <f t="shared" si="22"/>
        <v>-10.614948277337477</v>
      </c>
      <c r="Q50" s="151">
        <v>-0.16465173038411041</v>
      </c>
      <c r="R50" s="141">
        <f t="shared" si="23"/>
        <v>-1.0219300692285458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16.108111057487204</v>
      </c>
      <c r="C51" s="141">
        <f t="shared" si="15"/>
        <v>1.9084783884780279</v>
      </c>
      <c r="E51" s="151">
        <v>16.939407906819763</v>
      </c>
      <c r="F51" s="141">
        <f t="shared" si="16"/>
        <v>1.9130090184271631</v>
      </c>
      <c r="H51" s="151">
        <f t="shared" si="17"/>
        <v>0.83129684933255987</v>
      </c>
      <c r="I51" s="141">
        <f t="shared" si="18"/>
        <v>5.1607345291188933</v>
      </c>
      <c r="K51" s="151">
        <f t="shared" si="19"/>
        <v>0.79117880072746061</v>
      </c>
      <c r="L51" s="141">
        <f t="shared" si="20"/>
        <v>4.9116795749909681</v>
      </c>
      <c r="N51" s="151">
        <f t="shared" si="21"/>
        <v>2.8329413941399095E-2</v>
      </c>
      <c r="O51" s="141">
        <f t="shared" si="22"/>
        <v>0.17587049058884727</v>
      </c>
      <c r="Q51" s="151">
        <v>1.178863466370021E-2</v>
      </c>
      <c r="R51" s="141">
        <f t="shared" si="23"/>
        <v>7.3184463539073624E-2</v>
      </c>
      <c r="T51" s="151"/>
    </row>
    <row r="52" spans="1:20" x14ac:dyDescent="0.2">
      <c r="A52" s="135" t="str">
        <f t="shared" si="14"/>
        <v>33 Protective service occupations</v>
      </c>
      <c r="B52" s="151">
        <v>10.663831083391859</v>
      </c>
      <c r="C52" s="141">
        <f t="shared" si="15"/>
        <v>1.2634436830241456</v>
      </c>
      <c r="E52" s="151">
        <v>14.369698074850845</v>
      </c>
      <c r="F52" s="141">
        <f t="shared" si="16"/>
        <v>1.6228053637103785</v>
      </c>
      <c r="H52" s="151">
        <f t="shared" si="17"/>
        <v>3.7058669914589863</v>
      </c>
      <c r="I52" s="141">
        <f t="shared" si="18"/>
        <v>34.751741306467274</v>
      </c>
      <c r="K52" s="151">
        <f t="shared" si="19"/>
        <v>0.52377321323449599</v>
      </c>
      <c r="L52" s="141">
        <f t="shared" si="20"/>
        <v>4.9116795749909681</v>
      </c>
      <c r="N52" s="151">
        <f t="shared" si="21"/>
        <v>3.3747907905836314</v>
      </c>
      <c r="O52" s="141">
        <f t="shared" si="22"/>
        <v>31.647076591822827</v>
      </c>
      <c r="Q52" s="151">
        <v>-0.19269701235914083</v>
      </c>
      <c r="R52" s="141">
        <f t="shared" si="23"/>
        <v>-1.8070148603465075</v>
      </c>
      <c r="T52" s="151"/>
    </row>
    <row r="53" spans="1:20" x14ac:dyDescent="0.2">
      <c r="A53" s="135" t="str">
        <f t="shared" si="14"/>
        <v>34 Culture, media and sports occupations</v>
      </c>
      <c r="B53" s="151">
        <v>19.063155174955007</v>
      </c>
      <c r="C53" s="141">
        <f t="shared" si="15"/>
        <v>2.2585900691747582</v>
      </c>
      <c r="E53" s="151">
        <v>20.468744905682847</v>
      </c>
      <c r="F53" s="141">
        <f t="shared" si="16"/>
        <v>2.3115857304960388</v>
      </c>
      <c r="H53" s="151">
        <f t="shared" si="17"/>
        <v>1.40558973072784</v>
      </c>
      <c r="I53" s="141">
        <f t="shared" si="18"/>
        <v>7.3733320524741464</v>
      </c>
      <c r="K53" s="151">
        <f t="shared" si="19"/>
        <v>0.93632109907709882</v>
      </c>
      <c r="L53" s="141">
        <f t="shared" si="20"/>
        <v>4.9116795749909681</v>
      </c>
      <c r="N53" s="151">
        <f t="shared" si="21"/>
        <v>-9.0939647044630867E-2</v>
      </c>
      <c r="O53" s="141">
        <f t="shared" si="22"/>
        <v>-0.47704404758823193</v>
      </c>
      <c r="Q53" s="151">
        <v>0.56020827869537193</v>
      </c>
      <c r="R53" s="141">
        <f t="shared" si="23"/>
        <v>2.9386965250714021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58.810226431505292</v>
      </c>
      <c r="C54" s="141">
        <f t="shared" si="15"/>
        <v>6.9677968922282689</v>
      </c>
      <c r="E54" s="151">
        <v>58.141273955141422</v>
      </c>
      <c r="F54" s="141">
        <f t="shared" si="16"/>
        <v>6.5660371384203495</v>
      </c>
      <c r="H54" s="151">
        <f t="shared" si="17"/>
        <v>-0.66895247636387012</v>
      </c>
      <c r="I54" s="141">
        <f t="shared" si="18"/>
        <v>-1.1374764508736979</v>
      </c>
      <c r="K54" s="151">
        <f t="shared" si="19"/>
        <v>2.8885698796421853</v>
      </c>
      <c r="L54" s="141">
        <f t="shared" si="20"/>
        <v>4.9116795749909681</v>
      </c>
      <c r="N54" s="151">
        <f t="shared" si="21"/>
        <v>-2.5900987351059568</v>
      </c>
      <c r="O54" s="141">
        <f t="shared" si="22"/>
        <v>-4.404163854261939</v>
      </c>
      <c r="Q54" s="151">
        <v>-0.96742362090009881</v>
      </c>
      <c r="R54" s="141">
        <f t="shared" si="23"/>
        <v>-1.6449921716027254</v>
      </c>
      <c r="T54" s="151"/>
    </row>
    <row r="55" spans="1:20" x14ac:dyDescent="0.2">
      <c r="A55" s="135" t="str">
        <f t="shared" si="14"/>
        <v>41 Administrative occupations</v>
      </c>
      <c r="B55" s="151">
        <v>70.42407496856508</v>
      </c>
      <c r="C55" s="141">
        <f t="shared" si="15"/>
        <v>8.3437980174336577</v>
      </c>
      <c r="E55" s="151">
        <v>57.307471738131966</v>
      </c>
      <c r="F55" s="141">
        <f t="shared" si="16"/>
        <v>6.4718738022814577</v>
      </c>
      <c r="H55" s="151">
        <f t="shared" si="17"/>
        <v>-13.116603230433114</v>
      </c>
      <c r="I55" s="141">
        <f t="shared" si="18"/>
        <v>-18.625169356200878</v>
      </c>
      <c r="K55" s="151">
        <f t="shared" si="19"/>
        <v>3.4590049061073382</v>
      </c>
      <c r="L55" s="141">
        <f t="shared" si="20"/>
        <v>4.9116795749909681</v>
      </c>
      <c r="N55" s="151">
        <f t="shared" si="21"/>
        <v>-15.574849839950557</v>
      </c>
      <c r="O55" s="141">
        <f t="shared" si="22"/>
        <v>-22.115803220564334</v>
      </c>
      <c r="Q55" s="151">
        <v>-1.0007582965898945</v>
      </c>
      <c r="R55" s="141">
        <f t="shared" si="23"/>
        <v>-1.4210457106275078</v>
      </c>
      <c r="T55" s="151"/>
    </row>
    <row r="56" spans="1:20" x14ac:dyDescent="0.2">
      <c r="A56" s="135" t="str">
        <f t="shared" si="14"/>
        <v>42 Secretarial and related occupations</v>
      </c>
      <c r="B56" s="151">
        <v>18.299085549840068</v>
      </c>
      <c r="C56" s="141">
        <f t="shared" si="15"/>
        <v>2.1680636032458693</v>
      </c>
      <c r="E56" s="151">
        <v>14.487755612691924</v>
      </c>
      <c r="F56" s="141">
        <f t="shared" si="16"/>
        <v>1.6361378919678962</v>
      </c>
      <c r="H56" s="151">
        <f t="shared" si="17"/>
        <v>-3.8113299371481446</v>
      </c>
      <c r="I56" s="141">
        <f t="shared" si="18"/>
        <v>-20.827980320478122</v>
      </c>
      <c r="K56" s="151">
        <f t="shared" si="19"/>
        <v>0.89879244736161834</v>
      </c>
      <c r="L56" s="141">
        <f t="shared" si="20"/>
        <v>4.9116795749909681</v>
      </c>
      <c r="N56" s="151">
        <f t="shared" si="21"/>
        <v>-4.8875574890967837</v>
      </c>
      <c r="O56" s="141">
        <f t="shared" si="22"/>
        <v>-26.709299083743016</v>
      </c>
      <c r="Q56" s="151">
        <v>0.17743510458702078</v>
      </c>
      <c r="R56" s="141">
        <f t="shared" si="23"/>
        <v>0.96963918827392725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7.2546873773128455</v>
      </c>
      <c r="C57" s="141">
        <f t="shared" si="15"/>
        <v>0.85953058216161426</v>
      </c>
      <c r="E57" s="151">
        <v>8.7869434005790978</v>
      </c>
      <c r="F57" s="141">
        <f t="shared" si="16"/>
        <v>0.9923311406267864</v>
      </c>
      <c r="H57" s="151">
        <f t="shared" si="17"/>
        <v>1.5322560232662523</v>
      </c>
      <c r="I57" s="141">
        <f t="shared" si="18"/>
        <v>21.120910434514183</v>
      </c>
      <c r="K57" s="151">
        <f t="shared" si="19"/>
        <v>0.356326998140923</v>
      </c>
      <c r="L57" s="141">
        <f t="shared" si="20"/>
        <v>4.9116795749909681</v>
      </c>
      <c r="N57" s="151">
        <f t="shared" si="21"/>
        <v>1.1047112988849219</v>
      </c>
      <c r="O57" s="141">
        <f t="shared" si="22"/>
        <v>15.227552083631062</v>
      </c>
      <c r="Q57" s="151">
        <v>7.1217726240407384E-2</v>
      </c>
      <c r="R57" s="141">
        <f t="shared" si="23"/>
        <v>0.98167877589215435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23.111853050295856</v>
      </c>
      <c r="C58" s="141">
        <f t="shared" si="15"/>
        <v>2.7382771267688519</v>
      </c>
      <c r="E58" s="151">
        <v>22.613080472844711</v>
      </c>
      <c r="F58" s="141">
        <f t="shared" si="16"/>
        <v>2.5537508227519061</v>
      </c>
      <c r="H58" s="151">
        <f t="shared" si="17"/>
        <v>-0.49877257745114534</v>
      </c>
      <c r="I58" s="141">
        <f t="shared" si="18"/>
        <v>-2.1580812943285843</v>
      </c>
      <c r="K58" s="151">
        <f t="shared" si="19"/>
        <v>1.1351801656733087</v>
      </c>
      <c r="L58" s="141">
        <f t="shared" si="20"/>
        <v>4.911679574990969</v>
      </c>
      <c r="N58" s="151">
        <f t="shared" si="21"/>
        <v>-0.83031627987993539</v>
      </c>
      <c r="O58" s="141">
        <f t="shared" si="22"/>
        <v>-3.5925993388457722</v>
      </c>
      <c r="Q58" s="151">
        <v>-0.80363646324451865</v>
      </c>
      <c r="R58" s="141">
        <f t="shared" si="23"/>
        <v>-3.4771615304737811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19.811743050444228</v>
      </c>
      <c r="C59" s="141">
        <f t="shared" si="15"/>
        <v>2.3472822676050518</v>
      </c>
      <c r="E59" s="151">
        <v>18.750848024536577</v>
      </c>
      <c r="F59" s="141">
        <f t="shared" si="16"/>
        <v>2.1175794084074351</v>
      </c>
      <c r="H59" s="151">
        <f t="shared" si="17"/>
        <v>-1.0608950259076515</v>
      </c>
      <c r="I59" s="141">
        <f t="shared" si="18"/>
        <v>-5.3548797963229422</v>
      </c>
      <c r="K59" s="151">
        <f t="shared" si="19"/>
        <v>0.97308933685836174</v>
      </c>
      <c r="L59" s="141">
        <f t="shared" si="20"/>
        <v>4.9116795749909681</v>
      </c>
      <c r="N59" s="151">
        <f t="shared" si="21"/>
        <v>-2.5873714012492206</v>
      </c>
      <c r="O59" s="141">
        <f t="shared" si="22"/>
        <v>-13.059786787368036</v>
      </c>
      <c r="Q59" s="151">
        <v>0.55338703848320747</v>
      </c>
      <c r="R59" s="141">
        <f t="shared" si="23"/>
        <v>2.7932274160541324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16.060423045689635</v>
      </c>
      <c r="C60" s="141">
        <f t="shared" si="15"/>
        <v>1.902828344249978</v>
      </c>
      <c r="E60" s="151">
        <v>16.99034062971246</v>
      </c>
      <c r="F60" s="141">
        <f t="shared" si="16"/>
        <v>1.9187609761557183</v>
      </c>
      <c r="H60" s="151">
        <f t="shared" si="17"/>
        <v>0.92991758402282443</v>
      </c>
      <c r="I60" s="141">
        <f t="shared" si="18"/>
        <v>5.7901188616099386</v>
      </c>
      <c r="K60" s="151">
        <f t="shared" si="19"/>
        <v>0.78883651839228019</v>
      </c>
      <c r="L60" s="141">
        <f t="shared" si="20"/>
        <v>4.9116795749909681</v>
      </c>
      <c r="N60" s="151">
        <f t="shared" si="21"/>
        <v>-0.76095554432173573</v>
      </c>
      <c r="O60" s="141">
        <f t="shared" si="22"/>
        <v>-4.7380790789689948</v>
      </c>
      <c r="Q60" s="151">
        <v>0.90203660995227986</v>
      </c>
      <c r="R60" s="141">
        <f t="shared" si="23"/>
        <v>5.6165183655879618</v>
      </c>
      <c r="T60" s="151"/>
    </row>
    <row r="61" spans="1:20" x14ac:dyDescent="0.2">
      <c r="A61" s="135" t="str">
        <f t="shared" si="14"/>
        <v>61 Caring personal service occupations</v>
      </c>
      <c r="B61" s="151">
        <v>62.109746010917213</v>
      </c>
      <c r="C61" s="141">
        <f t="shared" si="15"/>
        <v>7.3587217987672524</v>
      </c>
      <c r="E61" s="151">
        <v>71.125952140696768</v>
      </c>
      <c r="F61" s="141">
        <f t="shared" si="16"/>
        <v>8.0324287978561788</v>
      </c>
      <c r="H61" s="151">
        <f t="shared" si="17"/>
        <v>9.0162061297795546</v>
      </c>
      <c r="I61" s="141">
        <f t="shared" si="18"/>
        <v>14.516572211058065</v>
      </c>
      <c r="K61" s="151">
        <f t="shared" si="19"/>
        <v>3.0506317088969883</v>
      </c>
      <c r="L61" s="141">
        <f t="shared" si="20"/>
        <v>4.9116795749909681</v>
      </c>
      <c r="N61" s="151">
        <f t="shared" si="21"/>
        <v>5.9051266492854566</v>
      </c>
      <c r="O61" s="141">
        <f t="shared" si="22"/>
        <v>9.5075685034157047</v>
      </c>
      <c r="Q61" s="151">
        <v>6.0447771597109762E-2</v>
      </c>
      <c r="R61" s="141">
        <f t="shared" si="23"/>
        <v>9.7324132651395279E-2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21.00931922294674</v>
      </c>
      <c r="C62" s="141">
        <f t="shared" si="15"/>
        <v>2.4891703037391788</v>
      </c>
      <c r="E62" s="151">
        <v>21.730014217361649</v>
      </c>
      <c r="F62" s="141">
        <f t="shared" si="16"/>
        <v>2.4540239775221093</v>
      </c>
      <c r="H62" s="151">
        <f t="shared" si="17"/>
        <v>0.72069499441490947</v>
      </c>
      <c r="I62" s="141">
        <f t="shared" si="18"/>
        <v>3.4303586268885633</v>
      </c>
      <c r="K62" s="151">
        <f t="shared" si="19"/>
        <v>1.0319104411181261</v>
      </c>
      <c r="L62" s="141">
        <f t="shared" si="20"/>
        <v>4.9116795749909681</v>
      </c>
      <c r="N62" s="151">
        <f t="shared" si="21"/>
        <v>0.1881914072533446</v>
      </c>
      <c r="O62" s="141">
        <f t="shared" si="22"/>
        <v>0.89575204820439258</v>
      </c>
      <c r="Q62" s="151">
        <v>-0.49940685395656126</v>
      </c>
      <c r="R62" s="141">
        <f t="shared" si="23"/>
        <v>-2.3770729963068034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0.9876939566780859</v>
      </c>
      <c r="C63" s="141">
        <f t="shared" si="15"/>
        <v>0.11702132944224507</v>
      </c>
      <c r="E63" s="151">
        <v>0.83298599123089934</v>
      </c>
      <c r="F63" s="141">
        <f t="shared" si="16"/>
        <v>9.4071157753197326E-2</v>
      </c>
      <c r="H63" s="151">
        <f t="shared" si="17"/>
        <v>-0.15470796544718657</v>
      </c>
      <c r="I63" s="141">
        <f t="shared" si="18"/>
        <v>-15.663552905346945</v>
      </c>
      <c r="K63" s="151">
        <f t="shared" si="19"/>
        <v>4.8512362333577683E-2</v>
      </c>
      <c r="L63" s="141">
        <f t="shared" si="20"/>
        <v>4.9116795749909672</v>
      </c>
      <c r="N63" s="151">
        <f t="shared" si="21"/>
        <v>-0.22269093721875133</v>
      </c>
      <c r="O63" s="141">
        <f t="shared" si="22"/>
        <v>-22.546552574618197</v>
      </c>
      <c r="Q63" s="151">
        <v>1.947060943798706E-2</v>
      </c>
      <c r="R63" s="141">
        <f t="shared" si="23"/>
        <v>1.9713200942802787</v>
      </c>
      <c r="T63" s="151"/>
    </row>
    <row r="64" spans="1:20" x14ac:dyDescent="0.2">
      <c r="A64" s="135" t="str">
        <f t="shared" si="14"/>
        <v>71 Sales occupations</v>
      </c>
      <c r="B64" s="151">
        <v>47.563952159539802</v>
      </c>
      <c r="C64" s="141">
        <f t="shared" si="15"/>
        <v>5.6353457238483315</v>
      </c>
      <c r="E64" s="151">
        <v>41.838343258147852</v>
      </c>
      <c r="F64" s="141">
        <f t="shared" si="16"/>
        <v>4.724907057504967</v>
      </c>
      <c r="H64" s="151">
        <f t="shared" si="17"/>
        <v>-5.7256089013919507</v>
      </c>
      <c r="I64" s="141">
        <f t="shared" si="18"/>
        <v>-12.037706375170465</v>
      </c>
      <c r="K64" s="151">
        <f t="shared" si="19"/>
        <v>2.3361889232785917</v>
      </c>
      <c r="L64" s="141">
        <f t="shared" si="20"/>
        <v>4.9116795749909672</v>
      </c>
      <c r="N64" s="151">
        <f t="shared" si="21"/>
        <v>-7.4552377675346317</v>
      </c>
      <c r="O64" s="141">
        <f t="shared" si="22"/>
        <v>-15.674134358154573</v>
      </c>
      <c r="Q64" s="151">
        <v>-0.60656005713591044</v>
      </c>
      <c r="R64" s="141">
        <f t="shared" si="23"/>
        <v>-1.2752515920068555</v>
      </c>
      <c r="T64" s="151"/>
    </row>
    <row r="65" spans="1:20" x14ac:dyDescent="0.2">
      <c r="A65" s="135" t="str">
        <f t="shared" si="14"/>
        <v>72 Customer service occupations</v>
      </c>
      <c r="B65" s="151">
        <v>13.592459817865823</v>
      </c>
      <c r="C65" s="141">
        <f t="shared" si="15"/>
        <v>1.6104256865422673</v>
      </c>
      <c r="E65" s="151">
        <v>19.21016212368184</v>
      </c>
      <c r="F65" s="141">
        <f t="shared" si="16"/>
        <v>2.1694508798773375</v>
      </c>
      <c r="H65" s="151">
        <f t="shared" si="17"/>
        <v>5.6177023058160174</v>
      </c>
      <c r="I65" s="141">
        <f t="shared" si="18"/>
        <v>41.329548743135902</v>
      </c>
      <c r="K65" s="151">
        <f t="shared" si="19"/>
        <v>0.66761807261297013</v>
      </c>
      <c r="L65" s="141">
        <f t="shared" si="20"/>
        <v>4.9116795749909681</v>
      </c>
      <c r="N65" s="151">
        <f t="shared" si="21"/>
        <v>5.0822169347085753</v>
      </c>
      <c r="O65" s="141">
        <f t="shared" si="22"/>
        <v>37.389972108128283</v>
      </c>
      <c r="Q65" s="151">
        <v>-0.13213270150552789</v>
      </c>
      <c r="R65" s="141">
        <f t="shared" si="23"/>
        <v>-0.97210293998334063</v>
      </c>
      <c r="T65" s="151"/>
    </row>
    <row r="66" spans="1:20" x14ac:dyDescent="0.2">
      <c r="A66" s="135" t="str">
        <f t="shared" si="14"/>
        <v>81 Process, plant and machine operatives</v>
      </c>
      <c r="B66" s="151">
        <v>10.689802177065785</v>
      </c>
      <c r="C66" s="141">
        <f t="shared" si="15"/>
        <v>1.2665207210967624</v>
      </c>
      <c r="E66" s="151">
        <v>12.957116224660357</v>
      </c>
      <c r="F66" s="141">
        <f t="shared" si="16"/>
        <v>1.4632790193690868</v>
      </c>
      <c r="H66" s="151">
        <f t="shared" si="17"/>
        <v>2.2673140475945726</v>
      </c>
      <c r="I66" s="141">
        <f t="shared" si="18"/>
        <v>21.210065537591838</v>
      </c>
      <c r="K66" s="151">
        <f t="shared" si="19"/>
        <v>0.52504883013787995</v>
      </c>
      <c r="L66" s="141">
        <f t="shared" si="20"/>
        <v>4.9116795749909681</v>
      </c>
      <c r="N66" s="151">
        <f t="shared" si="21"/>
        <v>2.1407247569688748</v>
      </c>
      <c r="O66" s="141">
        <f t="shared" si="22"/>
        <v>20.025859426675346</v>
      </c>
      <c r="Q66" s="151">
        <v>-0.39845953951218194</v>
      </c>
      <c r="R66" s="141">
        <f t="shared" si="23"/>
        <v>-3.7274734640744684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25.684227442514675</v>
      </c>
      <c r="C67" s="141">
        <f t="shared" si="15"/>
        <v>3.0430503504636328</v>
      </c>
      <c r="E67" s="151">
        <v>26.182863072569553</v>
      </c>
      <c r="F67" s="141">
        <f t="shared" si="16"/>
        <v>2.9568951560522829</v>
      </c>
      <c r="H67" s="151">
        <f t="shared" si="17"/>
        <v>0.49863563005487777</v>
      </c>
      <c r="I67" s="141">
        <f t="shared" si="18"/>
        <v>1.9414079367226611</v>
      </c>
      <c r="K67" s="151">
        <f t="shared" si="19"/>
        <v>1.2615269532882185</v>
      </c>
      <c r="L67" s="141">
        <f t="shared" si="20"/>
        <v>4.911679574990969</v>
      </c>
      <c r="N67" s="151">
        <f t="shared" si="21"/>
        <v>-7.0382860139336478E-2</v>
      </c>
      <c r="O67" s="141">
        <f t="shared" si="22"/>
        <v>-0.27403144710840277</v>
      </c>
      <c r="Q67" s="151">
        <v>-0.69250846309400427</v>
      </c>
      <c r="R67" s="141">
        <f t="shared" si="23"/>
        <v>-2.6962401911599119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8.9775171854387175</v>
      </c>
      <c r="C68" s="141">
        <f t="shared" si="15"/>
        <v>1.0636503230859038</v>
      </c>
      <c r="E68" s="151">
        <v>6.8825913304905386</v>
      </c>
      <c r="F68" s="141">
        <f t="shared" si="16"/>
        <v>0.77726797523284297</v>
      </c>
      <c r="H68" s="151">
        <f t="shared" si="17"/>
        <v>-2.0949258549481788</v>
      </c>
      <c r="I68" s="141">
        <f t="shared" si="18"/>
        <v>-23.335247504132774</v>
      </c>
      <c r="K68" s="151">
        <f t="shared" si="19"/>
        <v>0.44094687793849752</v>
      </c>
      <c r="L68" s="141">
        <f t="shared" si="20"/>
        <v>4.9116795749909681</v>
      </c>
      <c r="N68" s="151">
        <f t="shared" si="21"/>
        <v>-2.4539068691615076</v>
      </c>
      <c r="O68" s="141">
        <f t="shared" si="22"/>
        <v>-27.333914471828315</v>
      </c>
      <c r="Q68" s="151">
        <v>-8.1965863725168758E-2</v>
      </c>
      <c r="R68" s="141">
        <f t="shared" si="23"/>
        <v>-0.91301260729542355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78.915254702608976</v>
      </c>
      <c r="C69" s="141">
        <f t="shared" ref="C69" si="25">B69/B$71*100</f>
        <v>9.3498273996046386</v>
      </c>
      <c r="E69" s="151">
        <v>78.129578324052019</v>
      </c>
      <c r="F69" s="141">
        <f t="shared" ref="F69" si="26">E69/E$71*100</f>
        <v>8.823365536858562</v>
      </c>
      <c r="H69" s="151">
        <f t="shared" ref="H69" si="27">E69-B69</f>
        <v>-0.78567637855695693</v>
      </c>
      <c r="I69" s="141">
        <f t="shared" ref="I69" si="28">IF(B69&gt;0,((E69/B69)-1)*100,0)</f>
        <v>-0.99559506145898702</v>
      </c>
      <c r="K69" s="151">
        <f t="shared" ref="K69" si="29">(($E$71/$B$71)-1)*B69</f>
        <v>3.8760644467801444</v>
      </c>
      <c r="L69" s="141">
        <f t="shared" ref="L69" si="30">IF(B69&gt;0,K69/B69*100,0)</f>
        <v>4.9116795749909681</v>
      </c>
      <c r="N69" s="151">
        <f t="shared" ref="N69" si="31">H69-(K69+Q69)</f>
        <v>-9.3012993717670529</v>
      </c>
      <c r="O69" s="141">
        <f t="shared" ref="O69" si="32">IF(B69&gt;0,N69/B69*100,0)</f>
        <v>-11.78644028561888</v>
      </c>
      <c r="Q69" s="151">
        <v>4.6395585464299511</v>
      </c>
      <c r="R69" s="141">
        <f t="shared" ref="R69" si="33">IF(B69&gt;0,Q69/B69*100,0)</f>
        <v>5.8791656491689244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844.02899999999943</v>
      </c>
      <c r="C71" s="147">
        <f>B71/B$71*100</f>
        <v>100</v>
      </c>
      <c r="D71" s="145"/>
      <c r="E71" s="152">
        <f>SUM(E44:E69)</f>
        <v>885.4849999999999</v>
      </c>
      <c r="F71" s="147">
        <f>E71/E$71*100</f>
        <v>100</v>
      </c>
      <c r="G71" s="145"/>
      <c r="H71" s="152">
        <f t="shared" si="17"/>
        <v>41.456000000000472</v>
      </c>
      <c r="I71" s="147">
        <f t="shared" si="18"/>
        <v>4.9116795749909681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Coast to Capital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Coast to Capital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Coast to Capital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Coast to Capital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73.312883325506462</v>
      </c>
      <c r="C7" s="11">
        <f t="shared" si="2"/>
        <v>73.609992847556185</v>
      </c>
      <c r="D7" s="11">
        <f t="shared" si="2"/>
        <v>0.29710952204973529</v>
      </c>
      <c r="E7" s="11">
        <f t="shared" si="2"/>
        <v>36.098088899301459</v>
      </c>
      <c r="F7" s="11">
        <f t="shared" si="2"/>
        <v>36.395198421351196</v>
      </c>
      <c r="G7" s="200">
        <f>IF(B7&gt;0,(1+(E7/B7))^(1/($C$6-$B$6))-1,0)</f>
        <v>2.7051067836155518E-2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47.417331217160537</v>
      </c>
      <c r="R7" s="11">
        <v>44.195554609258522</v>
      </c>
      <c r="S7" s="345">
        <f>R7-Q7</f>
        <v>-3.2217766079020151</v>
      </c>
      <c r="T7" s="345">
        <v>20.311133978832647</v>
      </c>
      <c r="U7" s="345">
        <f>SUM(S7:T7)</f>
        <v>17.089357370930632</v>
      </c>
      <c r="V7" s="346">
        <f>IF(Q7&gt;0,(1+(T7/Q7))^(1/($C$6-$B$6))-1,0)</f>
        <v>2.4052624966308001E-2</v>
      </c>
      <c r="X7" s="10" t="str">
        <f>name!B4</f>
        <v>Agriculture</v>
      </c>
      <c r="Y7" s="11">
        <v>7.2030000000000092</v>
      </c>
      <c r="Z7" s="11">
        <v>7.6140000000000034</v>
      </c>
      <c r="AA7" s="345">
        <f>Z7-Y7</f>
        <v>0.41099999999999426</v>
      </c>
      <c r="AB7" s="11">
        <v>3.7937349675631724</v>
      </c>
      <c r="AC7" s="345">
        <f>SUM(AA7:AB7)</f>
        <v>4.2047349675631667</v>
      </c>
      <c r="AD7" s="348">
        <f>IF(Y7&gt;0,(1+(AB7/Y7))^(1/($C$6-$B$6))-1,0)</f>
        <v>2.8608296468724648E-2</v>
      </c>
    </row>
    <row r="8" spans="1:30" x14ac:dyDescent="0.2">
      <c r="A8" s="10" t="str">
        <f>name!D5</f>
        <v>12 Other managers and proprietors</v>
      </c>
      <c r="B8" s="11">
        <f t="shared" si="2"/>
        <v>29.855681204859639</v>
      </c>
      <c r="C8" s="11">
        <f t="shared" si="2"/>
        <v>43.023571582811712</v>
      </c>
      <c r="D8" s="11">
        <f t="shared" si="2"/>
        <v>13.167890377952064</v>
      </c>
      <c r="E8" s="11">
        <f t="shared" si="2"/>
        <v>21.94236858812998</v>
      </c>
      <c r="F8" s="11">
        <f t="shared" si="2"/>
        <v>35.110258966082043</v>
      </c>
      <c r="G8" s="200">
        <f t="shared" ref="G8:G33" si="3">IF(B8&gt;0,(1+(E8/B8))^(1/($C$6-$B$6))-1,0)</f>
        <v>3.7414773296386761E-2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103.1685645303661</v>
      </c>
      <c r="K8" s="11">
        <f t="array" ref="K8:K16">MMULT(aggregation!$B$13:$AA$21,C7:C32)</f>
        <v>116.6335644303679</v>
      </c>
      <c r="L8" s="11">
        <f t="array" ref="L8:L16">MMULT(aggregation!$B$13:$AA$21,D7:D32)</f>
        <v>13.4649999000018</v>
      </c>
      <c r="M8" s="11">
        <f t="array" ref="M8:M16">MMULT(aggregation!$B$13:$AA$21,E7:E32)</f>
        <v>58.040457487431439</v>
      </c>
      <c r="N8" s="11">
        <f t="array" ref="N8:N16">MMULT(aggregation!$B$13:$AA$21,F7:F32)</f>
        <v>71.505457387433239</v>
      </c>
      <c r="O8" s="11"/>
      <c r="P8" s="10" t="str">
        <f>name!D5</f>
        <v>12 Other managers and proprietors</v>
      </c>
      <c r="Q8" s="11">
        <v>16.350392859761072</v>
      </c>
      <c r="R8" s="11">
        <v>23.649969256200212</v>
      </c>
      <c r="S8" s="345">
        <f t="shared" ref="S8:S31" si="4">R8-Q8</f>
        <v>7.2995763964391394</v>
      </c>
      <c r="T8" s="345">
        <v>10.82751660797777</v>
      </c>
      <c r="U8" s="345">
        <f t="shared" ref="U8:U31" si="5">SUM(S8:T8)</f>
        <v>18.12709300441691</v>
      </c>
      <c r="V8" s="346">
        <f t="shared" ref="V8:V33" si="6">IF(Q8&gt;0,(1+(T8/Q8))^(1/($C$6-$B$6))-1,0)</f>
        <v>3.4457192805350756E-2</v>
      </c>
      <c r="X8" s="10" t="str">
        <f>name!B5</f>
        <v>Mining and quarrying</v>
      </c>
      <c r="Y8" s="11">
        <v>0.5699999999999994</v>
      </c>
      <c r="Z8" s="11">
        <v>0.48100000000000082</v>
      </c>
      <c r="AA8" s="345">
        <f t="shared" ref="AA8:AA29" si="7">Z8-Y8</f>
        <v>-8.899999999999858E-2</v>
      </c>
      <c r="AB8" s="11">
        <v>0.21376313442926603</v>
      </c>
      <c r="AC8" s="345">
        <f t="shared" ref="AC8:AC29" si="8">SUM(AA8:AB8)</f>
        <v>0.12476313442926745</v>
      </c>
      <c r="AD8" s="348">
        <f t="shared" ref="AD8:AD29" si="9">IF(Y8&gt;0,(1+(AB8/Y8))^(1/($C$6-$B$6))-1,0)</f>
        <v>2.1458354994501105E-2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57.34767402451444</v>
      </c>
      <c r="C9" s="11">
        <f t="shared" si="2"/>
        <v>65.919012387286244</v>
      </c>
      <c r="D9" s="11">
        <f t="shared" si="2"/>
        <v>8.5713383627717938</v>
      </c>
      <c r="E9" s="11">
        <f t="shared" si="2"/>
        <v>23.320736897632074</v>
      </c>
      <c r="F9" s="11">
        <f t="shared" si="2"/>
        <v>31.892075260403868</v>
      </c>
      <c r="G9" s="200">
        <f t="shared" si="3"/>
        <v>2.3008352522965625E-2</v>
      </c>
      <c r="H9" s="11"/>
      <c r="I9" s="10" t="str">
        <f>name!E5</f>
        <v>Professional occupations</v>
      </c>
      <c r="J9" s="11">
        <v>195.61143271713235</v>
      </c>
      <c r="K9" s="11">
        <v>226.07797809614777</v>
      </c>
      <c r="L9" s="11">
        <v>30.466545379015415</v>
      </c>
      <c r="M9" s="11">
        <v>99.235872289858548</v>
      </c>
      <c r="N9" s="11">
        <v>129.70241766887398</v>
      </c>
      <c r="O9" s="11"/>
      <c r="P9" s="10" t="str">
        <f>name!D6</f>
        <v>21 Science, research, engineering and technology professionals</v>
      </c>
      <c r="Q9" s="11">
        <v>43.390293662603646</v>
      </c>
      <c r="R9" s="11">
        <v>46.856201519140022</v>
      </c>
      <c r="S9" s="345">
        <f t="shared" si="4"/>
        <v>3.4659078565363757</v>
      </c>
      <c r="T9" s="345">
        <v>14.661095251386769</v>
      </c>
      <c r="U9" s="345">
        <f t="shared" si="5"/>
        <v>18.127003107923144</v>
      </c>
      <c r="V9" s="346">
        <f t="shared" si="6"/>
        <v>1.9595715205326991E-2</v>
      </c>
      <c r="X9" s="10" t="str">
        <f>name!B6</f>
        <v>Food drink and tobacco</v>
      </c>
      <c r="Y9" s="11">
        <v>5.3080000000000238</v>
      </c>
      <c r="Z9" s="11">
        <v>6.2270000000000074</v>
      </c>
      <c r="AA9" s="345">
        <f t="shared" si="7"/>
        <v>0.91899999999998361</v>
      </c>
      <c r="AB9" s="11">
        <v>2.6271702426873316</v>
      </c>
      <c r="AC9" s="345">
        <f t="shared" si="8"/>
        <v>3.5461702426873152</v>
      </c>
      <c r="AD9" s="348">
        <f t="shared" si="9"/>
        <v>2.7168491645746418E-2</v>
      </c>
    </row>
    <row r="10" spans="1:30" x14ac:dyDescent="0.2">
      <c r="A10" s="10" t="str">
        <f>name!D7</f>
        <v>22 Health professionals</v>
      </c>
      <c r="B10" s="11">
        <f t="shared" si="2"/>
        <v>36.371530629323857</v>
      </c>
      <c r="C10" s="11">
        <f t="shared" si="2"/>
        <v>39.88484946596958</v>
      </c>
      <c r="D10" s="11">
        <f t="shared" si="2"/>
        <v>3.5133188366457162</v>
      </c>
      <c r="E10" s="11">
        <f t="shared" si="2"/>
        <v>20.70961372481209</v>
      </c>
      <c r="F10" s="11">
        <f t="shared" si="2"/>
        <v>24.22293256145781</v>
      </c>
      <c r="G10" s="200">
        <f t="shared" si="3"/>
        <v>3.0501764037349943E-2</v>
      </c>
      <c r="H10" s="11"/>
      <c r="I10" s="10" t="str">
        <f>name!E6</f>
        <v>Associate professional occupations</v>
      </c>
      <c r="J10" s="11">
        <v>120.7571630347777</v>
      </c>
      <c r="K10" s="11">
        <v>124.94741091209622</v>
      </c>
      <c r="L10" s="11">
        <v>4.1902478773185257</v>
      </c>
      <c r="M10" s="11">
        <v>55.251548258680685</v>
      </c>
      <c r="N10" s="11">
        <v>59.441796135999205</v>
      </c>
      <c r="O10" s="11"/>
      <c r="P10" s="10" t="str">
        <f>name!D7</f>
        <v>22 Health professionals</v>
      </c>
      <c r="Q10" s="11">
        <v>8.1603900108871645</v>
      </c>
      <c r="R10" s="11">
        <v>8.8436278043933818</v>
      </c>
      <c r="S10" s="345">
        <f t="shared" si="4"/>
        <v>0.68323779350621727</v>
      </c>
      <c r="T10" s="345">
        <v>3.1960253353974322</v>
      </c>
      <c r="U10" s="345">
        <f t="shared" si="5"/>
        <v>3.8792631289036494</v>
      </c>
      <c r="V10" s="346">
        <f t="shared" si="6"/>
        <v>2.2277236221944552E-2</v>
      </c>
      <c r="X10" s="10" t="str">
        <f>name!B7</f>
        <v>Engineering</v>
      </c>
      <c r="Y10" s="11">
        <v>12.297999999999979</v>
      </c>
      <c r="Z10" s="11">
        <v>8.1950000000000234</v>
      </c>
      <c r="AA10" s="345">
        <f t="shared" si="7"/>
        <v>-4.1029999999999553</v>
      </c>
      <c r="AB10" s="11">
        <v>4.3836068901311203</v>
      </c>
      <c r="AC10" s="345">
        <f t="shared" si="8"/>
        <v>0.28060689013116491</v>
      </c>
      <c r="AD10" s="348">
        <f t="shared" si="9"/>
        <v>2.0532624687437329E-2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39.6090491592308</v>
      </c>
      <c r="C11" s="11">
        <f t="shared" si="2"/>
        <v>44.006599767760036</v>
      </c>
      <c r="D11" s="11">
        <f t="shared" si="2"/>
        <v>4.3975506085292437</v>
      </c>
      <c r="E11" s="11">
        <f t="shared" si="2"/>
        <v>21.508123637971288</v>
      </c>
      <c r="F11" s="11">
        <f t="shared" si="2"/>
        <v>25.905674246500535</v>
      </c>
      <c r="G11" s="200">
        <f t="shared" si="3"/>
        <v>2.9337802605762908E-2</v>
      </c>
      <c r="H11" s="11"/>
      <c r="I11" s="10" t="str">
        <f>name!E7</f>
        <v>Administrative and secretarial occupations</v>
      </c>
      <c r="J11" s="11">
        <v>88.723160518405223</v>
      </c>
      <c r="K11" s="11">
        <v>71.795227350823907</v>
      </c>
      <c r="L11" s="11">
        <v>-16.927933167581305</v>
      </c>
      <c r="M11" s="11">
        <v>40.199763538174068</v>
      </c>
      <c r="N11" s="11">
        <v>23.271830370592767</v>
      </c>
      <c r="O11" s="11"/>
      <c r="P11" s="10" t="str">
        <f>name!D8</f>
        <v>23 Teaching and other educational professionals</v>
      </c>
      <c r="Q11" s="11">
        <v>12.372323210935122</v>
      </c>
      <c r="R11" s="11">
        <v>14.209220449367757</v>
      </c>
      <c r="S11" s="345">
        <f t="shared" si="4"/>
        <v>1.8368972384326359</v>
      </c>
      <c r="T11" s="345">
        <v>5.7729005939623157</v>
      </c>
      <c r="U11" s="345">
        <f t="shared" si="5"/>
        <v>7.6097978323949516</v>
      </c>
      <c r="V11" s="346">
        <f t="shared" si="6"/>
        <v>2.5858366696692503E-2</v>
      </c>
      <c r="X11" s="10" t="str">
        <f>name!B8</f>
        <v>Rest of manufacturing</v>
      </c>
      <c r="Y11" s="11">
        <v>27.464000000000052</v>
      </c>
      <c r="Z11" s="11">
        <v>22.754000000000005</v>
      </c>
      <c r="AA11" s="345">
        <f t="shared" si="7"/>
        <v>-4.710000000000047</v>
      </c>
      <c r="AB11" s="11">
        <v>10.596585942742431</v>
      </c>
      <c r="AC11" s="345">
        <f t="shared" si="8"/>
        <v>5.8865859427423839</v>
      </c>
      <c r="AD11" s="348">
        <f t="shared" si="9"/>
        <v>2.1991880181549517E-2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62.283178904063234</v>
      </c>
      <c r="C12" s="11">
        <f t="shared" si="2"/>
        <v>76.267516475131899</v>
      </c>
      <c r="D12" s="11">
        <f t="shared" si="2"/>
        <v>13.984337571068659</v>
      </c>
      <c r="E12" s="11">
        <f t="shared" si="2"/>
        <v>33.6973980294431</v>
      </c>
      <c r="F12" s="11">
        <f t="shared" si="2"/>
        <v>47.681735600511757</v>
      </c>
      <c r="G12" s="200">
        <f t="shared" si="3"/>
        <v>2.9249913170667385E-2</v>
      </c>
      <c r="H12" s="11"/>
      <c r="I12" s="10" t="str">
        <f>name!E8</f>
        <v>Skilled trades occupations</v>
      </c>
      <c r="J12" s="11">
        <v>66.238706523742593</v>
      </c>
      <c r="K12" s="11">
        <v>67.141212527672849</v>
      </c>
      <c r="L12" s="11">
        <v>0.90250600393025049</v>
      </c>
      <c r="M12" s="11">
        <v>28.978525311527662</v>
      </c>
      <c r="N12" s="11">
        <v>29.881031315457911</v>
      </c>
      <c r="O12" s="11"/>
      <c r="P12" s="10" t="str">
        <f>name!D9</f>
        <v>24 Business, media and public service professionals</v>
      </c>
      <c r="Q12" s="11">
        <v>34.112963124349427</v>
      </c>
      <c r="R12" s="11">
        <v>41.421368766294513</v>
      </c>
      <c r="S12" s="345">
        <f t="shared" si="4"/>
        <v>7.308405641945086</v>
      </c>
      <c r="T12" s="345">
        <v>16.357194563392667</v>
      </c>
      <c r="U12" s="345">
        <f t="shared" si="5"/>
        <v>23.665600205337753</v>
      </c>
      <c r="V12" s="346">
        <f t="shared" si="6"/>
        <v>2.6457599599852832E-2</v>
      </c>
      <c r="X12" s="10" t="str">
        <f>name!B9</f>
        <v>Electricity and gas</v>
      </c>
      <c r="Y12" s="11">
        <v>5.0120000000000138</v>
      </c>
      <c r="Z12" s="11">
        <v>4.9240000000000066</v>
      </c>
      <c r="AA12" s="345">
        <f t="shared" si="7"/>
        <v>-8.8000000000007184E-2</v>
      </c>
      <c r="AB12" s="11">
        <v>2.1545824672791083</v>
      </c>
      <c r="AC12" s="345">
        <f t="shared" si="8"/>
        <v>2.0665824672791011</v>
      </c>
      <c r="AD12" s="348">
        <f t="shared" si="9"/>
        <v>2.4126025382680716E-2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16.111839287438318</v>
      </c>
      <c r="C13" s="11">
        <f t="shared" si="2"/>
        <v>15.02828606960135</v>
      </c>
      <c r="D13" s="11">
        <f t="shared" si="2"/>
        <v>-1.0835532178369727</v>
      </c>
      <c r="E13" s="11">
        <f t="shared" si="2"/>
        <v>6.0528624221654352</v>
      </c>
      <c r="F13" s="11">
        <f t="shared" si="2"/>
        <v>4.9693092043284617</v>
      </c>
      <c r="G13" s="200">
        <f t="shared" si="3"/>
        <v>2.1490780666161946E-2</v>
      </c>
      <c r="H13" s="11"/>
      <c r="I13" s="10" t="str">
        <f>name!E9</f>
        <v>Caring, leisure and other service occupations</v>
      </c>
      <c r="J13" s="11">
        <v>84.106759190542064</v>
      </c>
      <c r="K13" s="11">
        <v>93.688952349289337</v>
      </c>
      <c r="L13" s="11">
        <v>9.5821931587472786</v>
      </c>
      <c r="M13" s="11">
        <v>48.45326915526482</v>
      </c>
      <c r="N13" s="11">
        <v>58.035462314012094</v>
      </c>
      <c r="O13" s="11"/>
      <c r="P13" s="10" t="str">
        <f>name!D10</f>
        <v>31 Science, engineering and technology associate professionals</v>
      </c>
      <c r="Q13" s="11">
        <v>11.073340636897397</v>
      </c>
      <c r="R13" s="11">
        <v>8.9954404489156232</v>
      </c>
      <c r="S13" s="345">
        <f t="shared" si="4"/>
        <v>-2.0779001879817738</v>
      </c>
      <c r="T13" s="345">
        <v>3.3227824290652408</v>
      </c>
      <c r="U13" s="345">
        <f t="shared" si="5"/>
        <v>1.244882241083467</v>
      </c>
      <c r="V13" s="346">
        <f t="shared" si="6"/>
        <v>1.7648490451056986E-2</v>
      </c>
      <c r="X13" s="10" t="str">
        <f>name!B10</f>
        <v>Water and sewerage</v>
      </c>
      <c r="Y13" s="11">
        <v>5.2710000000000043</v>
      </c>
      <c r="Z13" s="11">
        <v>6.1879999999999926</v>
      </c>
      <c r="AA13" s="345">
        <f t="shared" si="7"/>
        <v>0.91699999999998827</v>
      </c>
      <c r="AB13" s="11">
        <v>2.4676635413615124</v>
      </c>
      <c r="AC13" s="345">
        <f t="shared" si="8"/>
        <v>3.3846635413615007</v>
      </c>
      <c r="AD13" s="348">
        <f t="shared" si="9"/>
        <v>2.593110330224091E-2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16.108111057487196</v>
      </c>
      <c r="C14" s="11">
        <f t="shared" si="2"/>
        <v>16.93940790681976</v>
      </c>
      <c r="D14" s="11">
        <f t="shared" si="2"/>
        <v>0.83129684933256254</v>
      </c>
      <c r="E14" s="11">
        <f t="shared" si="2"/>
        <v>9.3377267668293449</v>
      </c>
      <c r="F14" s="11">
        <f t="shared" si="2"/>
        <v>10.16902361616191</v>
      </c>
      <c r="G14" s="200">
        <f t="shared" si="3"/>
        <v>3.095128113136858E-2</v>
      </c>
      <c r="H14" s="11"/>
      <c r="I14" s="10" t="str">
        <f>name!E10</f>
        <v>Sales and customer service occupations</v>
      </c>
      <c r="J14" s="11">
        <v>61.15641197740576</v>
      </c>
      <c r="K14" s="11">
        <v>61.048505381829699</v>
      </c>
      <c r="L14" s="11">
        <v>-0.10790659557604343</v>
      </c>
      <c r="M14" s="11">
        <v>27.16454571542117</v>
      </c>
      <c r="N14" s="11">
        <v>27.056639119845123</v>
      </c>
      <c r="O14" s="11"/>
      <c r="P14" s="10" t="str">
        <f>name!D11</f>
        <v>32 Health and social care associate professionals</v>
      </c>
      <c r="Q14" s="11">
        <v>3.2543593919824225</v>
      </c>
      <c r="R14" s="11">
        <v>2.9802481208854341</v>
      </c>
      <c r="S14" s="345">
        <f t="shared" si="4"/>
        <v>-0.27411127109698841</v>
      </c>
      <c r="T14" s="345">
        <v>1.354044447985598</v>
      </c>
      <c r="U14" s="345">
        <f t="shared" si="5"/>
        <v>1.0799331768886096</v>
      </c>
      <c r="V14" s="346">
        <f t="shared" si="6"/>
        <v>2.3463442442992699E-2</v>
      </c>
      <c r="X14" s="10" t="str">
        <f>name!B11</f>
        <v>Construction</v>
      </c>
      <c r="Y14" s="11">
        <v>59.99399999999995</v>
      </c>
      <c r="Z14" s="11">
        <v>65.915999999999968</v>
      </c>
      <c r="AA14" s="345">
        <f t="shared" si="7"/>
        <v>5.9220000000000184</v>
      </c>
      <c r="AB14" s="11">
        <v>26.458806488597489</v>
      </c>
      <c r="AC14" s="345">
        <f t="shared" si="8"/>
        <v>32.380806488597507</v>
      </c>
      <c r="AD14" s="348">
        <f t="shared" si="9"/>
        <v>2.4655994571365358E-2</v>
      </c>
    </row>
    <row r="15" spans="1:30" x14ac:dyDescent="0.2">
      <c r="A15" s="10" t="str">
        <f>name!D12</f>
        <v>33 Protective service occupations</v>
      </c>
      <c r="B15" s="11">
        <f t="shared" si="2"/>
        <v>10.663831083391834</v>
      </c>
      <c r="C15" s="11">
        <f t="shared" si="2"/>
        <v>14.369698074850829</v>
      </c>
      <c r="D15" s="11">
        <f t="shared" si="2"/>
        <v>3.7058669914589957</v>
      </c>
      <c r="E15" s="11">
        <f t="shared" si="2"/>
        <v>4.562286417277984</v>
      </c>
      <c r="F15" s="11">
        <f t="shared" si="2"/>
        <v>8.2681534087369801</v>
      </c>
      <c r="G15" s="200">
        <f t="shared" si="3"/>
        <v>2.4027755407524554E-2</v>
      </c>
      <c r="H15" s="11"/>
      <c r="I15" s="10" t="str">
        <f>name!E11</f>
        <v>Process, plant and machine operatives</v>
      </c>
      <c r="J15" s="11">
        <v>36.37402961958044</v>
      </c>
      <c r="K15" s="11">
        <v>39.1399792972299</v>
      </c>
      <c r="L15" s="11">
        <v>2.765949677649453</v>
      </c>
      <c r="M15" s="11">
        <v>18.73608425088279</v>
      </c>
      <c r="N15" s="11">
        <v>21.502033928532246</v>
      </c>
      <c r="O15" s="11"/>
      <c r="P15" s="10" t="str">
        <f>name!D12</f>
        <v>33 Protective service occupations</v>
      </c>
      <c r="Q15" s="11">
        <v>7.8118639339603311</v>
      </c>
      <c r="R15" s="11">
        <v>9.422872064478657</v>
      </c>
      <c r="S15" s="345">
        <f t="shared" si="4"/>
        <v>1.6110081305183259</v>
      </c>
      <c r="T15" s="345">
        <v>2.5172468669103956</v>
      </c>
      <c r="U15" s="345">
        <f t="shared" si="5"/>
        <v>4.128254997428721</v>
      </c>
      <c r="V15" s="346">
        <f t="shared" si="6"/>
        <v>1.8795968479717651E-2</v>
      </c>
      <c r="X15" s="10" t="str">
        <f>name!B12</f>
        <v>Wholesale and retail trade</v>
      </c>
      <c r="Y15" s="11">
        <v>119.92699999999992</v>
      </c>
      <c r="Z15" s="11">
        <v>122.06599999999987</v>
      </c>
      <c r="AA15" s="345">
        <f t="shared" si="7"/>
        <v>2.1389999999999532</v>
      </c>
      <c r="AB15" s="11">
        <v>55.606110463613419</v>
      </c>
      <c r="AC15" s="345">
        <f t="shared" si="8"/>
        <v>57.745110463613372</v>
      </c>
      <c r="AD15" s="348">
        <f t="shared" si="9"/>
        <v>2.5721530996522191E-2</v>
      </c>
    </row>
    <row r="16" spans="1:30" x14ac:dyDescent="0.2">
      <c r="A16" s="10" t="str">
        <f>name!D13</f>
        <v>34 Culture, media and sports occupations</v>
      </c>
      <c r="B16" s="11">
        <f t="shared" si="2"/>
        <v>19.063155174955025</v>
      </c>
      <c r="C16" s="11">
        <f t="shared" si="2"/>
        <v>20.468744905682865</v>
      </c>
      <c r="D16" s="11">
        <f t="shared" si="2"/>
        <v>1.4055897307278373</v>
      </c>
      <c r="E16" s="11">
        <f t="shared" si="2"/>
        <v>9.0001630346620303</v>
      </c>
      <c r="F16" s="11">
        <f t="shared" si="2"/>
        <v>10.405752765389865</v>
      </c>
      <c r="G16" s="200">
        <f t="shared" si="3"/>
        <v>2.611558177970541E-2</v>
      </c>
      <c r="H16" s="11"/>
      <c r="I16" s="10" t="str">
        <f>name!E12</f>
        <v>Elementary occupations</v>
      </c>
      <c r="J16" s="11">
        <v>87.892771888047662</v>
      </c>
      <c r="K16" s="11">
        <v>85.012169654542561</v>
      </c>
      <c r="L16" s="11">
        <v>-2.8806022335051154</v>
      </c>
      <c r="M16" s="11">
        <v>41.407862092289527</v>
      </c>
      <c r="N16" s="11">
        <v>38.527259858784404</v>
      </c>
      <c r="O16" s="11"/>
      <c r="P16" s="10" t="str">
        <f>name!D13</f>
        <v>34 Culture, media and sports occupations</v>
      </c>
      <c r="Q16" s="11">
        <v>9.3096467421127755</v>
      </c>
      <c r="R16" s="11">
        <v>10.482067915074236</v>
      </c>
      <c r="S16" s="345">
        <f t="shared" si="4"/>
        <v>1.1724211729614602</v>
      </c>
      <c r="T16" s="345">
        <v>3.8864365896614297</v>
      </c>
      <c r="U16" s="345">
        <f t="shared" si="5"/>
        <v>5.0588577626228899</v>
      </c>
      <c r="V16" s="346">
        <f t="shared" si="6"/>
        <v>2.3530502790271912E-2</v>
      </c>
      <c r="X16" s="10" t="str">
        <f>name!B13</f>
        <v>Transport and storage</v>
      </c>
      <c r="Y16" s="11">
        <v>45.271999999999963</v>
      </c>
      <c r="Z16" s="11">
        <v>43.812999999999974</v>
      </c>
      <c r="AA16" s="345">
        <f t="shared" si="7"/>
        <v>-1.458999999999989</v>
      </c>
      <c r="AB16" s="11">
        <v>20.005423935049858</v>
      </c>
      <c r="AC16" s="345">
        <f t="shared" si="8"/>
        <v>18.546423935049869</v>
      </c>
      <c r="AD16" s="348">
        <f t="shared" si="9"/>
        <v>2.4697213223159542E-2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58.810226431505335</v>
      </c>
      <c r="C17" s="11">
        <f t="shared" si="10"/>
        <v>58.141273955141422</v>
      </c>
      <c r="D17" s="11">
        <f t="shared" si="10"/>
        <v>-0.66895247636389787</v>
      </c>
      <c r="E17" s="11">
        <f t="shared" si="10"/>
        <v>26.298509617745886</v>
      </c>
      <c r="F17" s="11">
        <f t="shared" si="10"/>
        <v>25.629557141381987</v>
      </c>
      <c r="G17" s="200">
        <f t="shared" si="3"/>
        <v>2.4947025203886364E-2</v>
      </c>
      <c r="H17" s="11"/>
      <c r="O17" s="11"/>
      <c r="P17" s="10" t="str">
        <f>name!D14</f>
        <v>35 Business and public service associate professionals</v>
      </c>
      <c r="Q17" s="11">
        <v>30.596792651980767</v>
      </c>
      <c r="R17" s="11">
        <v>28.318179073374822</v>
      </c>
      <c r="S17" s="345">
        <f t="shared" si="4"/>
        <v>-2.2786135786059454</v>
      </c>
      <c r="T17" s="345">
        <v>11.020925608708032</v>
      </c>
      <c r="U17" s="345">
        <f t="shared" si="5"/>
        <v>8.7423120301020862</v>
      </c>
      <c r="V17" s="346">
        <f t="shared" si="6"/>
        <v>2.072046944127437E-2</v>
      </c>
      <c r="X17" s="10" t="str">
        <f>name!B14</f>
        <v>Accommodation and food</v>
      </c>
      <c r="Y17" s="11">
        <v>60.111999999999853</v>
      </c>
      <c r="Z17" s="11">
        <v>71.252999999999972</v>
      </c>
      <c r="AA17" s="345">
        <f t="shared" si="7"/>
        <v>11.141000000000119</v>
      </c>
      <c r="AB17" s="11">
        <v>32.208239278684339</v>
      </c>
      <c r="AC17" s="345">
        <f t="shared" si="8"/>
        <v>43.349239278684458</v>
      </c>
      <c r="AD17" s="348">
        <f t="shared" si="9"/>
        <v>2.9016604968835846E-2</v>
      </c>
    </row>
    <row r="18" spans="1:30" x14ac:dyDescent="0.2">
      <c r="A18" s="10" t="str">
        <f>name!D15</f>
        <v>41 Administrative occupations</v>
      </c>
      <c r="B18" s="11">
        <f t="shared" si="10"/>
        <v>70.424074968565151</v>
      </c>
      <c r="C18" s="11">
        <f t="shared" si="10"/>
        <v>57.30747173813198</v>
      </c>
      <c r="D18" s="11">
        <f t="shared" si="10"/>
        <v>-13.116603230433158</v>
      </c>
      <c r="E18" s="11">
        <f t="shared" si="10"/>
        <v>31.082371862519338</v>
      </c>
      <c r="F18" s="11">
        <f t="shared" si="10"/>
        <v>17.965768632086181</v>
      </c>
      <c r="G18" s="200">
        <f t="shared" si="3"/>
        <v>2.4671912059973877E-2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19.289374304635345</v>
      </c>
      <c r="R18" s="11">
        <v>18.563421708888551</v>
      </c>
      <c r="S18" s="345">
        <f t="shared" si="4"/>
        <v>-0.72595259574679361</v>
      </c>
      <c r="T18" s="345">
        <v>6.6987229008600586</v>
      </c>
      <c r="U18" s="345">
        <f t="shared" si="5"/>
        <v>5.972770305113265</v>
      </c>
      <c r="V18" s="346">
        <f t="shared" si="6"/>
        <v>2.0071051175072796E-2</v>
      </c>
      <c r="X18" s="10" t="str">
        <f>name!B15</f>
        <v>Media</v>
      </c>
      <c r="Y18" s="11">
        <v>6.8409999999999958</v>
      </c>
      <c r="Z18" s="11">
        <v>6.4470000000000027</v>
      </c>
      <c r="AA18" s="345">
        <f t="shared" si="7"/>
        <v>-0.39399999999999302</v>
      </c>
      <c r="AB18" s="11">
        <v>3.1921152053410888</v>
      </c>
      <c r="AC18" s="345">
        <f t="shared" si="8"/>
        <v>2.7981152053410958</v>
      </c>
      <c r="AD18" s="348">
        <f t="shared" si="9"/>
        <v>2.5859175536753209E-2</v>
      </c>
    </row>
    <row r="19" spans="1:30" x14ac:dyDescent="0.2">
      <c r="A19" s="10" t="str">
        <f>name!D16</f>
        <v>42 Secretarial and related occupations</v>
      </c>
      <c r="B19" s="11">
        <f t="shared" si="10"/>
        <v>18.299085549840079</v>
      </c>
      <c r="C19" s="11">
        <f t="shared" si="10"/>
        <v>14.487755612691931</v>
      </c>
      <c r="D19" s="11">
        <f t="shared" si="10"/>
        <v>-3.8113299371481455</v>
      </c>
      <c r="E19" s="11">
        <f t="shared" si="10"/>
        <v>9.1173916756547317</v>
      </c>
      <c r="F19" s="11">
        <f t="shared" si="10"/>
        <v>5.3060617385065862</v>
      </c>
      <c r="G19" s="200">
        <f t="shared" si="3"/>
        <v>2.7319387662432248E-2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1.7148615466707482</v>
      </c>
      <c r="K19" s="11">
        <f t="array" ref="K19:K27">MMULT(aggregation!$B$13:$AA$21,C36:C61)</f>
        <v>2.5868314770245857</v>
      </c>
      <c r="L19" s="11">
        <f t="array" ref="L19:L27">MMULT(aggregation!$B$13:$AA$21,D36:D61)</f>
        <v>0.87196993035383741</v>
      </c>
      <c r="M19" s="11">
        <f t="array" ref="M19:M27">MMULT(aggregation!$B$13:$AA$21,E36:E61)</f>
        <v>1.2014440239097792</v>
      </c>
      <c r="N19" s="11">
        <f t="array" ref="N19:N27">MMULT(aggregation!$B$13:$AA$21,F36:F61)</f>
        <v>2.0734139542636165</v>
      </c>
      <c r="O19" s="11"/>
      <c r="P19" s="10" t="str">
        <f>name!D16</f>
        <v>42 Secretarial and related occupations</v>
      </c>
      <c r="Q19" s="11">
        <v>0.71383061381781254</v>
      </c>
      <c r="R19" s="11">
        <v>1.1012135923131652</v>
      </c>
      <c r="S19" s="345">
        <f t="shared" si="4"/>
        <v>0.38738297849535264</v>
      </c>
      <c r="T19" s="345">
        <v>0.31626471857607996</v>
      </c>
      <c r="U19" s="345">
        <f t="shared" si="5"/>
        <v>0.7036476970714326</v>
      </c>
      <c r="V19" s="346">
        <f t="shared" si="6"/>
        <v>2.4752099235504588E-2</v>
      </c>
      <c r="X19" s="10" t="str">
        <f>name!B16</f>
        <v>Information technology</v>
      </c>
      <c r="Y19" s="11">
        <v>29.239000000000008</v>
      </c>
      <c r="Z19" s="11">
        <v>33.952000000000041</v>
      </c>
      <c r="AA19" s="345">
        <f t="shared" si="7"/>
        <v>4.7130000000000329</v>
      </c>
      <c r="AB19" s="11">
        <v>13.884914137235382</v>
      </c>
      <c r="AC19" s="345">
        <f t="shared" si="8"/>
        <v>18.597914137235414</v>
      </c>
      <c r="AD19" s="348">
        <f t="shared" si="9"/>
        <v>2.6243400157543118E-2</v>
      </c>
    </row>
    <row r="20" spans="1:30" x14ac:dyDescent="0.2">
      <c r="A20" s="10" t="str">
        <f>name!D17</f>
        <v>51 Skilled agricultural and related trades</v>
      </c>
      <c r="B20" s="11">
        <f t="shared" si="10"/>
        <v>7.2546873773128375</v>
      </c>
      <c r="C20" s="11">
        <f t="shared" si="10"/>
        <v>8.7869434005790943</v>
      </c>
      <c r="D20" s="11">
        <f t="shared" si="10"/>
        <v>1.5322560232662576</v>
      </c>
      <c r="E20" s="11">
        <f t="shared" si="10"/>
        <v>4.4994263102340728</v>
      </c>
      <c r="F20" s="11">
        <f t="shared" si="10"/>
        <v>6.0316823335003305</v>
      </c>
      <c r="G20" s="200">
        <f t="shared" si="3"/>
        <v>3.2693425866757941E-2</v>
      </c>
      <c r="H20" s="11"/>
      <c r="I20" s="11" t="str">
        <f t="shared" si="11"/>
        <v>Professional occupations</v>
      </c>
      <c r="J20" s="11">
        <v>10.189920714389446</v>
      </c>
      <c r="K20" s="11">
        <v>14.466261492171165</v>
      </c>
      <c r="L20" s="11">
        <v>4.2763407777817184</v>
      </c>
      <c r="M20" s="11">
        <v>5.8656601364323961</v>
      </c>
      <c r="N20" s="11">
        <v>10.142000914214114</v>
      </c>
      <c r="O20" s="11"/>
      <c r="P20" s="10" t="str">
        <f>name!D17</f>
        <v>51 Skilled agricultural and related trades</v>
      </c>
      <c r="Q20" s="11">
        <v>5.4254451012940628</v>
      </c>
      <c r="R20" s="11">
        <v>6.1289372262673734</v>
      </c>
      <c r="S20" s="345">
        <f t="shared" si="4"/>
        <v>0.7034921249733106</v>
      </c>
      <c r="T20" s="345">
        <v>2.9329387138690204</v>
      </c>
      <c r="U20" s="345">
        <f t="shared" si="5"/>
        <v>3.636430838842331</v>
      </c>
      <c r="V20" s="346">
        <f t="shared" si="6"/>
        <v>2.9230061387949036E-2</v>
      </c>
      <c r="X20" s="10" t="str">
        <f>name!B17</f>
        <v>Finance and insurance</v>
      </c>
      <c r="Y20" s="11">
        <v>34.517000000000067</v>
      </c>
      <c r="Z20" s="11">
        <v>31.258000000000006</v>
      </c>
      <c r="AA20" s="345">
        <f t="shared" si="7"/>
        <v>-3.2590000000000607</v>
      </c>
      <c r="AB20" s="11">
        <v>15.943431257937018</v>
      </c>
      <c r="AC20" s="345">
        <f t="shared" si="8"/>
        <v>12.684431257936957</v>
      </c>
      <c r="AD20" s="348">
        <f t="shared" si="9"/>
        <v>2.5639002644415543E-2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23.111853050295874</v>
      </c>
      <c r="C21" s="11">
        <f t="shared" si="10"/>
        <v>22.613080472844693</v>
      </c>
      <c r="D21" s="11">
        <f t="shared" si="10"/>
        <v>-0.49877257745117864</v>
      </c>
      <c r="E21" s="11">
        <f t="shared" si="10"/>
        <v>8.9373007513332503</v>
      </c>
      <c r="F21" s="11">
        <f t="shared" si="10"/>
        <v>8.4385281738820712</v>
      </c>
      <c r="G21" s="200">
        <f t="shared" si="3"/>
        <v>2.2034257936661028E-2</v>
      </c>
      <c r="H21" s="11"/>
      <c r="I21" s="11" t="str">
        <f t="shared" si="11"/>
        <v>Associate professional occupations</v>
      </c>
      <c r="J21" s="11">
        <v>1.6912614562206398</v>
      </c>
      <c r="K21" s="11">
        <v>2.5285414670415216</v>
      </c>
      <c r="L21" s="11">
        <v>0.83728001082088188</v>
      </c>
      <c r="M21" s="11">
        <v>1.0266533177839388</v>
      </c>
      <c r="N21" s="11">
        <v>1.8639333286048205</v>
      </c>
      <c r="O21" s="11"/>
      <c r="P21" s="10" t="str">
        <f>name!D18</f>
        <v>52 Skilled metal, electrical and electronic trades</v>
      </c>
      <c r="Q21" s="11">
        <v>22.350003616336704</v>
      </c>
      <c r="R21" s="11">
        <v>20.297636107144204</v>
      </c>
      <c r="S21" s="345">
        <f t="shared" si="4"/>
        <v>-2.0523675091925</v>
      </c>
      <c r="T21" s="345">
        <v>7.9168849844280169</v>
      </c>
      <c r="U21" s="345">
        <f t="shared" si="5"/>
        <v>5.8645174752355169</v>
      </c>
      <c r="V21" s="346">
        <f t="shared" si="6"/>
        <v>2.0420900549530829E-2</v>
      </c>
      <c r="X21" s="10" t="str">
        <f>name!B18</f>
        <v>Real estate</v>
      </c>
      <c r="Y21" s="11">
        <v>15.323999999999991</v>
      </c>
      <c r="Z21" s="11">
        <v>16.706999999999979</v>
      </c>
      <c r="AA21" s="345">
        <f t="shared" si="7"/>
        <v>1.3829999999999885</v>
      </c>
      <c r="AB21" s="11">
        <v>7.810473695186217</v>
      </c>
      <c r="AC21" s="345">
        <f t="shared" si="8"/>
        <v>9.1934736951862064</v>
      </c>
      <c r="AD21" s="348">
        <f t="shared" si="9"/>
        <v>2.7840750496835209E-2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19.811743050444253</v>
      </c>
      <c r="C22" s="11">
        <f t="shared" si="10"/>
        <v>18.750848024536591</v>
      </c>
      <c r="D22" s="11">
        <f t="shared" si="10"/>
        <v>-1.0608950259076646</v>
      </c>
      <c r="E22" s="11">
        <f t="shared" si="10"/>
        <v>8.3974641085814152</v>
      </c>
      <c r="F22" s="11">
        <f t="shared" si="10"/>
        <v>7.3365690826737513</v>
      </c>
      <c r="G22" s="200">
        <f t="shared" si="3"/>
        <v>2.3837925584182296E-2</v>
      </c>
      <c r="H22" s="11"/>
      <c r="I22" s="11" t="str">
        <f t="shared" si="11"/>
        <v>Administrative and secretarial occupations</v>
      </c>
      <c r="J22" s="11">
        <v>0.5315061731391364</v>
      </c>
      <c r="K22" s="11">
        <v>0.89328461380113233</v>
      </c>
      <c r="L22" s="11">
        <v>0.36177844066199594</v>
      </c>
      <c r="M22" s="11">
        <v>0.38366317753737572</v>
      </c>
      <c r="N22" s="11">
        <v>0.74544161819937171</v>
      </c>
      <c r="O22" s="11"/>
      <c r="P22" s="10" t="str">
        <f>name!D19</f>
        <v>53 Skilled construction and building trades</v>
      </c>
      <c r="Q22" s="11">
        <v>19.410481459856221</v>
      </c>
      <c r="R22" s="11">
        <v>18.305664374132807</v>
      </c>
      <c r="S22" s="345">
        <f t="shared" si="4"/>
        <v>-1.1048170857234147</v>
      </c>
      <c r="T22" s="345">
        <v>8.188780061422559</v>
      </c>
      <c r="U22" s="345">
        <f t="shared" si="5"/>
        <v>7.0839629756991442</v>
      </c>
      <c r="V22" s="346">
        <f t="shared" si="6"/>
        <v>2.3742524707637935E-2</v>
      </c>
      <c r="X22" s="10" t="str">
        <f>name!B19</f>
        <v>Professional services</v>
      </c>
      <c r="Y22" s="11">
        <v>71.943999999999846</v>
      </c>
      <c r="Z22" s="11">
        <v>80.262000000000114</v>
      </c>
      <c r="AA22" s="345">
        <f t="shared" si="7"/>
        <v>8.3180000000002678</v>
      </c>
      <c r="AB22" s="11">
        <v>36.976124666630753</v>
      </c>
      <c r="AC22" s="345">
        <f t="shared" si="8"/>
        <v>45.294124666631021</v>
      </c>
      <c r="AD22" s="348">
        <f t="shared" si="9"/>
        <v>2.8034217088128477E-2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16.060423045689628</v>
      </c>
      <c r="C23" s="11">
        <f t="shared" si="10"/>
        <v>16.990340629712463</v>
      </c>
      <c r="D23" s="11">
        <f t="shared" si="10"/>
        <v>0.92991758402283609</v>
      </c>
      <c r="E23" s="11">
        <f t="shared" si="10"/>
        <v>7.1443341413789225</v>
      </c>
      <c r="F23" s="11">
        <f t="shared" si="10"/>
        <v>8.0742517254017585</v>
      </c>
      <c r="G23" s="200">
        <f t="shared" si="3"/>
        <v>2.4836701140930062E-2</v>
      </c>
      <c r="H23" s="11"/>
      <c r="I23" s="11" t="str">
        <f t="shared" si="11"/>
        <v>Skilled trades occupations</v>
      </c>
      <c r="J23" s="11">
        <v>0.1445180192092867</v>
      </c>
      <c r="K23" s="11">
        <v>0.23022862193380894</v>
      </c>
      <c r="L23" s="11">
        <v>8.5710602724522231E-2</v>
      </c>
      <c r="M23" s="11">
        <v>0.10297570333904164</v>
      </c>
      <c r="N23" s="11">
        <v>0.18868630606356387</v>
      </c>
      <c r="O23" s="11"/>
      <c r="P23" s="10" t="str">
        <f>name!D20</f>
        <v>54 Textiles, printing and other skilled trades</v>
      </c>
      <c r="Q23" s="11">
        <v>9.2912308444709666</v>
      </c>
      <c r="R23" s="11">
        <v>9.6634636922890689</v>
      </c>
      <c r="S23" s="345">
        <f t="shared" si="4"/>
        <v>0.37223284781810229</v>
      </c>
      <c r="T23" s="345">
        <v>3.0766816297952531</v>
      </c>
      <c r="U23" s="345">
        <f t="shared" si="5"/>
        <v>3.4489144776133553</v>
      </c>
      <c r="V23" s="346">
        <f t="shared" si="6"/>
        <v>1.9251932424465101E-2</v>
      </c>
      <c r="X23" s="10" t="str">
        <f>name!B20</f>
        <v>Support services</v>
      </c>
      <c r="Y23" s="11">
        <v>66.939999999999856</v>
      </c>
      <c r="Z23" s="11">
        <v>76.337999999999994</v>
      </c>
      <c r="AA23" s="345">
        <f t="shared" si="7"/>
        <v>9.3980000000001382</v>
      </c>
      <c r="AB23" s="11">
        <v>33.369174408342197</v>
      </c>
      <c r="AC23" s="345">
        <f t="shared" si="8"/>
        <v>42.767174408342335</v>
      </c>
      <c r="AD23" s="348">
        <f t="shared" si="9"/>
        <v>2.7330850013382646E-2</v>
      </c>
    </row>
    <row r="24" spans="1:30" x14ac:dyDescent="0.2">
      <c r="A24" s="10" t="str">
        <f>name!D21</f>
        <v>61 Caring personal service occupations</v>
      </c>
      <c r="B24" s="11">
        <f t="shared" si="10"/>
        <v>62.109746010917242</v>
      </c>
      <c r="C24" s="11">
        <f t="shared" si="10"/>
        <v>71.125952140696768</v>
      </c>
      <c r="D24" s="11">
        <f t="shared" si="10"/>
        <v>9.0162061297795368</v>
      </c>
      <c r="E24" s="11">
        <f t="shared" si="10"/>
        <v>37.255131959721467</v>
      </c>
      <c r="F24" s="11">
        <f t="shared" si="10"/>
        <v>46.271338089501008</v>
      </c>
      <c r="G24" s="200">
        <f t="shared" si="3"/>
        <v>3.1822221513402082E-2</v>
      </c>
      <c r="H24" s="11"/>
      <c r="I24" s="11" t="str">
        <f t="shared" si="11"/>
        <v>Caring, leisure and other service occupations</v>
      </c>
      <c r="J24" s="11">
        <v>0.10696485143308665</v>
      </c>
      <c r="K24" s="11">
        <v>0.19160391662011048</v>
      </c>
      <c r="L24" s="11">
        <v>8.4639065187023854E-2</v>
      </c>
      <c r="M24" s="11">
        <v>8.4494946246993011E-2</v>
      </c>
      <c r="N24" s="11">
        <v>0.16913401143401685</v>
      </c>
      <c r="O24" s="11"/>
      <c r="P24" s="10" t="str">
        <f>name!D21</f>
        <v>61 Caring personal service occupations</v>
      </c>
      <c r="Q24" s="11">
        <v>11.762546248067217</v>
      </c>
      <c r="R24" s="11">
        <v>16.575993136617175</v>
      </c>
      <c r="S24" s="345">
        <f t="shared" si="4"/>
        <v>4.8134468885499579</v>
      </c>
      <c r="T24" s="345">
        <v>6.5575728069880208</v>
      </c>
      <c r="U24" s="345">
        <f t="shared" si="5"/>
        <v>11.371019695537978</v>
      </c>
      <c r="V24" s="346">
        <f t="shared" si="6"/>
        <v>2.9979220818854735E-2</v>
      </c>
      <c r="X24" s="10" t="str">
        <f>name!B21</f>
        <v>Public admin. and defence</v>
      </c>
      <c r="Y24" s="11">
        <v>30.280999999999942</v>
      </c>
      <c r="Z24" s="11">
        <v>30.755000000000056</v>
      </c>
      <c r="AA24" s="345">
        <f t="shared" si="7"/>
        <v>0.47400000000011389</v>
      </c>
      <c r="AB24" s="11">
        <v>14.832289316055022</v>
      </c>
      <c r="AC24" s="345">
        <f t="shared" si="8"/>
        <v>15.306289316055135</v>
      </c>
      <c r="AD24" s="348">
        <f t="shared" si="9"/>
        <v>2.6933414841123549E-2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21.009319222946743</v>
      </c>
      <c r="C25" s="11">
        <f t="shared" si="10"/>
        <v>21.730014217361671</v>
      </c>
      <c r="D25" s="11">
        <f t="shared" si="10"/>
        <v>0.72069499441492813</v>
      </c>
      <c r="E25" s="11">
        <f t="shared" si="10"/>
        <v>10.79696329897244</v>
      </c>
      <c r="F25" s="11">
        <f t="shared" si="10"/>
        <v>11.517658293387367</v>
      </c>
      <c r="G25" s="200">
        <f t="shared" si="3"/>
        <v>2.8032226012937533E-2</v>
      </c>
      <c r="H25" s="11"/>
      <c r="I25" s="11" t="str">
        <f t="shared" si="11"/>
        <v>Sales and customer service occupations</v>
      </c>
      <c r="J25" s="11">
        <v>0.19443525014454482</v>
      </c>
      <c r="K25" s="11">
        <v>0.30722084738448696</v>
      </c>
      <c r="L25" s="11">
        <v>0.11278559723994211</v>
      </c>
      <c r="M25" s="11">
        <v>0.11953125581144064</v>
      </c>
      <c r="N25" s="11">
        <v>0.23231685305138275</v>
      </c>
      <c r="O25" s="11"/>
      <c r="P25" s="10" t="str">
        <f>name!D22</f>
        <v>62 Leisure, travel and related personal service occupations</v>
      </c>
      <c r="Q25" s="11">
        <v>6.4158806969500475</v>
      </c>
      <c r="R25" s="11">
        <v>7.4700765654573411</v>
      </c>
      <c r="S25" s="345">
        <f t="shared" si="4"/>
        <v>1.0541958685072936</v>
      </c>
      <c r="T25" s="345">
        <v>3.0244120882731798</v>
      </c>
      <c r="U25" s="345">
        <f t="shared" si="5"/>
        <v>4.0786079567804734</v>
      </c>
      <c r="V25" s="346">
        <f t="shared" si="6"/>
        <v>2.6081708288338668E-2</v>
      </c>
      <c r="X25" s="10" t="str">
        <f>name!B22</f>
        <v>Education</v>
      </c>
      <c r="Y25" s="11">
        <v>75.926999999999992</v>
      </c>
      <c r="Z25" s="11">
        <v>77.500999999999991</v>
      </c>
      <c r="AA25" s="345">
        <f t="shared" si="7"/>
        <v>1.5739999999999981</v>
      </c>
      <c r="AB25" s="11">
        <v>40.232073867205528</v>
      </c>
      <c r="AC25" s="345">
        <f t="shared" si="8"/>
        <v>41.806073867205527</v>
      </c>
      <c r="AD25" s="348">
        <f t="shared" si="9"/>
        <v>2.8751449210181468E-2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0.98769395667808513</v>
      </c>
      <c r="C26" s="11">
        <f t="shared" si="10"/>
        <v>0.83298599123089911</v>
      </c>
      <c r="D26" s="11">
        <f t="shared" si="10"/>
        <v>-0.15470796544718604</v>
      </c>
      <c r="E26" s="11">
        <f t="shared" si="10"/>
        <v>0.40117389657090829</v>
      </c>
      <c r="F26" s="11">
        <f t="shared" si="10"/>
        <v>0.24646593112372234</v>
      </c>
      <c r="G26" s="200">
        <f t="shared" si="3"/>
        <v>2.2984928342151489E-2</v>
      </c>
      <c r="H26" s="11"/>
      <c r="I26" s="11" t="str">
        <f t="shared" si="11"/>
        <v>Process, plant and machine operatives</v>
      </c>
      <c r="J26" s="11">
        <v>0.11737855268545419</v>
      </c>
      <c r="K26" s="11">
        <v>0.23161824144758206</v>
      </c>
      <c r="L26" s="11">
        <v>0.11423968876212787</v>
      </c>
      <c r="M26" s="11">
        <v>0.10930580854612279</v>
      </c>
      <c r="N26" s="11">
        <v>0.22354549730825066</v>
      </c>
      <c r="O26" s="11"/>
      <c r="P26" s="10" t="str">
        <f>name!D23</f>
        <v>63 Community and civil enforcement occupations</v>
      </c>
      <c r="Q26" s="11">
        <v>0.74597153585227349</v>
      </c>
      <c r="R26" s="11">
        <v>0.5212330430890505</v>
      </c>
      <c r="S26" s="345">
        <f t="shared" si="4"/>
        <v>-0.224738492763223</v>
      </c>
      <c r="T26" s="345">
        <v>0.20921370449942214</v>
      </c>
      <c r="U26" s="345">
        <f t="shared" si="5"/>
        <v>-1.5524788263800854E-2</v>
      </c>
      <c r="V26" s="346">
        <f t="shared" si="6"/>
        <v>1.661775381235886E-2</v>
      </c>
      <c r="X26" s="10" t="str">
        <f>name!B23</f>
        <v>Health and social work</v>
      </c>
      <c r="Y26" s="11">
        <v>113.13800000000022</v>
      </c>
      <c r="Z26" s="11">
        <v>119.09300000000009</v>
      </c>
      <c r="AA26" s="345">
        <f t="shared" si="7"/>
        <v>5.9549999999998704</v>
      </c>
      <c r="AB26" s="11">
        <v>64.170740745623604</v>
      </c>
      <c r="AC26" s="345">
        <f t="shared" si="8"/>
        <v>70.125740745623474</v>
      </c>
      <c r="AD26" s="348">
        <f t="shared" si="9"/>
        <v>3.0405361733784053E-2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47.563952159539909</v>
      </c>
      <c r="C27" s="11">
        <f t="shared" si="12"/>
        <v>41.838343258147852</v>
      </c>
      <c r="D27" s="11">
        <f t="shared" si="12"/>
        <v>-5.7256089013920484</v>
      </c>
      <c r="E27" s="11">
        <f t="shared" si="12"/>
        <v>19.177766967687315</v>
      </c>
      <c r="F27" s="11">
        <f t="shared" si="12"/>
        <v>13.452158066295267</v>
      </c>
      <c r="G27" s="200">
        <f t="shared" si="3"/>
        <v>2.2840612667647253E-2</v>
      </c>
      <c r="H27" s="11"/>
      <c r="I27" s="11" t="str">
        <f t="shared" si="11"/>
        <v>Elementary occupations</v>
      </c>
      <c r="J27" s="11">
        <v>6.8985302668741574E-2</v>
      </c>
      <c r="K27" s="11">
        <v>0.10314454728408032</v>
      </c>
      <c r="L27" s="11">
        <v>3.4159244615338737E-2</v>
      </c>
      <c r="M27" s="11">
        <v>4.9450098374323057E-2</v>
      </c>
      <c r="N27" s="11">
        <v>8.36093429896618E-2</v>
      </c>
      <c r="O27" s="11"/>
      <c r="P27" s="10" t="str">
        <f>name!D24</f>
        <v>71 Sales occupations</v>
      </c>
      <c r="Q27" s="11">
        <v>21.386851406494024</v>
      </c>
      <c r="R27" s="11">
        <v>20.079244114055342</v>
      </c>
      <c r="S27" s="345">
        <f t="shared" si="4"/>
        <v>-1.3076072924386821</v>
      </c>
      <c r="T27" s="345">
        <v>6.7844478001157684</v>
      </c>
      <c r="U27" s="345">
        <f t="shared" si="5"/>
        <v>5.4768405076770863</v>
      </c>
      <c r="V27" s="346">
        <f t="shared" si="6"/>
        <v>1.8538230986666404E-2</v>
      </c>
      <c r="X27" s="10" t="str">
        <f>name!B24</f>
        <v>Arts and entertainment</v>
      </c>
      <c r="Y27" s="11">
        <v>24.623000000000033</v>
      </c>
      <c r="Z27" s="11">
        <v>28.271999999999963</v>
      </c>
      <c r="AA27" s="345">
        <f t="shared" si="7"/>
        <v>3.6489999999999299</v>
      </c>
      <c r="AB27" s="11">
        <v>13.283297799908732</v>
      </c>
      <c r="AC27" s="345">
        <f t="shared" si="8"/>
        <v>16.93229779990866</v>
      </c>
      <c r="AD27" s="348">
        <f t="shared" si="9"/>
        <v>2.9180052944208112E-2</v>
      </c>
    </row>
    <row r="28" spans="1:30" x14ac:dyDescent="0.2">
      <c r="A28" s="10" t="str">
        <f>name!D25</f>
        <v>72 Customer service occupations</v>
      </c>
      <c r="B28" s="11">
        <f t="shared" si="12"/>
        <v>13.592459817865851</v>
      </c>
      <c r="C28" s="11">
        <f t="shared" si="12"/>
        <v>19.210162123681851</v>
      </c>
      <c r="D28" s="11">
        <f t="shared" si="12"/>
        <v>5.6177023058160049</v>
      </c>
      <c r="E28" s="11">
        <f t="shared" si="12"/>
        <v>7.9867787477338528</v>
      </c>
      <c r="F28" s="11">
        <f t="shared" si="12"/>
        <v>13.604481053549856</v>
      </c>
      <c r="G28" s="200">
        <f t="shared" si="3"/>
        <v>3.1294109644521617E-2</v>
      </c>
      <c r="H28" s="11"/>
      <c r="O28" s="11"/>
      <c r="P28" s="10" t="str">
        <f>name!D25</f>
        <v>72 Customer service occupations</v>
      </c>
      <c r="Q28" s="11">
        <v>4.7134882242652294</v>
      </c>
      <c r="R28" s="11">
        <v>7.5782591341624705</v>
      </c>
      <c r="S28" s="345">
        <f t="shared" si="4"/>
        <v>2.8647709098972411</v>
      </c>
      <c r="T28" s="345">
        <v>2.2414424519940548</v>
      </c>
      <c r="U28" s="345">
        <f t="shared" si="5"/>
        <v>5.1062133618912959</v>
      </c>
      <c r="V28" s="346">
        <f t="shared" si="6"/>
        <v>2.6274075939012098E-2</v>
      </c>
      <c r="X28" s="10" t="str">
        <f>name!B25</f>
        <v>Other services</v>
      </c>
      <c r="Y28" s="11">
        <v>26.824000000000037</v>
      </c>
      <c r="Z28" s="11">
        <v>25.469000000000008</v>
      </c>
      <c r="AA28" s="345">
        <f t="shared" si="7"/>
        <v>-1.3550000000000288</v>
      </c>
      <c r="AB28" s="11">
        <v>13.257605647926084</v>
      </c>
      <c r="AC28" s="345">
        <f t="shared" si="8"/>
        <v>11.902605647926055</v>
      </c>
      <c r="AD28" s="348">
        <f t="shared" si="9"/>
        <v>2.7136363410227293E-2</v>
      </c>
    </row>
    <row r="29" spans="1:30" x14ac:dyDescent="0.2">
      <c r="A29" s="10" t="str">
        <f>name!D26</f>
        <v>81 Process, plant and machine operatives</v>
      </c>
      <c r="B29" s="11">
        <f t="shared" si="12"/>
        <v>10.689802177065792</v>
      </c>
      <c r="C29" s="11">
        <f t="shared" si="12"/>
        <v>12.957116224660382</v>
      </c>
      <c r="D29" s="11">
        <f t="shared" si="12"/>
        <v>2.2673140475945894</v>
      </c>
      <c r="E29" s="11">
        <f t="shared" si="12"/>
        <v>4.845862186831674</v>
      </c>
      <c r="F29" s="11">
        <f t="shared" si="12"/>
        <v>7.1131762344262635</v>
      </c>
      <c r="G29" s="200">
        <f t="shared" si="3"/>
        <v>2.5236385368683445E-2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8.9033467863037092</v>
      </c>
      <c r="R29" s="11">
        <v>10.808833508960667</v>
      </c>
      <c r="S29" s="345">
        <f t="shared" si="4"/>
        <v>1.9054867226569581</v>
      </c>
      <c r="T29" s="345">
        <v>3.8668253060573292</v>
      </c>
      <c r="U29" s="345">
        <f t="shared" si="5"/>
        <v>5.7723120287142873</v>
      </c>
      <c r="V29" s="346">
        <f t="shared" si="6"/>
        <v>2.4337087835631044E-2</v>
      </c>
      <c r="X29" s="231" t="str">
        <f>name!B3</f>
        <v>All industries</v>
      </c>
      <c r="Y29" s="34">
        <f>SUM(Y7:Y28)</f>
        <v>844.029</v>
      </c>
      <c r="Z29" s="34">
        <f>SUM(Z7:Z28)</f>
        <v>885.48500000000013</v>
      </c>
      <c r="AA29" s="349">
        <f t="shared" si="7"/>
        <v>41.456000000000131</v>
      </c>
      <c r="AB29" s="34">
        <f>SUM(AB7:AB28)</f>
        <v>417.4679280995307</v>
      </c>
      <c r="AC29" s="349">
        <f t="shared" si="8"/>
        <v>458.92392809953083</v>
      </c>
      <c r="AD29" s="350">
        <f t="shared" si="9"/>
        <v>2.7153275067509419E-2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25.684227442514651</v>
      </c>
      <c r="C30" s="11">
        <f t="shared" si="12"/>
        <v>26.182863072569514</v>
      </c>
      <c r="D30" s="11">
        <f t="shared" si="12"/>
        <v>0.49863563005486378</v>
      </c>
      <c r="E30" s="11">
        <f t="shared" si="12"/>
        <v>13.890222064051116</v>
      </c>
      <c r="F30" s="11">
        <f t="shared" si="12"/>
        <v>14.388857694105983</v>
      </c>
      <c r="G30" s="200">
        <f t="shared" si="3"/>
        <v>2.9239768291166479E-2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14.440062988668537</v>
      </c>
      <c r="K30" s="11">
        <f t="array" ref="K30:K38">MMULT(aggregation!$B$13:$AA$21,C65:C90)</f>
        <v>21.411323524957481</v>
      </c>
      <c r="L30" s="11">
        <f t="array" ref="L30:L38">MMULT(aggregation!$B$13:$AA$21,D65:D90)</f>
        <v>6.9712605362889448</v>
      </c>
      <c r="M30" s="11">
        <f t="array" ref="M30:M38">MMULT(aggregation!$B$13:$AA$21,E65:E90)</f>
        <v>10.016966831087364</v>
      </c>
      <c r="N30" s="11">
        <f t="array" ref="N30:N38">MMULT(aggregation!$B$13:$AA$21,F65:F90)</f>
        <v>16.988227367376311</v>
      </c>
      <c r="O30" s="11"/>
      <c r="P30" s="10" t="str">
        <f>name!D27</f>
        <v>82 Transport and mobile machine drivers and operatives</v>
      </c>
      <c r="Q30" s="11">
        <v>23.558935434098775</v>
      </c>
      <c r="R30" s="11">
        <v>22.620151261888083</v>
      </c>
      <c r="S30" s="345">
        <f t="shared" si="4"/>
        <v>-0.93878417221069199</v>
      </c>
      <c r="T30" s="345">
        <v>12.028983167487688</v>
      </c>
      <c r="U30" s="345">
        <f t="shared" si="5"/>
        <v>11.090198995276996</v>
      </c>
      <c r="V30" s="346">
        <f t="shared" si="6"/>
        <v>2.7881686557638341E-2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8.977517185438721</v>
      </c>
      <c r="C31" s="11">
        <f t="shared" si="12"/>
        <v>6.8825913304905377</v>
      </c>
      <c r="D31" s="11">
        <f t="shared" si="12"/>
        <v>-2.0949258549481828</v>
      </c>
      <c r="E31" s="11">
        <f t="shared" si="12"/>
        <v>2.7211946130165918</v>
      </c>
      <c r="F31" s="11">
        <f t="shared" si="12"/>
        <v>0.62626875806840898</v>
      </c>
      <c r="G31" s="200">
        <f t="shared" si="3"/>
        <v>1.7807046190126741E-2</v>
      </c>
      <c r="H31" s="11"/>
      <c r="I31" s="11" t="str">
        <f>I20</f>
        <v>Professional occupations</v>
      </c>
      <c r="J31" s="11">
        <v>55.668737867616734</v>
      </c>
      <c r="K31" s="11">
        <v>78.271395421193887</v>
      </c>
      <c r="L31" s="11">
        <v>22.602657553577167</v>
      </c>
      <c r="M31" s="11">
        <v>33.581162221539216</v>
      </c>
      <c r="N31" s="11">
        <v>56.18381977511639</v>
      </c>
      <c r="O31" s="11"/>
      <c r="P31" s="10" t="str">
        <f>name!D28</f>
        <v>91 Elementary trades and related occupations</v>
      </c>
      <c r="Q31" s="11">
        <v>7.5031683762243926</v>
      </c>
      <c r="R31" s="11">
        <v>5.6525051520529965</v>
      </c>
      <c r="S31" s="345">
        <f t="shared" si="4"/>
        <v>-1.8506632241713961</v>
      </c>
      <c r="T31" s="345">
        <v>1.9906871446828325</v>
      </c>
      <c r="U31" s="345">
        <f t="shared" si="5"/>
        <v>0.14002392051143642</v>
      </c>
      <c r="V31" s="346">
        <f t="shared" si="6"/>
        <v>1.581166346920293E-2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78.915254702608948</v>
      </c>
      <c r="C32" s="11">
        <f t="shared" si="12"/>
        <v>78.129578324052019</v>
      </c>
      <c r="D32" s="11">
        <f t="shared" si="12"/>
        <v>-0.78567637855693251</v>
      </c>
      <c r="E32" s="11">
        <f t="shared" si="12"/>
        <v>38.686667479272934</v>
      </c>
      <c r="F32" s="11">
        <f t="shared" si="12"/>
        <v>37.900991100715999</v>
      </c>
      <c r="G32" s="200">
        <f t="shared" ref="G32" si="13">IF(B32&gt;0,(1+(E32/B32))^(1/($C$6-$B$6))-1,0)</f>
        <v>2.6952202123434077E-2</v>
      </c>
      <c r="H32" s="11"/>
      <c r="I32" s="11" t="str">
        <f>I21</f>
        <v>Associate professional occupations</v>
      </c>
      <c r="J32" s="11">
        <v>18.026897053113089</v>
      </c>
      <c r="K32" s="11">
        <v>25.078306614889648</v>
      </c>
      <c r="L32" s="11">
        <v>7.0514095617765564</v>
      </c>
      <c r="M32" s="11">
        <v>10.621878356355865</v>
      </c>
      <c r="N32" s="11">
        <v>17.673287918132424</v>
      </c>
      <c r="O32" s="11"/>
      <c r="P32" s="10" t="str">
        <f>name!D29</f>
        <v>92 Elementary administration and service occupations</v>
      </c>
      <c r="Q32" s="11">
        <v>37.287713630204394</v>
      </c>
      <c r="R32" s="11">
        <v>37.43715905397567</v>
      </c>
      <c r="S32" s="345">
        <f t="shared" ref="S32" si="14">R32-Q32</f>
        <v>0.1494454237712759</v>
      </c>
      <c r="T32" s="345">
        <v>15.149465001586011</v>
      </c>
      <c r="U32" s="345">
        <f>SUM(S32:T32)</f>
        <v>15.298910425357287</v>
      </c>
      <c r="V32" s="346">
        <f t="shared" ref="V32" si="15">IF(Q32&gt;0,(1+(T32/Q32))^(1/($C$6-$B$6))-1,0)</f>
        <v>2.299042967348508E-2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844.02899999999988</v>
      </c>
      <c r="C33" s="11">
        <f>SUM(C62,C91,C120,C149,C178,C207,C236,C265,C294)</f>
        <v>885.48500000000013</v>
      </c>
      <c r="D33" s="11">
        <f t="shared" si="12"/>
        <v>41.456000000000259</v>
      </c>
      <c r="E33" s="11">
        <f t="shared" si="12"/>
        <v>417.4679280995307</v>
      </c>
      <c r="F33" s="11">
        <f t="shared" si="12"/>
        <v>458.923928099531</v>
      </c>
      <c r="G33" s="200">
        <f t="shared" si="3"/>
        <v>2.7153275067509419E-2</v>
      </c>
      <c r="H33" s="11"/>
      <c r="I33" s="11" t="str">
        <f>I22</f>
        <v>Administrative and secretarial occupations</v>
      </c>
      <c r="J33" s="11">
        <v>6.2601433653957432</v>
      </c>
      <c r="K33" s="11">
        <v>9.2944954772169144</v>
      </c>
      <c r="L33" s="11">
        <v>3.0343521118211703</v>
      </c>
      <c r="M33" s="11">
        <v>4.3233010746021314</v>
      </c>
      <c r="N33" s="11">
        <v>7.3576531864233008</v>
      </c>
      <c r="O33" s="11"/>
      <c r="P33" s="10" t="str">
        <f>name!D3</f>
        <v>All occupations</v>
      </c>
      <c r="Q33" s="11">
        <f>SUM(Q7:Q32)</f>
        <v>422.60796572150184</v>
      </c>
      <c r="R33" s="11">
        <f>SUM(R7:R32)</f>
        <v>442.17854169867718</v>
      </c>
      <c r="S33" s="345">
        <f>R33-Q33</f>
        <v>19.570575977175338</v>
      </c>
      <c r="T33" s="11">
        <f>SUM(T7:T32)</f>
        <v>174.21062475391562</v>
      </c>
      <c r="U33" s="345">
        <f>SUM(S33:T33)</f>
        <v>193.78120073109096</v>
      </c>
      <c r="V33" s="346">
        <f t="shared" si="6"/>
        <v>2.3278016865373008E-2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1.7022566099633896</v>
      </c>
      <c r="K34" s="11">
        <v>3.209788962006173</v>
      </c>
      <c r="L34" s="11">
        <v>1.5075323520427832</v>
      </c>
      <c r="M34" s="11">
        <v>1.312368568675689</v>
      </c>
      <c r="N34" s="11">
        <v>2.8199009207184718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3.7769672537745484</v>
      </c>
      <c r="K35" s="11">
        <v>6.5657419003303961</v>
      </c>
      <c r="L35" s="11">
        <v>2.7887746465558472</v>
      </c>
      <c r="M35" s="11">
        <v>3.12705569494377</v>
      </c>
      <c r="N35" s="11">
        <v>5.9158303414996176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1.2791826348863575</v>
      </c>
      <c r="C36" s="11">
        <v>1.7427698542515095</v>
      </c>
      <c r="D36" s="11">
        <f>C36-B36</f>
        <v>0.46358721936515201</v>
      </c>
      <c r="E36" s="11">
        <v>0.78438884532927622</v>
      </c>
      <c r="F36" s="11">
        <f>SUM(D36:E36)</f>
        <v>1.2479760646944282</v>
      </c>
      <c r="G36" s="200">
        <f>IF(B36&gt;0,(1+(E36/B36))^(1/($C$6-$B$6))-1,0)</f>
        <v>3.2394773969229407E-2</v>
      </c>
      <c r="I36" s="11" t="str">
        <f t="shared" si="17"/>
        <v>Sales and customer service occupations</v>
      </c>
      <c r="J36" s="11">
        <v>2.8148828730065194</v>
      </c>
      <c r="K36" s="11">
        <v>4.7251799140939204</v>
      </c>
      <c r="L36" s="11">
        <v>1.9102970410874009</v>
      </c>
      <c r="M36" s="11">
        <v>1.8399770492623531</v>
      </c>
      <c r="N36" s="11">
        <v>3.7502740903497536</v>
      </c>
      <c r="P36" s="10" t="str">
        <f>name!D4</f>
        <v>11 Corporate managers and directors</v>
      </c>
      <c r="Q36" s="11">
        <v>25.895552108345861</v>
      </c>
      <c r="R36" s="11">
        <v>29.414438238297702</v>
      </c>
      <c r="S36" s="345">
        <f>R36-Q36</f>
        <v>3.5188861299518415</v>
      </c>
      <c r="T36" s="345">
        <v>15.786954920468816</v>
      </c>
      <c r="U36" s="345">
        <f>SUM(S36:T36)</f>
        <v>19.305841050420657</v>
      </c>
      <c r="V36" s="346">
        <f>IF(Q36&gt;0,(1+(T36/Q36))^(1/($C$6-$B$6))-1,0)</f>
        <v>3.2242914497212283E-2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0.43567891178439067</v>
      </c>
      <c r="C37" s="11">
        <v>0.84406162277307606</v>
      </c>
      <c r="D37" s="11">
        <f t="shared" ref="D37:D60" si="25">C37-B37</f>
        <v>0.40838271098868539</v>
      </c>
      <c r="E37" s="11">
        <v>0.41705517858050301</v>
      </c>
      <c r="F37" s="11">
        <f t="shared" ref="F37:F60" si="26">SUM(D37:E37)</f>
        <v>0.8254378895691884</v>
      </c>
      <c r="G37" s="200">
        <f t="shared" ref="G37:G62" si="27">IF(B37&gt;0,(1+(E37/B37))^(1/($C$6-$B$6))-1,0)</f>
        <v>4.5786759663697163E-2</v>
      </c>
      <c r="I37" s="11" t="str">
        <f t="shared" si="17"/>
        <v>Process, plant and machine operatives</v>
      </c>
      <c r="J37" s="11">
        <v>0.86950640320736206</v>
      </c>
      <c r="K37" s="11">
        <v>1.5936311483424692</v>
      </c>
      <c r="L37" s="11">
        <v>0.72412474513510705</v>
      </c>
      <c r="M37" s="11">
        <v>0.73284450835504</v>
      </c>
      <c r="N37" s="11">
        <v>1.4569692534901471</v>
      </c>
      <c r="P37" s="10" t="str">
        <f>name!D5</f>
        <v>12 Other managers and proprietors</v>
      </c>
      <c r="Q37" s="11">
        <v>13.505288345098554</v>
      </c>
      <c r="R37" s="11">
        <v>19.373602326611469</v>
      </c>
      <c r="S37" s="345">
        <f t="shared" ref="S37:S60" si="28">R37-Q37</f>
        <v>5.8683139815129142</v>
      </c>
      <c r="T37" s="345">
        <v>11.11485198015221</v>
      </c>
      <c r="U37" s="345">
        <f t="shared" ref="U37:U60" si="29">SUM(S37:T37)</f>
        <v>16.983165961665122</v>
      </c>
      <c r="V37" s="346">
        <f t="shared" ref="V37:V62" si="30">IF(Q37&gt;0,(1+(T37/Q37))^(1/($C$6-$B$6))-1,0)</f>
        <v>4.0844322311039294E-2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3.1079810092761635</v>
      </c>
      <c r="C38" s="11">
        <v>4.357374933940509</v>
      </c>
      <c r="D38" s="11">
        <f t="shared" si="25"/>
        <v>1.2493939246643455</v>
      </c>
      <c r="E38" s="11">
        <v>1.4397929778396923</v>
      </c>
      <c r="F38" s="11">
        <f t="shared" si="26"/>
        <v>2.689186902504038</v>
      </c>
      <c r="G38" s="200">
        <f t="shared" si="27"/>
        <v>2.5702390736108027E-2</v>
      </c>
      <c r="I38" s="11" t="str">
        <f t="shared" si="17"/>
        <v>Elementary occupations</v>
      </c>
      <c r="J38" s="11">
        <v>2.4125874283833282</v>
      </c>
      <c r="K38" s="11">
        <v>4.4381653126414919</v>
      </c>
      <c r="L38" s="11">
        <v>2.0255778842581638</v>
      </c>
      <c r="M38" s="11">
        <v>1.95468834861575</v>
      </c>
      <c r="N38" s="11">
        <v>3.9802662328739133</v>
      </c>
      <c r="P38" s="10" t="str">
        <f>name!D6</f>
        <v>21 Science, research, engineering and technology professionals</v>
      </c>
      <c r="Q38" s="11">
        <v>13.95738036191073</v>
      </c>
      <c r="R38" s="11">
        <v>19.062810868146197</v>
      </c>
      <c r="S38" s="345">
        <f t="shared" si="28"/>
        <v>5.1054305062354679</v>
      </c>
      <c r="T38" s="345">
        <v>8.659641646245305</v>
      </c>
      <c r="U38" s="345">
        <f t="shared" si="29"/>
        <v>13.765072152480773</v>
      </c>
      <c r="V38" s="346">
        <f t="shared" si="30"/>
        <v>3.2702988430360014E-2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2.3283410577306261</v>
      </c>
      <c r="C39" s="11">
        <v>3.3956767372741279</v>
      </c>
      <c r="D39" s="11">
        <f t="shared" si="25"/>
        <v>1.0673356795435018</v>
      </c>
      <c r="E39" s="11">
        <v>1.4951144771617415</v>
      </c>
      <c r="F39" s="11">
        <f t="shared" si="26"/>
        <v>2.5624501567052436</v>
      </c>
      <c r="G39" s="200">
        <f t="shared" si="27"/>
        <v>3.3619347224104867E-2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28.211140618436708</v>
      </c>
      <c r="R39" s="11">
        <v>31.041221661576163</v>
      </c>
      <c r="S39" s="345">
        <f t="shared" si="28"/>
        <v>2.8300810431394545</v>
      </c>
      <c r="T39" s="345">
        <v>17.513588389414664</v>
      </c>
      <c r="U39" s="345">
        <f t="shared" si="29"/>
        <v>20.343669432554119</v>
      </c>
      <c r="V39" s="346">
        <f t="shared" si="30"/>
        <v>3.2718680675540401E-2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3.4988928900021778</v>
      </c>
      <c r="C40" s="11">
        <v>4.5921228352831074</v>
      </c>
      <c r="D40" s="11">
        <f>C40-B40</f>
        <v>1.0932299452809295</v>
      </c>
      <c r="E40" s="11">
        <v>2.0805288233795478</v>
      </c>
      <c r="F40" s="11">
        <f>SUM(D40:E40)</f>
        <v>3.1737587686604773</v>
      </c>
      <c r="G40" s="200">
        <f>IF(B40&gt;0,(1+(E40/B40))^(1/($C$6-$B$6))-1,0)</f>
        <v>3.1598184986531441E-2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27.236725948295668</v>
      </c>
      <c r="R40" s="11">
        <v>29.797379318392313</v>
      </c>
      <c r="S40" s="345">
        <f t="shared" si="28"/>
        <v>2.5606533700966452</v>
      </c>
      <c r="T40" s="345">
        <v>15.735223044008968</v>
      </c>
      <c r="U40" s="345">
        <f t="shared" si="29"/>
        <v>18.295876414105614</v>
      </c>
      <c r="V40" s="346">
        <f t="shared" si="30"/>
        <v>3.0865511180908412E-2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1.2547057573804785</v>
      </c>
      <c r="C41" s="11">
        <v>2.1210869856734198</v>
      </c>
      <c r="D41" s="11">
        <f t="shared" si="25"/>
        <v>0.86638122829294129</v>
      </c>
      <c r="E41" s="11">
        <v>0.85022385805141432</v>
      </c>
      <c r="F41" s="11">
        <f t="shared" si="26"/>
        <v>1.7166050863443556</v>
      </c>
      <c r="G41" s="200">
        <f t="shared" si="27"/>
        <v>3.509381252111865E-2</v>
      </c>
      <c r="I41" s="11" t="str">
        <f>I30</f>
        <v>Managers, directors and senior officials</v>
      </c>
      <c r="J41" s="11">
        <f t="array" ref="J41:J49">MMULT(aggregation!$B$13:$AA$21,B94:B119)</f>
        <v>29.197049736908184</v>
      </c>
      <c r="K41" s="11">
        <f t="array" ref="K41:K49">MMULT(aggregation!$B$13:$AA$21,C94:C119)</f>
        <v>35.506155804880763</v>
      </c>
      <c r="L41" s="11">
        <f t="array" ref="L41:L49">MMULT(aggregation!$B$13:$AA$21,D94:D119)</f>
        <v>6.3091060679725803</v>
      </c>
      <c r="M41" s="11">
        <f t="array" ref="M41:M49">MMULT(aggregation!$B$13:$AA$21,E94:E119)</f>
        <v>18.953832861600297</v>
      </c>
      <c r="N41" s="11">
        <f t="array" ref="N41:N49">MMULT(aggregation!$B$13:$AA$21,F94:F119)</f>
        <v>25.262938929572876</v>
      </c>
      <c r="P41" s="10" t="str">
        <f>name!D9</f>
        <v>24 Business, media and public service professionals</v>
      </c>
      <c r="Q41" s="11">
        <v>28.170215779713853</v>
      </c>
      <c r="R41" s="11">
        <v>34.846147708837343</v>
      </c>
      <c r="S41" s="345">
        <f t="shared" si="28"/>
        <v>6.6759319291234895</v>
      </c>
      <c r="T41" s="345">
        <v>17.340203466050426</v>
      </c>
      <c r="U41" s="345">
        <f t="shared" si="29"/>
        <v>24.016135395173915</v>
      </c>
      <c r="V41" s="346">
        <f t="shared" si="30"/>
        <v>3.2495206773575092E-2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0.406238088729589</v>
      </c>
      <c r="C42" s="11">
        <v>0.61561226151481907</v>
      </c>
      <c r="D42" s="11">
        <f t="shared" si="25"/>
        <v>0.20937417278523007</v>
      </c>
      <c r="E42" s="11">
        <v>0.23383140143648193</v>
      </c>
      <c r="F42" s="11">
        <f t="shared" si="26"/>
        <v>0.44320557422171203</v>
      </c>
      <c r="G42" s="200">
        <f t="shared" si="27"/>
        <v>3.0773154107736733E-2</v>
      </c>
      <c r="I42" s="11" t="str">
        <f>I31</f>
        <v>Professional occupations</v>
      </c>
      <c r="J42" s="11">
        <v>68.169776820836603</v>
      </c>
      <c r="K42" s="11">
        <v>75.451412050998613</v>
      </c>
      <c r="L42" s="11">
        <v>7.2816352301620224</v>
      </c>
      <c r="M42" s="11">
        <v>35.921020448923755</v>
      </c>
      <c r="N42" s="11">
        <v>43.20265567908578</v>
      </c>
      <c r="P42" s="10" t="str">
        <f>name!D10</f>
        <v>31 Science, engineering and technology associate professionals</v>
      </c>
      <c r="Q42" s="11">
        <v>5.0384986505409373</v>
      </c>
      <c r="R42" s="11">
        <v>6.0328456206857428</v>
      </c>
      <c r="S42" s="345">
        <f t="shared" si="28"/>
        <v>0.99434697014480555</v>
      </c>
      <c r="T42" s="345">
        <v>2.7300799931001944</v>
      </c>
      <c r="U42" s="345">
        <f t="shared" si="29"/>
        <v>3.724426963245</v>
      </c>
      <c r="V42" s="346">
        <f t="shared" si="30"/>
        <v>2.9285910676768223E-2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8.3223024574715115E-2</v>
      </c>
      <c r="C43" s="11">
        <v>0.14250279839842228</v>
      </c>
      <c r="D43" s="11">
        <f t="shared" si="25"/>
        <v>5.9279773823707166E-2</v>
      </c>
      <c r="E43" s="11">
        <v>7.0716808267289599E-2</v>
      </c>
      <c r="F43" s="11">
        <f t="shared" si="26"/>
        <v>0.12999658209099677</v>
      </c>
      <c r="G43" s="200">
        <f t="shared" si="27"/>
        <v>4.1854729836837024E-2</v>
      </c>
      <c r="I43" s="11" t="str">
        <f>I32</f>
        <v>Associate professional occupations</v>
      </c>
      <c r="J43" s="11">
        <v>36.823161473617922</v>
      </c>
      <c r="K43" s="11">
        <v>41.800494715533205</v>
      </c>
      <c r="L43" s="11">
        <v>4.977333241915284</v>
      </c>
      <c r="M43" s="11">
        <v>19.537531411655756</v>
      </c>
      <c r="N43" s="11">
        <v>24.514864653571038</v>
      </c>
      <c r="P43" s="10" t="str">
        <f>name!D11</f>
        <v>32 Health and social care associate professionals</v>
      </c>
      <c r="Q43" s="11">
        <v>12.853751665504783</v>
      </c>
      <c r="R43" s="11">
        <v>13.959159785934334</v>
      </c>
      <c r="S43" s="345">
        <f t="shared" si="28"/>
        <v>1.1054081204295514</v>
      </c>
      <c r="T43" s="345">
        <v>7.983682318843746</v>
      </c>
      <c r="U43" s="345">
        <f t="shared" si="29"/>
        <v>9.0890904392732974</v>
      </c>
      <c r="V43" s="346">
        <f t="shared" si="30"/>
        <v>3.273197133035044E-2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4.126872115333495E-2</v>
      </c>
      <c r="C44" s="11">
        <v>8.7820218975084394E-2</v>
      </c>
      <c r="D44" s="11">
        <f t="shared" si="25"/>
        <v>4.6551497821749444E-2</v>
      </c>
      <c r="E44" s="11">
        <v>2.2792686993552413E-2</v>
      </c>
      <c r="F44" s="11">
        <f t="shared" si="26"/>
        <v>6.9344184815301857E-2</v>
      </c>
      <c r="G44" s="200">
        <f t="shared" si="27"/>
        <v>2.9749756611804345E-2</v>
      </c>
      <c r="I44" s="11" t="str">
        <f>I33</f>
        <v>Administrative and secretarial occupations</v>
      </c>
      <c r="J44" s="11">
        <v>18.161214144298523</v>
      </c>
      <c r="K44" s="11">
        <v>23.80909938068482</v>
      </c>
      <c r="L44" s="11">
        <v>5.6478852363862968</v>
      </c>
      <c r="M44" s="11">
        <v>11.769013730695997</v>
      </c>
      <c r="N44" s="11">
        <v>17.416898967082297</v>
      </c>
      <c r="P44" s="10" t="str">
        <f>name!D12</f>
        <v>33 Protective service occupations</v>
      </c>
      <c r="Q44" s="11">
        <v>2.8519671494315153</v>
      </c>
      <c r="R44" s="11">
        <v>4.9468260103721757</v>
      </c>
      <c r="S44" s="345">
        <f t="shared" si="28"/>
        <v>2.0948588609406604</v>
      </c>
      <c r="T44" s="345">
        <v>2.0450395503675889</v>
      </c>
      <c r="U44" s="345">
        <f t="shared" si="29"/>
        <v>4.1398984113082493</v>
      </c>
      <c r="V44" s="346">
        <f t="shared" si="30"/>
        <v>3.6698361089544385E-2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0.2678360977953288</v>
      </c>
      <c r="C45" s="11">
        <v>0.37176125244031016</v>
      </c>
      <c r="D45" s="11">
        <f t="shared" ref="D45:D46" si="31">C45-B45</f>
        <v>0.10392515464498137</v>
      </c>
      <c r="E45" s="11">
        <v>0.17081421049518064</v>
      </c>
      <c r="F45" s="11">
        <f t="shared" ref="F45:F46" si="32">SUM(D45:E45)</f>
        <v>0.27473936514016201</v>
      </c>
      <c r="G45" s="200">
        <f t="shared" si="27"/>
        <v>3.3435291921859678E-2</v>
      </c>
      <c r="I45" s="11" t="str">
        <f t="shared" ref="I45:I49" si="33">I34</f>
        <v>Skilled trades occupations</v>
      </c>
      <c r="J45" s="11">
        <v>5.3234356973483488</v>
      </c>
      <c r="K45" s="11">
        <v>8.0881006533371558</v>
      </c>
      <c r="L45" s="11">
        <v>2.7646649559888061</v>
      </c>
      <c r="M45" s="11">
        <v>3.8752568930439892</v>
      </c>
      <c r="N45" s="11">
        <v>6.6399218490327954</v>
      </c>
      <c r="P45" s="10" t="str">
        <f>name!D13</f>
        <v>34 Culture, media and sports occupations</v>
      </c>
      <c r="Q45" s="11">
        <v>9.7535084328422528</v>
      </c>
      <c r="R45" s="11">
        <v>9.986676990608629</v>
      </c>
      <c r="S45" s="345">
        <f t="shared" si="28"/>
        <v>0.23316855776637624</v>
      </c>
      <c r="T45" s="345">
        <v>5.1137264450006006</v>
      </c>
      <c r="U45" s="345">
        <f t="shared" si="29"/>
        <v>5.3468950027669768</v>
      </c>
      <c r="V45" s="346">
        <f t="shared" si="30"/>
        <v>2.8500773356737064E-2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0.89269552396767193</v>
      </c>
      <c r="C46" s="11">
        <v>1.3108449357128857</v>
      </c>
      <c r="D46" s="11">
        <f t="shared" si="31"/>
        <v>0.41814941174521381</v>
      </c>
      <c r="E46" s="11">
        <v>0.52849821059143409</v>
      </c>
      <c r="F46" s="11">
        <f t="shared" si="32"/>
        <v>0.9466476223366479</v>
      </c>
      <c r="G46" s="200">
        <f t="shared" si="27"/>
        <v>3.1485977781762653E-2</v>
      </c>
      <c r="I46" s="11" t="str">
        <f t="shared" si="33"/>
        <v>Caring, leisure and other service occupations</v>
      </c>
      <c r="J46" s="11">
        <v>11.181151249904737</v>
      </c>
      <c r="K46" s="11">
        <v>16.10648552300756</v>
      </c>
      <c r="L46" s="11">
        <v>4.9253342731028242</v>
      </c>
      <c r="M46" s="11">
        <v>8.7921667941528749</v>
      </c>
      <c r="N46" s="11">
        <v>13.7175010672557</v>
      </c>
      <c r="P46" s="10" t="str">
        <f>name!D14</f>
        <v>35 Business and public service associate professionals</v>
      </c>
      <c r="Q46" s="11">
        <v>28.213433779524557</v>
      </c>
      <c r="R46" s="11">
        <v>29.823094881766668</v>
      </c>
      <c r="S46" s="345">
        <f t="shared" si="28"/>
        <v>1.6096611022421108</v>
      </c>
      <c r="T46" s="345">
        <v>15.277584009037852</v>
      </c>
      <c r="U46" s="345">
        <f t="shared" si="29"/>
        <v>16.887245111279963</v>
      </c>
      <c r="V46" s="346">
        <f t="shared" si="30"/>
        <v>2.9270617076312178E-2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0.48273296550296863</v>
      </c>
      <c r="C47" s="11">
        <v>0.74399659300772547</v>
      </c>
      <c r="D47" s="11">
        <f t="shared" si="25"/>
        <v>0.26126362750475685</v>
      </c>
      <c r="E47" s="11">
        <v>0.32046699113317079</v>
      </c>
      <c r="F47" s="11">
        <f t="shared" si="26"/>
        <v>0.58173061863792763</v>
      </c>
      <c r="G47" s="200">
        <f t="shared" si="27"/>
        <v>3.4525296426364038E-2</v>
      </c>
      <c r="I47" s="11" t="str">
        <f t="shared" si="33"/>
        <v>Sales and customer service occupations</v>
      </c>
      <c r="J47" s="11">
        <v>9.6959870992893826</v>
      </c>
      <c r="K47" s="11">
        <v>13.732804914709352</v>
      </c>
      <c r="L47" s="11">
        <v>4.0368178154199672</v>
      </c>
      <c r="M47" s="11">
        <v>6.1352913788781924</v>
      </c>
      <c r="N47" s="11">
        <v>10.172109194298161</v>
      </c>
      <c r="P47" s="10" t="str">
        <f>name!D15</f>
        <v>41 Administrative occupations</v>
      </c>
      <c r="Q47" s="11">
        <v>51.134700663929856</v>
      </c>
      <c r="R47" s="11">
        <v>38.744050029243418</v>
      </c>
      <c r="S47" s="345">
        <f t="shared" si="28"/>
        <v>-12.390650634686438</v>
      </c>
      <c r="T47" s="345">
        <v>24.383648961659276</v>
      </c>
      <c r="U47" s="345">
        <f t="shared" si="29"/>
        <v>11.992998326972838</v>
      </c>
      <c r="V47" s="346">
        <f t="shared" si="30"/>
        <v>2.6334949714385658E-2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4.8773207636167791E-2</v>
      </c>
      <c r="C48" s="11">
        <v>0.14928802079340689</v>
      </c>
      <c r="D48" s="11">
        <f t="shared" si="25"/>
        <v>0.10051481315723909</v>
      </c>
      <c r="E48" s="11">
        <v>6.3196186404204935E-2</v>
      </c>
      <c r="F48" s="11">
        <f t="shared" si="26"/>
        <v>0.16371099956144403</v>
      </c>
      <c r="G48" s="200">
        <f t="shared" si="27"/>
        <v>5.6966446059924403E-2</v>
      </c>
      <c r="I48" s="11" t="str">
        <f t="shared" si="33"/>
        <v>Process, plant and machine operatives</v>
      </c>
      <c r="J48" s="11">
        <v>2.1311698815950941</v>
      </c>
      <c r="K48" s="11">
        <v>3.5208756263589001</v>
      </c>
      <c r="L48" s="11">
        <v>1.3897057447638057</v>
      </c>
      <c r="M48" s="11">
        <v>1.7526488739596358</v>
      </c>
      <c r="N48" s="11">
        <v>3.1423546187234415</v>
      </c>
      <c r="P48" s="10" t="str">
        <f>name!D16</f>
        <v>42 Secretarial and related occupations</v>
      </c>
      <c r="Q48" s="11">
        <v>17.585254936022256</v>
      </c>
      <c r="R48" s="11">
        <v>13.386542020378759</v>
      </c>
      <c r="S48" s="345">
        <f t="shared" si="28"/>
        <v>-4.1987129156434975</v>
      </c>
      <c r="T48" s="345">
        <v>8.801126957078651</v>
      </c>
      <c r="U48" s="345">
        <f t="shared" si="29"/>
        <v>4.6024140414351535</v>
      </c>
      <c r="V48" s="346">
        <f t="shared" si="30"/>
        <v>2.7421725680555786E-2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2.9702310688136446E-2</v>
      </c>
      <c r="C49" s="11">
        <v>4.5452818720666296E-2</v>
      </c>
      <c r="D49" s="11">
        <f t="shared" si="25"/>
        <v>1.575050803252985E-2</v>
      </c>
      <c r="E49" s="11">
        <v>2.7187763283052238E-2</v>
      </c>
      <c r="F49" s="11">
        <f t="shared" si="26"/>
        <v>4.2938271315582088E-2</v>
      </c>
      <c r="G49" s="200">
        <f t="shared" si="27"/>
        <v>4.4278694250771578E-2</v>
      </c>
      <c r="I49" s="11" t="str">
        <f t="shared" si="33"/>
        <v>Elementary occupations</v>
      </c>
      <c r="J49" s="11">
        <v>7.7265673548881537</v>
      </c>
      <c r="K49" s="11">
        <v>11.759860822460219</v>
      </c>
      <c r="L49" s="11">
        <v>4.033293467572066</v>
      </c>
      <c r="M49" s="11">
        <v>6.1253109072409622</v>
      </c>
      <c r="N49" s="11">
        <v>10.158604374813027</v>
      </c>
      <c r="P49" s="10" t="str">
        <f>name!D17</f>
        <v>51 Skilled agricultural and related trades</v>
      </c>
      <c r="Q49" s="11">
        <v>1.829242276018783</v>
      </c>
      <c r="R49" s="11">
        <v>2.6580061743117205</v>
      </c>
      <c r="S49" s="345">
        <f t="shared" si="28"/>
        <v>0.82876389829293751</v>
      </c>
      <c r="T49" s="345">
        <v>1.5664875963650526</v>
      </c>
      <c r="U49" s="345">
        <f t="shared" si="29"/>
        <v>2.3952514946579901</v>
      </c>
      <c r="V49" s="346">
        <f t="shared" si="30"/>
        <v>4.2103354030313955E-2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3.8243570861531552E-2</v>
      </c>
      <c r="C50" s="11">
        <v>5.5192613522751996E-2</v>
      </c>
      <c r="D50" s="11">
        <f t="shared" si="25"/>
        <v>1.6949042661220444E-2</v>
      </c>
      <c r="E50" s="11">
        <v>2.0483242735574309E-2</v>
      </c>
      <c r="F50" s="11">
        <f t="shared" si="26"/>
        <v>3.7432285396794752E-2</v>
      </c>
      <c r="G50" s="200">
        <f t="shared" si="27"/>
        <v>2.9007484017983698E-2</v>
      </c>
      <c r="O50" s="71"/>
      <c r="P50" s="10" t="str">
        <f>name!D18</f>
        <v>52 Skilled metal, electrical and electronic trades</v>
      </c>
      <c r="Q50" s="11">
        <v>0.76184943395917015</v>
      </c>
      <c r="R50" s="11">
        <v>2.3154443657004955</v>
      </c>
      <c r="S50" s="345">
        <f t="shared" si="28"/>
        <v>1.5535949317413253</v>
      </c>
      <c r="T50" s="345">
        <v>1.0204157669052318</v>
      </c>
      <c r="U50" s="345">
        <f t="shared" si="29"/>
        <v>2.574010698646557</v>
      </c>
      <c r="V50" s="346">
        <f t="shared" si="30"/>
        <v>5.8295327213346404E-2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1.0321591149267839E-2</v>
      </c>
      <c r="C51" s="11">
        <v>1.6442381975783203E-2</v>
      </c>
      <c r="D51" s="11">
        <f t="shared" ref="D51" si="34">C51-B51</f>
        <v>6.120790826515364E-3</v>
      </c>
      <c r="E51" s="11">
        <v>7.0751075834259228E-3</v>
      </c>
      <c r="F51" s="11">
        <f t="shared" ref="F51" si="35">SUM(D51:E51)</f>
        <v>1.3195898409941287E-2</v>
      </c>
      <c r="G51" s="200">
        <f t="shared" si="27"/>
        <v>3.5415541376032644E-2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0.40126159058803634</v>
      </c>
      <c r="R51" s="11">
        <v>0.44518365040377228</v>
      </c>
      <c r="S51" s="345">
        <f t="shared" si="28"/>
        <v>4.3922059815735937E-2</v>
      </c>
      <c r="T51" s="345">
        <v>0.20868404715885663</v>
      </c>
      <c r="U51" s="345">
        <f t="shared" si="29"/>
        <v>0.25260610697459257</v>
      </c>
      <c r="V51" s="346">
        <f t="shared" si="30"/>
        <v>2.8310418495347101E-2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6.625054651035088E-2</v>
      </c>
      <c r="C52" s="11">
        <v>0.11314080771460745</v>
      </c>
      <c r="D52" s="11">
        <f t="shared" si="25"/>
        <v>4.6890261204256573E-2</v>
      </c>
      <c r="E52" s="11">
        <v>4.8229589736989174E-2</v>
      </c>
      <c r="F52" s="11">
        <f t="shared" si="26"/>
        <v>9.5119850941245754E-2</v>
      </c>
      <c r="G52" s="200">
        <f t="shared" si="27"/>
        <v>3.7136801257289687E-2</v>
      </c>
      <c r="I52" s="11" t="str">
        <f>I41</f>
        <v>Managers, directors and senior officials</v>
      </c>
      <c r="J52" s="11">
        <f t="array" ref="J52:J60">MMULT(aggregation!$B$13:$AA$21,B123:B148)</f>
        <v>6.5435061507858752</v>
      </c>
      <c r="K52" s="11">
        <f t="array" ref="K52:K60">MMULT(aggregation!$B$13:$AA$21,C123:C148)</f>
        <v>7.6645456729931283</v>
      </c>
      <c r="L52" s="11">
        <f t="array" ref="L52:L60">MMULT(aggregation!$B$13:$AA$21,D123:D148)</f>
        <v>1.1210395222072531</v>
      </c>
      <c r="M52" s="11">
        <f t="array" ref="M52:M60">MMULT(aggregation!$B$13:$AA$21,E123:E148)</f>
        <v>4.0680803997492916</v>
      </c>
      <c r="N52" s="11">
        <f t="array" ref="N52:N60">MMULT(aggregation!$B$13:$AA$21,F123:F148)</f>
        <v>5.1891199219565447</v>
      </c>
      <c r="P52" s="10" t="str">
        <f>name!D20</f>
        <v>54 Textiles, printing and other skilled trades</v>
      </c>
      <c r="Q52" s="11">
        <v>6.7691922012186678</v>
      </c>
      <c r="R52" s="11">
        <v>7.3268769374233935</v>
      </c>
      <c r="S52" s="345">
        <f t="shared" si="28"/>
        <v>0.5576847362047257</v>
      </c>
      <c r="T52" s="345">
        <v>4.0676525115836695</v>
      </c>
      <c r="U52" s="345">
        <f t="shared" si="29"/>
        <v>4.6253372477883952</v>
      </c>
      <c r="V52" s="346">
        <f t="shared" si="30"/>
        <v>3.1868607942724836E-2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6.524404460552205E-2</v>
      </c>
      <c r="C53" s="11">
        <v>0.12345817917675529</v>
      </c>
      <c r="D53" s="11">
        <f t="shared" si="25"/>
        <v>5.8214134571233242E-2</v>
      </c>
      <c r="E53" s="11">
        <v>5.3980447130465257E-2</v>
      </c>
      <c r="F53" s="11">
        <f t="shared" si="26"/>
        <v>0.11219458170169849</v>
      </c>
      <c r="G53" s="200">
        <f t="shared" si="27"/>
        <v>4.1010173048223741E-2</v>
      </c>
      <c r="I53" s="11" t="str">
        <f>I42</f>
        <v>Professional occupations</v>
      </c>
      <c r="J53" s="11">
        <v>9.8048410285682017</v>
      </c>
      <c r="K53" s="11">
        <v>6.5835140865916681</v>
      </c>
      <c r="L53" s="11">
        <v>-3.2213269419765349</v>
      </c>
      <c r="M53" s="11">
        <v>2.8931959534732319</v>
      </c>
      <c r="N53" s="11">
        <v>-0.32813098850330291</v>
      </c>
      <c r="P53" s="10" t="str">
        <f>name!D21</f>
        <v>61 Caring personal service occupations</v>
      </c>
      <c r="Q53" s="11">
        <v>50.347199762850039</v>
      </c>
      <c r="R53" s="11">
        <v>54.549959004079589</v>
      </c>
      <c r="S53" s="345">
        <f t="shared" si="28"/>
        <v>4.2027592412295505</v>
      </c>
      <c r="T53" s="345">
        <v>30.697559152733444</v>
      </c>
      <c r="U53" s="345">
        <f t="shared" si="29"/>
        <v>34.900318393962991</v>
      </c>
      <c r="V53" s="346">
        <f t="shared" si="30"/>
        <v>3.2246235206517815E-2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3.9329827176719061E-2</v>
      </c>
      <c r="C54" s="11">
        <v>6.458471073642974E-2</v>
      </c>
      <c r="D54" s="11">
        <f t="shared" ref="D54:D55" si="36">C54-B54</f>
        <v>2.5254883559710679E-2</v>
      </c>
      <c r="E54" s="11">
        <v>2.8939291247054286E-2</v>
      </c>
      <c r="F54" s="11">
        <f t="shared" ref="F54:F55" si="37">SUM(D54:E54)</f>
        <v>5.4194174806764965E-2</v>
      </c>
      <c r="G54" s="200">
        <f t="shared" si="27"/>
        <v>3.7449145014207597E-2</v>
      </c>
      <c r="I54" s="11" t="str">
        <f>I43</f>
        <v>Associate professional occupations</v>
      </c>
      <c r="J54" s="11">
        <v>9.4446054769043943</v>
      </c>
      <c r="K54" s="11">
        <v>9.1613590639446638</v>
      </c>
      <c r="L54" s="11">
        <v>-0.28324641295973119</v>
      </c>
      <c r="M54" s="11">
        <v>4.11787619157246</v>
      </c>
      <c r="N54" s="11">
        <v>3.834629778612729</v>
      </c>
      <c r="P54" s="10" t="str">
        <f>name!D22</f>
        <v>62 Leisure, travel and related personal service occupations</v>
      </c>
      <c r="Q54" s="11">
        <v>14.593438525996676</v>
      </c>
      <c r="R54" s="11">
        <v>14.259937651904321</v>
      </c>
      <c r="S54" s="345">
        <f t="shared" si="28"/>
        <v>-0.33350087409235485</v>
      </c>
      <c r="T54" s="345">
        <v>7.7725512106992598</v>
      </c>
      <c r="U54" s="345">
        <f t="shared" si="29"/>
        <v>7.439050336606905</v>
      </c>
      <c r="V54" s="346">
        <f t="shared" si="30"/>
        <v>2.8873620855518922E-2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2.3909796508455334E-3</v>
      </c>
      <c r="C55" s="11">
        <v>3.561026706925461E-3</v>
      </c>
      <c r="D55" s="11">
        <f t="shared" si="36"/>
        <v>1.1700470560799276E-3</v>
      </c>
      <c r="E55" s="11">
        <v>1.575207869473471E-3</v>
      </c>
      <c r="F55" s="11">
        <f t="shared" si="37"/>
        <v>2.7452549255533986E-3</v>
      </c>
      <c r="G55" s="200">
        <f t="shared" si="27"/>
        <v>3.4315796792958153E-2</v>
      </c>
      <c r="I55" s="11" t="str">
        <f>I44</f>
        <v>Administrative and secretarial occupations</v>
      </c>
      <c r="J55" s="11">
        <v>7.3216214159122499</v>
      </c>
      <c r="K55" s="11">
        <v>8.8953055394559915</v>
      </c>
      <c r="L55" s="11">
        <v>1.5736841235437415</v>
      </c>
      <c r="M55" s="11">
        <v>4.7468113383579436</v>
      </c>
      <c r="N55" s="11">
        <v>6.3204954619016851</v>
      </c>
      <c r="P55" s="10" t="str">
        <f>name!D23</f>
        <v>63 Community and civil enforcement occupations</v>
      </c>
      <c r="Q55" s="11">
        <v>0.24172242082581233</v>
      </c>
      <c r="R55" s="11">
        <v>0.31175294814184867</v>
      </c>
      <c r="S55" s="345">
        <f t="shared" si="28"/>
        <v>7.0030527316036345E-2</v>
      </c>
      <c r="T55" s="345">
        <v>0.19196019207148612</v>
      </c>
      <c r="U55" s="345">
        <f t="shared" si="29"/>
        <v>0.2619907193875225</v>
      </c>
      <c r="V55" s="346">
        <f t="shared" si="30"/>
        <v>3.9737413474087324E-2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0.13418509239612808</v>
      </c>
      <c r="C56" s="11">
        <v>0.18444533635242058</v>
      </c>
      <c r="D56" s="11">
        <f t="shared" si="25"/>
        <v>5.02602439562925E-2</v>
      </c>
      <c r="E56" s="11">
        <v>7.4250015064500158E-2</v>
      </c>
      <c r="F56" s="11">
        <f t="shared" si="26"/>
        <v>0.12451025902079266</v>
      </c>
      <c r="G56" s="200">
        <f t="shared" si="27"/>
        <v>2.9795777468587303E-2</v>
      </c>
      <c r="I56" s="11" t="str">
        <f t="shared" ref="I56:I60" si="38">I45</f>
        <v>Skilled trades occupations</v>
      </c>
      <c r="J56" s="11">
        <v>2.2587226309395536</v>
      </c>
      <c r="K56" s="11">
        <v>3.0108877974660668</v>
      </c>
      <c r="L56" s="11">
        <v>0.752165166526513</v>
      </c>
      <c r="M56" s="11">
        <v>1.5129214548985235</v>
      </c>
      <c r="N56" s="11">
        <v>2.2650866214250365</v>
      </c>
      <c r="P56" s="10" t="str">
        <f>name!D24</f>
        <v>71 Sales occupations</v>
      </c>
      <c r="Q56" s="11">
        <v>26.177100753045856</v>
      </c>
      <c r="R56" s="11">
        <v>21.759099144092502</v>
      </c>
      <c r="S56" s="345">
        <f t="shared" si="28"/>
        <v>-4.4180016089533538</v>
      </c>
      <c r="T56" s="345">
        <v>12.393319167571544</v>
      </c>
      <c r="U56" s="345">
        <f t="shared" si="29"/>
        <v>7.9753175586181904</v>
      </c>
      <c r="V56" s="346">
        <f t="shared" si="30"/>
        <v>2.6176791379600273E-2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6.0250157748416744E-2</v>
      </c>
      <c r="C57" s="11">
        <v>0.12277551103206635</v>
      </c>
      <c r="D57" s="11">
        <f t="shared" si="25"/>
        <v>6.252535328364961E-2</v>
      </c>
      <c r="E57" s="11">
        <v>4.5281240746940489E-2</v>
      </c>
      <c r="F57" s="11">
        <f t="shared" si="26"/>
        <v>0.10780659403059009</v>
      </c>
      <c r="G57" s="200">
        <f t="shared" si="27"/>
        <v>3.8073808780387797E-2</v>
      </c>
      <c r="I57" s="11" t="str">
        <f t="shared" si="38"/>
        <v>Caring, leisure and other service occupations</v>
      </c>
      <c r="J57" s="11">
        <v>8.3325286237406004</v>
      </c>
      <c r="K57" s="11">
        <v>9.674689663030227</v>
      </c>
      <c r="L57" s="11">
        <v>1.342161039289627</v>
      </c>
      <c r="M57" s="11">
        <v>5.2909401524678552</v>
      </c>
      <c r="N57" s="11">
        <v>6.6331011917574818</v>
      </c>
      <c r="P57" s="10" t="str">
        <f>name!D25</f>
        <v>72 Customer service occupations</v>
      </c>
      <c r="Q57" s="11">
        <v>8.8789715936006086</v>
      </c>
      <c r="R57" s="11">
        <v>11.631902989519377</v>
      </c>
      <c r="S57" s="345">
        <f t="shared" si="28"/>
        <v>2.7529313959187682</v>
      </c>
      <c r="T57" s="345">
        <v>5.7453362957397971</v>
      </c>
      <c r="U57" s="345">
        <f t="shared" si="29"/>
        <v>8.4982676916585653</v>
      </c>
      <c r="V57" s="346">
        <f t="shared" si="30"/>
        <v>3.3826143253063767E-2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3.3028490316194488E-2</v>
      </c>
      <c r="C58" s="11">
        <v>7.2866413210879583E-2</v>
      </c>
      <c r="D58" s="11">
        <f t="shared" ref="D58:D59" si="39">C58-B58</f>
        <v>3.9837922894685095E-2</v>
      </c>
      <c r="E58" s="11">
        <v>2.7344553324721334E-2</v>
      </c>
      <c r="F58" s="11">
        <f t="shared" ref="F58:F59" si="40">SUM(D58:E58)</f>
        <v>6.7182476219406428E-2</v>
      </c>
      <c r="G58" s="200">
        <f t="shared" si="27"/>
        <v>4.1030906470217454E-2</v>
      </c>
      <c r="I58" s="11" t="str">
        <f t="shared" si="38"/>
        <v>Sales and customer service occupations</v>
      </c>
      <c r="J58" s="11">
        <v>3.0914262655271436</v>
      </c>
      <c r="K58" s="11">
        <v>4.0253441938873067</v>
      </c>
      <c r="L58" s="11">
        <v>0.93391792836016341</v>
      </c>
      <c r="M58" s="11">
        <v>1.8818932782882885</v>
      </c>
      <c r="N58" s="11">
        <v>2.8158112066484517</v>
      </c>
      <c r="P58" s="10" t="str">
        <f>name!D26</f>
        <v>81 Process, plant and machine operatives</v>
      </c>
      <c r="Q58" s="11">
        <v>1.786455390762079</v>
      </c>
      <c r="R58" s="11">
        <v>2.1482827156997066</v>
      </c>
      <c r="S58" s="345">
        <f t="shared" si="28"/>
        <v>0.36182732493762759</v>
      </c>
      <c r="T58" s="345">
        <v>0.97903688077434392</v>
      </c>
      <c r="U58" s="345">
        <f t="shared" si="29"/>
        <v>1.3408642057119715</v>
      </c>
      <c r="V58" s="346">
        <f t="shared" si="30"/>
        <v>2.9560846317388645E-2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8.4350062369259696E-2</v>
      </c>
      <c r="C59" s="11">
        <v>0.15875182823670247</v>
      </c>
      <c r="D59" s="11">
        <f t="shared" si="39"/>
        <v>7.4401765867442779E-2</v>
      </c>
      <c r="E59" s="11">
        <v>8.1961255221401449E-2</v>
      </c>
      <c r="F59" s="11">
        <f t="shared" si="40"/>
        <v>0.15636302108884423</v>
      </c>
      <c r="G59" s="200">
        <f t="shared" si="27"/>
        <v>4.6298878344247285E-2</v>
      </c>
      <c r="I59" s="11" t="str">
        <f t="shared" si="38"/>
        <v>Process, plant and machine operatives</v>
      </c>
      <c r="J59" s="11">
        <v>0.95496612388416913</v>
      </c>
      <c r="K59" s="11">
        <v>1.5269083890052682</v>
      </c>
      <c r="L59" s="11">
        <v>0.57194226512109902</v>
      </c>
      <c r="M59" s="11">
        <v>0.7736170320230662</v>
      </c>
      <c r="N59" s="11">
        <v>1.3455592971441652</v>
      </c>
      <c r="P59" s="10" t="str">
        <f>name!D27</f>
        <v>82 Transport and mobile machine drivers and operatives</v>
      </c>
      <c r="Q59" s="11">
        <v>2.1252920084158808</v>
      </c>
      <c r="R59" s="11">
        <v>3.5627118106814391</v>
      </c>
      <c r="S59" s="345">
        <f t="shared" si="28"/>
        <v>1.4374198022655582</v>
      </c>
      <c r="T59" s="345">
        <v>1.8612388965634299</v>
      </c>
      <c r="U59" s="345">
        <f t="shared" si="29"/>
        <v>3.2986586988289881</v>
      </c>
      <c r="V59" s="346">
        <f t="shared" si="30"/>
        <v>4.2825802703413851E-2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7.0733404788737647E-4</v>
      </c>
      <c r="C60" s="11">
        <v>7.1625382901161719E-4</v>
      </c>
      <c r="D60" s="11">
        <f t="shared" si="25"/>
        <v>8.9197811242407296E-6</v>
      </c>
      <c r="E60" s="11">
        <v>3.8057751433174717E-4</v>
      </c>
      <c r="F60" s="11">
        <f t="shared" si="26"/>
        <v>3.894972954559879E-4</v>
      </c>
      <c r="G60" s="200">
        <f t="shared" si="27"/>
        <v>2.9116643479003557E-2</v>
      </c>
      <c r="I60" s="11" t="str">
        <f t="shared" si="38"/>
        <v>Elementary occupations</v>
      </c>
      <c r="J60" s="11">
        <v>4.0356528544184505</v>
      </c>
      <c r="K60" s="11">
        <v>6.1371446062429893</v>
      </c>
      <c r="L60" s="11">
        <v>2.1014917518245388</v>
      </c>
      <c r="M60" s="11">
        <v>3.0648498856521762</v>
      </c>
      <c r="N60" s="11">
        <v>5.166341637476715</v>
      </c>
      <c r="P60" s="10" t="str">
        <f>name!D28</f>
        <v>91 Elementary trades and related occupations</v>
      </c>
      <c r="Q60" s="11">
        <v>1.4743488092143284</v>
      </c>
      <c r="R60" s="11">
        <v>1.2300861784375381</v>
      </c>
      <c r="S60" s="345">
        <f t="shared" si="28"/>
        <v>-0.24426263077679033</v>
      </c>
      <c r="T60" s="345">
        <v>0.73050746833375935</v>
      </c>
      <c r="U60" s="345">
        <f t="shared" si="29"/>
        <v>0.48624483755696901</v>
      </c>
      <c r="V60" s="346">
        <f t="shared" si="30"/>
        <v>2.7192885650499266E-2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6.8277968620854196E-2</v>
      </c>
      <c r="C61" s="11">
        <v>0.10242829345506869</v>
      </c>
      <c r="D61" s="11">
        <f t="shared" ref="D61" si="41">C61-B61</f>
        <v>3.4150324834214499E-2</v>
      </c>
      <c r="E61" s="11">
        <v>4.9069520859991313E-2</v>
      </c>
      <c r="F61" s="11">
        <f t="shared" ref="F61" si="42">SUM(D61:E61)</f>
        <v>8.3219845694205818E-2</v>
      </c>
      <c r="G61" s="200">
        <f t="shared" ref="G61" si="43">IF(B61&gt;0,(1+(E61/B61))^(1/($C$6-$B$6))-1,0)</f>
        <v>3.6763137759041165E-2</v>
      </c>
      <c r="P61" s="10" t="str">
        <f>name!D29</f>
        <v>92 Elementary administration and service occupations</v>
      </c>
      <c r="Q61" s="11">
        <v>41.627541072404526</v>
      </c>
      <c r="R61" s="11">
        <v>40.692419270076364</v>
      </c>
      <c r="S61" s="345">
        <f t="shared" ref="S61" si="44">R61-Q61</f>
        <v>-0.93512180232816178</v>
      </c>
      <c r="T61" s="345">
        <v>23.537202477686922</v>
      </c>
      <c r="U61" s="345">
        <f t="shared" ref="U61" si="45">SUM(S61:T61)</f>
        <v>22.60208067535876</v>
      </c>
      <c r="V61" s="346">
        <f t="shared" ref="V61" si="46">IF(Q61&gt;0,(1+(T61/Q61))^(1/($C$6-$B$6))-1,0)</f>
        <v>3.0327904805103278E-2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14.759831866561088</v>
      </c>
      <c r="C62" s="11">
        <f t="shared" ref="C62:F62" si="47">SUM(C36:C61)</f>
        <v>21.538735224708475</v>
      </c>
      <c r="D62" s="11">
        <f t="shared" si="47"/>
        <v>6.7789033581473888</v>
      </c>
      <c r="E62" s="11">
        <f t="shared" si="47"/>
        <v>8.9431784679814079</v>
      </c>
      <c r="F62" s="11">
        <f t="shared" si="47"/>
        <v>15.7220818261288</v>
      </c>
      <c r="G62" s="200">
        <f t="shared" si="27"/>
        <v>3.208343194251384E-2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421.4210342784981</v>
      </c>
      <c r="R62" s="11">
        <f>SUM(R36:R61)</f>
        <v>443.30645830132295</v>
      </c>
      <c r="S62" s="345">
        <f>R62-Q62</f>
        <v>21.88542402282485</v>
      </c>
      <c r="T62" s="11">
        <f>SUM(T36:T61)</f>
        <v>243.25730334561513</v>
      </c>
      <c r="U62" s="345">
        <f>SUM(S62:T62)</f>
        <v>265.14272736843998</v>
      </c>
      <c r="V62" s="346">
        <f t="shared" si="30"/>
        <v>3.0844174747756581E-2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8.3438146764077654</v>
      </c>
      <c r="K63" s="11">
        <f t="array" ref="K63:K71">MMULT(aggregation!$B$13:$AA$21,C152:C177)</f>
        <v>9.4002116283768373</v>
      </c>
      <c r="L63" s="11">
        <f t="array" ref="L63:L71">MMULT(aggregation!$B$13:$AA$21,D152:D177)</f>
        <v>1.0563969519690728</v>
      </c>
      <c r="M63" s="11">
        <f t="array" ref="M63:M71">MMULT(aggregation!$B$13:$AA$21,E152:E177)</f>
        <v>4.8469035453635749</v>
      </c>
      <c r="N63" s="11">
        <f t="array" ref="N63:N71">MMULT(aggregation!$B$13:$AA$21,F152:F177)</f>
        <v>5.9033004973326477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10.097518268717053</v>
      </c>
      <c r="K64" s="11">
        <v>10.552997737074364</v>
      </c>
      <c r="L64" s="11">
        <v>0.4554794683573129</v>
      </c>
      <c r="M64" s="11">
        <v>4.4920557050717793</v>
      </c>
      <c r="N64" s="11">
        <v>4.9475351734290918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10.592130911093291</v>
      </c>
      <c r="C65" s="11">
        <v>13.902503527346038</v>
      </c>
      <c r="D65" s="11">
        <f>C65-B65</f>
        <v>3.3103726162527476</v>
      </c>
      <c r="E65" s="11">
        <v>6.3860488052922566</v>
      </c>
      <c r="F65" s="11">
        <f>SUM(D65:E65)</f>
        <v>9.6964214215450042</v>
      </c>
      <c r="G65" s="200">
        <f>IF(B65&gt;0,(1+(E65/B65))^(1/($C$6-$B$6))-1,0)</f>
        <v>3.1954428510265975E-2</v>
      </c>
      <c r="I65" s="11" t="str">
        <f>I54</f>
        <v>Associate professional occupations</v>
      </c>
      <c r="J65" s="11">
        <v>8.3535292893177626</v>
      </c>
      <c r="K65" s="11">
        <v>8.2271104469772531</v>
      </c>
      <c r="L65" s="11">
        <v>-0.12641884234050837</v>
      </c>
      <c r="M65" s="11">
        <v>3.6834993291060742</v>
      </c>
      <c r="N65" s="11">
        <v>3.5570804867655657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3.8479320775752464</v>
      </c>
      <c r="C66" s="11">
        <v>7.508819997611444</v>
      </c>
      <c r="D66" s="11">
        <f t="shared" ref="D66:D89" si="50">C66-B66</f>
        <v>3.6608879200361977</v>
      </c>
      <c r="E66" s="11">
        <v>3.6309180257951081</v>
      </c>
      <c r="F66" s="11">
        <f t="shared" ref="F66:F89" si="51">SUM(D66:E66)</f>
        <v>7.2918059458313058</v>
      </c>
      <c r="G66" s="200">
        <f t="shared" ref="G66:G89" si="52">IF(B66&gt;0,(1+(E66/B66))^(1/($C$6-$B$6))-1,0)</f>
        <v>4.5298904946739604E-2</v>
      </c>
      <c r="I66" s="11" t="str">
        <f>I55</f>
        <v>Administrative and secretarial occupations</v>
      </c>
      <c r="J66" s="11">
        <v>6.2930482753856332</v>
      </c>
      <c r="K66" s="11">
        <v>6.9957668821423162</v>
      </c>
      <c r="L66" s="11">
        <v>0.70271860675668374</v>
      </c>
      <c r="M66" s="11">
        <v>3.6413004566021234</v>
      </c>
      <c r="N66" s="11">
        <v>4.3440190633588074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13.287209172202363</v>
      </c>
      <c r="C67" s="11">
        <v>20.286659692625435</v>
      </c>
      <c r="D67" s="11">
        <f t="shared" si="50"/>
        <v>6.9994505204230713</v>
      </c>
      <c r="E67" s="11">
        <v>6.8298187854174595</v>
      </c>
      <c r="F67" s="11">
        <f t="shared" si="51"/>
        <v>13.82926930584053</v>
      </c>
      <c r="G67" s="200">
        <f t="shared" si="52"/>
        <v>2.803682066532498E-2</v>
      </c>
      <c r="I67" s="11" t="str">
        <f t="shared" ref="I67:I71" si="53">I56</f>
        <v>Skilled trades occupations</v>
      </c>
      <c r="J67" s="11">
        <v>4.3932759514806001</v>
      </c>
      <c r="K67" s="11">
        <v>5.6544669506639238</v>
      </c>
      <c r="L67" s="11">
        <v>1.2611909991833237</v>
      </c>
      <c r="M67" s="11">
        <v>2.6391358402458733</v>
      </c>
      <c r="N67" s="11">
        <v>3.900326839429197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7.2502441500070445</v>
      </c>
      <c r="C68" s="11">
        <v>10.063329321248641</v>
      </c>
      <c r="D68" s="11">
        <f t="shared" si="50"/>
        <v>2.813085171241597</v>
      </c>
      <c r="E68" s="11">
        <v>4.8416549196247063</v>
      </c>
      <c r="F68" s="11">
        <f t="shared" si="51"/>
        <v>7.6547400908663032</v>
      </c>
      <c r="G68" s="200">
        <f t="shared" si="52"/>
        <v>3.4688110773245739E-2</v>
      </c>
      <c r="I68" s="11" t="str">
        <f t="shared" si="53"/>
        <v>Caring, leisure and other service occupations</v>
      </c>
      <c r="J68" s="11">
        <v>6.1531555036014574</v>
      </c>
      <c r="K68" s="11">
        <v>7.943650551217301</v>
      </c>
      <c r="L68" s="11">
        <v>1.7904950476158439</v>
      </c>
      <c r="M68" s="11">
        <v>4.2438005577327109</v>
      </c>
      <c r="N68" s="11">
        <v>6.0342956053485555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19.971285722411302</v>
      </c>
      <c r="C69" s="11">
        <v>25.577497684247696</v>
      </c>
      <c r="D69" s="11">
        <f t="shared" ref="D69" si="54">C69-B69</f>
        <v>5.6062119618363937</v>
      </c>
      <c r="E69" s="11">
        <v>12.327632452061724</v>
      </c>
      <c r="F69" s="11">
        <f t="shared" ref="F69" si="55">SUM(D69:E69)</f>
        <v>17.933844413898118</v>
      </c>
      <c r="G69" s="200">
        <f t="shared" si="52"/>
        <v>3.2568320773421311E-2</v>
      </c>
      <c r="I69" s="11" t="str">
        <f t="shared" si="53"/>
        <v>Sales and customer service occupations</v>
      </c>
      <c r="J69" s="11">
        <v>2.7265177122343518</v>
      </c>
      <c r="K69" s="11">
        <v>3.3362986050922085</v>
      </c>
      <c r="L69" s="11">
        <v>0.60978089285785664</v>
      </c>
      <c r="M69" s="11">
        <v>1.4183431120230627</v>
      </c>
      <c r="N69" s="11">
        <v>2.0281240048809197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15.159998822996021</v>
      </c>
      <c r="C70" s="11">
        <v>22.343908723072126</v>
      </c>
      <c r="D70" s="11">
        <f t="shared" si="50"/>
        <v>7.1839099000761042</v>
      </c>
      <c r="E70" s="11">
        <v>9.5820560644353314</v>
      </c>
      <c r="F70" s="11">
        <f t="shared" si="51"/>
        <v>16.765965964511437</v>
      </c>
      <c r="G70" s="200">
        <f t="shared" si="52"/>
        <v>3.3195342803675976E-2</v>
      </c>
      <c r="I70" s="11" t="str">
        <f t="shared" si="53"/>
        <v>Process, plant and machine operatives</v>
      </c>
      <c r="J70" s="11">
        <v>1.7618571849595672</v>
      </c>
      <c r="K70" s="11">
        <v>2.54859856312599</v>
      </c>
      <c r="L70" s="11">
        <v>0.78674137816642287</v>
      </c>
      <c r="M70" s="11">
        <v>1.3433096736440189</v>
      </c>
      <c r="N70" s="11">
        <v>2.1300510518104421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2.2397599505222483</v>
      </c>
      <c r="C71" s="11">
        <v>2.7060808385734538</v>
      </c>
      <c r="D71" s="11">
        <f t="shared" si="50"/>
        <v>0.46632088805120553</v>
      </c>
      <c r="E71" s="11">
        <v>1.0378421315195185</v>
      </c>
      <c r="F71" s="11">
        <f t="shared" si="51"/>
        <v>1.5041630195707241</v>
      </c>
      <c r="G71" s="200">
        <f t="shared" si="52"/>
        <v>2.5707781149490128E-2</v>
      </c>
      <c r="I71" s="11" t="str">
        <f t="shared" si="53"/>
        <v>Elementary occupations</v>
      </c>
      <c r="J71" s="11">
        <v>3.7599725825240755</v>
      </c>
      <c r="K71" s="11">
        <v>5.4767490572733157</v>
      </c>
      <c r="L71" s="11">
        <v>1.7167764747492402</v>
      </c>
      <c r="M71" s="11">
        <v>2.7318661460116145</v>
      </c>
      <c r="N71" s="11">
        <v>4.4486426207608547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1.9209659896125559</v>
      </c>
      <c r="C72" s="11">
        <v>2.8747060263024435</v>
      </c>
      <c r="D72" s="11">
        <f t="shared" si="50"/>
        <v>0.9537400366898876</v>
      </c>
      <c r="E72" s="11">
        <v>1.4298827160041283</v>
      </c>
      <c r="F72" s="11">
        <f t="shared" si="51"/>
        <v>2.3836227526940159</v>
      </c>
      <c r="G72" s="200">
        <f t="shared" si="52"/>
        <v>3.7788872099087101E-2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0.77901233298428429</v>
      </c>
      <c r="C73" s="11">
        <v>1.6048802724454914</v>
      </c>
      <c r="D73" s="11">
        <f t="shared" si="50"/>
        <v>0.82586793946120707</v>
      </c>
      <c r="E73" s="11">
        <v>0.40473738450650554</v>
      </c>
      <c r="F73" s="11">
        <f t="shared" si="51"/>
        <v>1.2306053239677126</v>
      </c>
      <c r="G73" s="200">
        <f t="shared" si="52"/>
        <v>2.828705923359931E-2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4.2463171621887632</v>
      </c>
      <c r="C74" s="11">
        <v>6.0338299713946357</v>
      </c>
      <c r="D74" s="11">
        <f t="shared" ref="D74:D75" si="56">C74-B74</f>
        <v>1.7875128092058725</v>
      </c>
      <c r="E74" s="11">
        <v>2.66653329987217</v>
      </c>
      <c r="F74" s="11">
        <f t="shared" ref="F74:F75" si="57">SUM(D74:E74)</f>
        <v>4.4540461090780425</v>
      </c>
      <c r="G74" s="200">
        <f t="shared" si="52"/>
        <v>3.3022186052577895E-2</v>
      </c>
      <c r="I74" s="11" t="str">
        <f>I63</f>
        <v>Managers, directors and senior officials</v>
      </c>
      <c r="J74" s="11">
        <f t="array" ref="J74:J82">MMULT(aggregation!$B$13:$AA$21,B181:B206)</f>
        <v>18.134260742737677</v>
      </c>
      <c r="K74" s="11">
        <f t="array" ref="K74:K82">MMULT(aggregation!$B$13:$AA$21,C181:C206)</f>
        <v>17.888859154782825</v>
      </c>
      <c r="L74" s="11">
        <f t="array" ref="L74:L82">MMULT(aggregation!$B$13:$AA$21,D181:D206)</f>
        <v>-0.24540158795485123</v>
      </c>
      <c r="M74" s="11">
        <f t="array" ref="M74:M82">MMULT(aggregation!$B$13:$AA$21,E181:E206)</f>
        <v>8.0162845192554393</v>
      </c>
      <c r="N74" s="11">
        <f t="array" ref="N74:N82">MMULT(aggregation!$B$13:$AA$21,F181:F206)</f>
        <v>7.7708829313005872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8.8408416178052391</v>
      </c>
      <c r="C75" s="11">
        <v>11.858809506173623</v>
      </c>
      <c r="D75" s="11">
        <f t="shared" si="56"/>
        <v>3.0179678883683838</v>
      </c>
      <c r="E75" s="11">
        <v>5.0828828244535424</v>
      </c>
      <c r="F75" s="11">
        <f t="shared" si="57"/>
        <v>8.1008507128219271</v>
      </c>
      <c r="G75" s="200">
        <f t="shared" si="52"/>
        <v>3.0743933215794828E-2</v>
      </c>
      <c r="I75" s="11" t="str">
        <f>I64</f>
        <v>Professional occupations</v>
      </c>
      <c r="J75" s="11">
        <v>19.717022231435919</v>
      </c>
      <c r="K75" s="11">
        <v>20.669127244008202</v>
      </c>
      <c r="L75" s="11">
        <v>0.95210501257228475</v>
      </c>
      <c r="M75" s="11">
        <v>8.2514989644219554</v>
      </c>
      <c r="N75" s="11">
        <v>9.2036039769942413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5.2539060354729488</v>
      </c>
      <c r="C76" s="11">
        <v>7.4080438098162205</v>
      </c>
      <c r="D76" s="11">
        <f t="shared" si="50"/>
        <v>2.1541377743432717</v>
      </c>
      <c r="E76" s="11">
        <v>3.3967618906865518</v>
      </c>
      <c r="F76" s="11">
        <f t="shared" si="51"/>
        <v>5.5508996650298235</v>
      </c>
      <c r="G76" s="200">
        <f t="shared" si="52"/>
        <v>3.3803082206120827E-2</v>
      </c>
      <c r="I76" s="11" t="str">
        <f>I65</f>
        <v>Associate professional occupations</v>
      </c>
      <c r="J76" s="11">
        <v>20.960254201095889</v>
      </c>
      <c r="K76" s="11">
        <v>18.320770429434255</v>
      </c>
      <c r="L76" s="11">
        <v>-2.6394837716616339</v>
      </c>
      <c r="M76" s="11">
        <v>7.9664030623613762</v>
      </c>
      <c r="N76" s="11">
        <v>5.3269192906997427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1.0062373299227949</v>
      </c>
      <c r="C77" s="11">
        <v>1.8864516674006935</v>
      </c>
      <c r="D77" s="11">
        <f t="shared" si="50"/>
        <v>0.88021433747789857</v>
      </c>
      <c r="E77" s="11">
        <v>0.92653918391557921</v>
      </c>
      <c r="F77" s="11">
        <f t="shared" si="51"/>
        <v>1.8067535213934778</v>
      </c>
      <c r="G77" s="200">
        <f t="shared" si="52"/>
        <v>4.4476679277833941E-2</v>
      </c>
      <c r="I77" s="11" t="str">
        <f>I66</f>
        <v>Administrative and secretarial occupations</v>
      </c>
      <c r="J77" s="11">
        <v>18.849838386150058</v>
      </c>
      <c r="K77" s="11">
        <v>10.144893021891967</v>
      </c>
      <c r="L77" s="11">
        <v>-8.7049453642580907</v>
      </c>
      <c r="M77" s="11">
        <v>7.189209585928019</v>
      </c>
      <c r="N77" s="11">
        <v>-1.5157357783300713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0.15839105737026837</v>
      </c>
      <c r="C78" s="11">
        <v>0.22876851567018669</v>
      </c>
      <c r="D78" s="11">
        <f t="shared" si="50"/>
        <v>7.0377458299918316E-2</v>
      </c>
      <c r="E78" s="11">
        <v>0.11124666115271217</v>
      </c>
      <c r="F78" s="11">
        <f t="shared" si="51"/>
        <v>0.18162411945263049</v>
      </c>
      <c r="G78" s="200">
        <f t="shared" si="52"/>
        <v>3.610395713790937E-2</v>
      </c>
      <c r="I78" s="11" t="str">
        <f t="shared" ref="I78:I82" si="58">I67</f>
        <v>Skilled trades occupations</v>
      </c>
      <c r="J78" s="11">
        <v>21.8211249312692</v>
      </c>
      <c r="K78" s="11">
        <v>20.7877594245682</v>
      </c>
      <c r="L78" s="11">
        <v>-1.033365506701001</v>
      </c>
      <c r="M78" s="11">
        <v>8.1370339219296035</v>
      </c>
      <c r="N78" s="11">
        <v>7.1036684152286016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0.60834207965592879</v>
      </c>
      <c r="C79" s="11">
        <v>1.4001714134041812</v>
      </c>
      <c r="D79" s="11">
        <f t="shared" si="50"/>
        <v>0.79182933374825237</v>
      </c>
      <c r="E79" s="11">
        <v>0.51152021842560325</v>
      </c>
      <c r="F79" s="11">
        <f t="shared" si="51"/>
        <v>1.3033495521738556</v>
      </c>
      <c r="G79" s="200">
        <f t="shared" si="52"/>
        <v>4.1520408603798797E-2</v>
      </c>
      <c r="I79" s="11" t="str">
        <f t="shared" si="58"/>
        <v>Caring, leisure and other service occupations</v>
      </c>
      <c r="J79" s="11">
        <v>28.149525572974863</v>
      </c>
      <c r="K79" s="11">
        <v>31.903160257908564</v>
      </c>
      <c r="L79" s="11">
        <v>3.753634684933703</v>
      </c>
      <c r="M79" s="11">
        <v>16.433554191948453</v>
      </c>
      <c r="N79" s="11">
        <v>20.187188876882153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0.29854320021092362</v>
      </c>
      <c r="C80" s="11">
        <v>0.42436141426198903</v>
      </c>
      <c r="D80" s="11">
        <f t="shared" ref="D80" si="59">C80-B80</f>
        <v>0.12581821405106541</v>
      </c>
      <c r="E80" s="11">
        <v>0.18641314746156329</v>
      </c>
      <c r="F80" s="11">
        <f t="shared" ref="F80" si="60">SUM(D80:E80)</f>
        <v>0.3122313615126287</v>
      </c>
      <c r="G80" s="200">
        <f t="shared" si="52"/>
        <v>3.2871666904934038E-2</v>
      </c>
      <c r="I80" s="11" t="str">
        <f t="shared" si="58"/>
        <v>Sales and customer service occupations</v>
      </c>
      <c r="J80" s="11">
        <v>16.701871814616169</v>
      </c>
      <c r="K80" s="11">
        <v>17.00768178715597</v>
      </c>
      <c r="L80" s="11">
        <v>0.3058099725397998</v>
      </c>
      <c r="M80" s="11">
        <v>7.3286572045199279</v>
      </c>
      <c r="N80" s="11">
        <v>7.6344671770597277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0.63698027272626878</v>
      </c>
      <c r="C81" s="11">
        <v>1.1564876186698159</v>
      </c>
      <c r="D81" s="11">
        <f t="shared" si="50"/>
        <v>0.51950734594354708</v>
      </c>
      <c r="E81" s="11">
        <v>0.50318854163581017</v>
      </c>
      <c r="F81" s="11">
        <f t="shared" si="51"/>
        <v>1.0226958875793573</v>
      </c>
      <c r="G81" s="200">
        <f t="shared" si="52"/>
        <v>3.957592108868413E-2</v>
      </c>
      <c r="I81" s="11" t="str">
        <f t="shared" si="58"/>
        <v>Process, plant and machine operatives</v>
      </c>
      <c r="J81" s="11">
        <v>8.4687646379729262</v>
      </c>
      <c r="K81" s="11">
        <v>10.913892274367564</v>
      </c>
      <c r="L81" s="11">
        <v>2.4451276363946377</v>
      </c>
      <c r="M81" s="11">
        <v>4.548040081935091</v>
      </c>
      <c r="N81" s="11">
        <v>6.9931677183297287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3.1609128228250714</v>
      </c>
      <c r="C82" s="11">
        <v>5.5806345849398236</v>
      </c>
      <c r="D82" s="11">
        <f t="shared" si="50"/>
        <v>2.4197217621147522</v>
      </c>
      <c r="E82" s="11">
        <v>2.6729571065295121</v>
      </c>
      <c r="F82" s="11">
        <f t="shared" si="51"/>
        <v>5.0926788686442643</v>
      </c>
      <c r="G82" s="200">
        <f t="shared" si="52"/>
        <v>4.1700681405984374E-2</v>
      </c>
      <c r="I82" s="11" t="str">
        <f t="shared" si="58"/>
        <v>Elementary occupations</v>
      </c>
      <c r="J82" s="11">
        <v>17.171504732462679</v>
      </c>
      <c r="K82" s="11">
        <v>16.388953894420791</v>
      </c>
      <c r="L82" s="11">
        <v>-0.78255083804188907</v>
      </c>
      <c r="M82" s="11">
        <v>8.1437676619625847</v>
      </c>
      <c r="N82" s="11">
        <v>7.361216823920695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0.56541053246026407</v>
      </c>
      <c r="C83" s="11">
        <v>0.92152047703486983</v>
      </c>
      <c r="D83" s="11">
        <f t="shared" ref="D83:D84" si="61">C83-B83</f>
        <v>0.35610994457460576</v>
      </c>
      <c r="E83" s="11">
        <v>0.42642540553256258</v>
      </c>
      <c r="F83" s="11">
        <f t="shared" ref="F83:F84" si="62">SUM(D83:E83)</f>
        <v>0.78253535010716835</v>
      </c>
      <c r="G83" s="200">
        <f t="shared" si="52"/>
        <v>3.8177780607598688E-2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5.0643898489213267E-2</v>
      </c>
      <c r="C84" s="11">
        <v>6.3586838355702585E-2</v>
      </c>
      <c r="D84" s="11">
        <f t="shared" si="61"/>
        <v>1.2942939866489318E-2</v>
      </c>
      <c r="E84" s="11">
        <v>2.7673182881695253E-2</v>
      </c>
      <c r="F84" s="11">
        <f t="shared" si="62"/>
        <v>4.0616122748184574E-2</v>
      </c>
      <c r="G84" s="200">
        <f t="shared" si="52"/>
        <v>2.9489585668253326E-2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2.1126979230353018</v>
      </c>
      <c r="C85" s="11">
        <v>3.2723165799414136</v>
      </c>
      <c r="D85" s="11">
        <f t="shared" si="50"/>
        <v>1.1596186569061118</v>
      </c>
      <c r="E85" s="11">
        <v>1.2714867862053849</v>
      </c>
      <c r="F85" s="11">
        <f t="shared" si="51"/>
        <v>2.4311054431114965</v>
      </c>
      <c r="G85" s="200">
        <f t="shared" si="52"/>
        <v>3.1908310889493752E-2</v>
      </c>
      <c r="I85" s="11" t="str">
        <f>I74</f>
        <v>Managers, directors and senior officials</v>
      </c>
      <c r="J85" s="11">
        <f t="array" ref="J85:J93">MMULT(aggregation!$B$13:$AA$21,B210:B235)</f>
        <v>14.217640891971602</v>
      </c>
      <c r="K85" s="11">
        <f t="array" ref="K85:K93">MMULT(aggregation!$B$13:$AA$21,C210:C235)</f>
        <v>12.442327850552534</v>
      </c>
      <c r="L85" s="11">
        <f t="array" ref="L85:L93">MMULT(aggregation!$B$13:$AA$21,D210:D235)</f>
        <v>-1.7753130414190679</v>
      </c>
      <c r="M85" s="11">
        <f t="array" ref="M85:M93">MMULT(aggregation!$B$13:$AA$21,E210:E235)</f>
        <v>6.5913733152812464</v>
      </c>
      <c r="N85" s="11">
        <f t="array" ref="N85:N93">MMULT(aggregation!$B$13:$AA$21,F210:F235)</f>
        <v>4.8160602738621776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0.70218494997121739</v>
      </c>
      <c r="C86" s="11">
        <v>1.4528633341525066</v>
      </c>
      <c r="D86" s="11">
        <f t="shared" si="50"/>
        <v>0.75067838418128918</v>
      </c>
      <c r="E86" s="11">
        <v>0.56849026305696815</v>
      </c>
      <c r="F86" s="11">
        <f t="shared" si="51"/>
        <v>1.3191686472382573</v>
      </c>
      <c r="G86" s="200">
        <f t="shared" si="52"/>
        <v>4.0332587888982419E-2</v>
      </c>
      <c r="I86" s="11" t="str">
        <f>I75</f>
        <v>Professional occupations</v>
      </c>
      <c r="J86" s="11">
        <v>12.998015383645077</v>
      </c>
      <c r="K86" s="11">
        <v>11.245360351894284</v>
      </c>
      <c r="L86" s="11">
        <v>-1.752655031750793</v>
      </c>
      <c r="M86" s="11">
        <v>4.882452169294428</v>
      </c>
      <c r="N86" s="11">
        <v>3.1297971375436351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0.20928163639418687</v>
      </c>
      <c r="C87" s="11">
        <v>0.49657860776271673</v>
      </c>
      <c r="D87" s="11">
        <f t="shared" ref="D87:D88" si="63">C87-B87</f>
        <v>0.28729697136852983</v>
      </c>
      <c r="E87" s="11">
        <v>0.16969306462777453</v>
      </c>
      <c r="F87" s="11">
        <f t="shared" ref="F87:F88" si="64">SUM(D87:E87)</f>
        <v>0.45699003599630439</v>
      </c>
      <c r="G87" s="200">
        <f t="shared" si="52"/>
        <v>4.0379868083565196E-2</v>
      </c>
      <c r="I87" s="11" t="str">
        <f>I76</f>
        <v>Associate professional occupations</v>
      </c>
      <c r="J87" s="11">
        <v>15.213489839476537</v>
      </c>
      <c r="K87" s="11">
        <v>11.45736493137464</v>
      </c>
      <c r="L87" s="11">
        <v>-3.7561249081018961</v>
      </c>
      <c r="M87" s="11">
        <v>5.0869716363700554</v>
      </c>
      <c r="N87" s="11">
        <v>1.3308467282681602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0.66022476681317521</v>
      </c>
      <c r="C88" s="11">
        <v>1.0970525405797524</v>
      </c>
      <c r="D88" s="11">
        <f t="shared" si="63"/>
        <v>0.43682777376657722</v>
      </c>
      <c r="E88" s="11">
        <v>0.56315144372726544</v>
      </c>
      <c r="F88" s="11">
        <f t="shared" si="64"/>
        <v>0.99997921749384266</v>
      </c>
      <c r="G88" s="200">
        <f t="shared" si="52"/>
        <v>4.1976396776680414E-2</v>
      </c>
      <c r="I88" s="11" t="str">
        <f>I77</f>
        <v>Administrative and secretarial occupations</v>
      </c>
      <c r="J88" s="11">
        <v>18.900125042390808</v>
      </c>
      <c r="K88" s="11">
        <v>8.5044433167372429</v>
      </c>
      <c r="L88" s="11">
        <v>-10.395681725653565</v>
      </c>
      <c r="M88" s="11">
        <v>5.6738506712404213</v>
      </c>
      <c r="N88" s="11">
        <v>-4.7218310544131441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0.12109826756707971</v>
      </c>
      <c r="C89" s="11">
        <v>0.16940600986324925</v>
      </c>
      <c r="D89" s="11">
        <f t="shared" si="50"/>
        <v>4.8307742296169534E-2</v>
      </c>
      <c r="E89" s="11">
        <v>6.6036586748514148E-2</v>
      </c>
      <c r="F89" s="11">
        <f t="shared" si="51"/>
        <v>0.11434432904468368</v>
      </c>
      <c r="G89" s="200">
        <f t="shared" si="52"/>
        <v>2.944018408765281E-2</v>
      </c>
      <c r="I89" s="11" t="str">
        <f t="shared" ref="I89:I93" si="65">I78</f>
        <v>Skilled trades occupations</v>
      </c>
      <c r="J89" s="11">
        <v>16.851404566935063</v>
      </c>
      <c r="K89" s="11">
        <v>15.365660784383323</v>
      </c>
      <c r="L89" s="11">
        <v>-1.4857437825517392</v>
      </c>
      <c r="M89" s="11">
        <v>6.7409999074377156</v>
      </c>
      <c r="N89" s="11">
        <v>5.2552561248859773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2.2914891608162486</v>
      </c>
      <c r="C90" s="11">
        <v>4.2687593027782427</v>
      </c>
      <c r="D90" s="11">
        <f t="shared" ref="D90" si="66">C90-B90</f>
        <v>1.977270141961994</v>
      </c>
      <c r="E90" s="11">
        <v>1.8886517618672358</v>
      </c>
      <c r="F90" s="11">
        <f t="shared" ref="F90" si="67">SUM(D90:E90)</f>
        <v>3.8659219038292298</v>
      </c>
      <c r="G90" s="200">
        <f t="shared" ref="G90:G91" si="68">IF(B90&gt;0,(1+(E90/B90))^(1/($C$6-$B$6))-1,0)</f>
        <v>4.0890091487837843E-2</v>
      </c>
      <c r="I90" s="11" t="str">
        <f t="shared" si="65"/>
        <v>Caring, leisure and other service occupations</v>
      </c>
      <c r="J90" s="11">
        <v>19.43487683487756</v>
      </c>
      <c r="K90" s="11">
        <v>15.806335057080199</v>
      </c>
      <c r="L90" s="11">
        <v>-3.628541777797361</v>
      </c>
      <c r="M90" s="11">
        <v>8.3111462270619363</v>
      </c>
      <c r="N90" s="11">
        <v>4.6826044492645744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105.97204184312922</v>
      </c>
      <c r="C91" s="11">
        <f t="shared" ref="C91:F91" si="69">SUM(C65:C90)</f>
        <v>154.58802827567246</v>
      </c>
      <c r="D91" s="11">
        <f t="shared" si="69"/>
        <v>48.615986432543146</v>
      </c>
      <c r="E91" s="11">
        <f t="shared" si="69"/>
        <v>67.510242653437174</v>
      </c>
      <c r="F91" s="11">
        <f t="shared" si="69"/>
        <v>116.12622908598033</v>
      </c>
      <c r="G91" s="200">
        <f t="shared" si="68"/>
        <v>3.3405864998154344E-2</v>
      </c>
      <c r="I91" s="11" t="str">
        <f t="shared" si="65"/>
        <v>Sales and customer service occupations</v>
      </c>
      <c r="J91" s="11">
        <v>14.430254599896568</v>
      </c>
      <c r="K91" s="11">
        <v>11.407517081365025</v>
      </c>
      <c r="L91" s="11">
        <v>-3.0227375185315428</v>
      </c>
      <c r="M91" s="11">
        <v>5.6189074300635991</v>
      </c>
      <c r="N91" s="11">
        <v>2.5961699115320562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10.545471142021022</v>
      </c>
      <c r="K92" s="11">
        <v>11.275084549507907</v>
      </c>
      <c r="L92" s="11">
        <v>0.72961340748688475</v>
      </c>
      <c r="M92" s="11">
        <v>5.5294566318058909</v>
      </c>
      <c r="N92" s="11">
        <v>6.2590700392927765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24.482376383078037</v>
      </c>
      <c r="K93" s="11">
        <v>22.312741085808874</v>
      </c>
      <c r="L93" s="11">
        <v>-2.1696352972691635</v>
      </c>
      <c r="M93" s="11">
        <v>10.894568493757918</v>
      </c>
      <c r="N93" s="11">
        <v>8.7249331964887542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21.975156853955202</v>
      </c>
      <c r="C94" s="11">
        <v>24.00395523799342</v>
      </c>
      <c r="D94" s="11">
        <f>C94-B94</f>
        <v>2.0287983840382182</v>
      </c>
      <c r="E94" s="11">
        <v>12.664529178336858</v>
      </c>
      <c r="F94" s="11">
        <f>SUM(D94:E94)</f>
        <v>14.693327562375076</v>
      </c>
      <c r="G94" s="200">
        <f>IF(B94&gt;0,(1+(E94/B94))^(1/($C$6-$B$6))-1,0)</f>
        <v>3.0804084834637813E-2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7.221892882952984</v>
      </c>
      <c r="C95" s="11">
        <v>11.502200566887346</v>
      </c>
      <c r="D95" s="11">
        <f t="shared" ref="D95:D118" si="72">C95-B95</f>
        <v>4.2803076839343621</v>
      </c>
      <c r="E95" s="11">
        <v>6.2893036832634399</v>
      </c>
      <c r="F95" s="11">
        <f t="shared" ref="F95:F118" si="73">SUM(D95:E95)</f>
        <v>10.569611367197801</v>
      </c>
      <c r="G95" s="200">
        <f t="shared" ref="G95:G120" si="74">IF(B95&gt;0,(1+(E95/B95))^(1/($C$6-$B$6))-1,0)</f>
        <v>4.2644327150942019E-2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19.599601134581249</v>
      </c>
      <c r="C96" s="11">
        <v>21.467785431948823</v>
      </c>
      <c r="D96" s="11">
        <f t="shared" si="72"/>
        <v>1.8681842973675735</v>
      </c>
      <c r="E96" s="11">
        <v>8.2943605026317968</v>
      </c>
      <c r="F96" s="11">
        <f t="shared" si="73"/>
        <v>10.16254479999937</v>
      </c>
      <c r="G96" s="200">
        <f t="shared" si="74"/>
        <v>2.3805671543941642E-2</v>
      </c>
      <c r="I96" s="11" t="str">
        <f>I85</f>
        <v>Managers, directors and senior officials</v>
      </c>
      <c r="J96" s="11">
        <f t="array" ref="J96:J104">MMULT(aggregation!$B$13:$AA$21,B239:B264)</f>
        <v>8.6406410992748839</v>
      </c>
      <c r="K96" s="11">
        <f t="array" ref="K96:K104">MMULT(aggregation!$B$13:$AA$21,C239:C264)</f>
        <v>6.8130363266139593</v>
      </c>
      <c r="L96" s="11">
        <f t="array" ref="L96:L104">MMULT(aggregation!$B$13:$AA$21,D239:D264)</f>
        <v>-1.8276047726609237</v>
      </c>
      <c r="M96" s="11">
        <f t="array" ref="M96:M104">MMULT(aggregation!$B$13:$AA$21,E239:E264)</f>
        <v>3.5537200524526313</v>
      </c>
      <c r="N96" s="11">
        <f t="array" ref="N96:N104">MMULT(aggregation!$B$13:$AA$21,F239:F264)</f>
        <v>1.7261152797917076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13.812715807608861</v>
      </c>
      <c r="C97" s="11">
        <v>16.73305002479351</v>
      </c>
      <c r="D97" s="11">
        <f t="shared" si="72"/>
        <v>2.9203342171846494</v>
      </c>
      <c r="E97" s="11">
        <v>8.9265667066423902</v>
      </c>
      <c r="F97" s="11">
        <f t="shared" si="73"/>
        <v>11.84690092382704</v>
      </c>
      <c r="G97" s="200">
        <f t="shared" si="74"/>
        <v>3.379202779157553E-2</v>
      </c>
      <c r="I97" s="11" t="str">
        <f>I86</f>
        <v>Professional occupations</v>
      </c>
      <c r="J97" s="11">
        <v>7.3556878730629816</v>
      </c>
      <c r="K97" s="11">
        <v>5.3486475297039444</v>
      </c>
      <c r="L97" s="11">
        <v>-2.0070403433590367</v>
      </c>
      <c r="M97" s="11">
        <v>2.5264060955366991</v>
      </c>
      <c r="N97" s="11">
        <v>0.5193657521776629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11.117817369874945</v>
      </c>
      <c r="C98" s="11">
        <v>8.7763332797100215</v>
      </c>
      <c r="D98" s="11">
        <f t="shared" ref="D98" si="75">C98-B98</f>
        <v>-2.3414840901649239</v>
      </c>
      <c r="E98" s="11">
        <v>5.0446097432178201</v>
      </c>
      <c r="F98" s="11">
        <f t="shared" ref="F98" si="76">SUM(D98:E98)</f>
        <v>2.7031256530528962</v>
      </c>
      <c r="G98" s="200">
        <f t="shared" si="74"/>
        <v>2.5256354193640806E-2</v>
      </c>
      <c r="I98" s="11" t="str">
        <f>I87</f>
        <v>Associate professional occupations</v>
      </c>
      <c r="J98" s="11">
        <v>8.3823176232869869</v>
      </c>
      <c r="K98" s="11">
        <v>5.2347135991474545</v>
      </c>
      <c r="L98" s="11">
        <v>-3.1476040241395324</v>
      </c>
      <c r="M98" s="11">
        <v>2.4701188689545552</v>
      </c>
      <c r="N98" s="11">
        <v>-0.67748515518497687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23.639642508771537</v>
      </c>
      <c r="C99" s="11">
        <v>28.474243314546261</v>
      </c>
      <c r="D99" s="11">
        <f t="shared" si="72"/>
        <v>4.8346008057747234</v>
      </c>
      <c r="E99" s="11">
        <v>13.655483496431749</v>
      </c>
      <c r="F99" s="11">
        <f t="shared" si="73"/>
        <v>18.490084302206473</v>
      </c>
      <c r="G99" s="200">
        <f t="shared" si="74"/>
        <v>3.0862508297914593E-2</v>
      </c>
      <c r="I99" s="11" t="str">
        <f>I88</f>
        <v>Administrative and secretarial occupations</v>
      </c>
      <c r="J99" s="11">
        <v>10.031973012626134</v>
      </c>
      <c r="K99" s="11">
        <v>1.7463203197494417</v>
      </c>
      <c r="L99" s="11">
        <v>-8.2856526928766918</v>
      </c>
      <c r="M99" s="11">
        <v>1.9375067378886959</v>
      </c>
      <c r="N99" s="11">
        <v>-6.3481459549879968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4.5203860016520219</v>
      </c>
      <c r="C100" s="11">
        <v>4.4988875435712892</v>
      </c>
      <c r="D100" s="11">
        <f t="shared" si="72"/>
        <v>-2.1498458080732696E-2</v>
      </c>
      <c r="E100" s="11">
        <v>1.9335762997545685</v>
      </c>
      <c r="F100" s="11">
        <f t="shared" si="73"/>
        <v>1.9120778416738358</v>
      </c>
      <c r="G100" s="200">
        <f t="shared" si="74"/>
        <v>2.4023822916128479E-2</v>
      </c>
      <c r="I100" s="11" t="str">
        <f t="shared" ref="I100:I104" si="77">I89</f>
        <v>Skilled trades occupations</v>
      </c>
      <c r="J100" s="11">
        <v>9.8159050794479352</v>
      </c>
      <c r="K100" s="11">
        <v>8.6792472181708575</v>
      </c>
      <c r="L100" s="11">
        <v>-1.1366578612770777</v>
      </c>
      <c r="M100" s="11">
        <v>3.7511798005861667</v>
      </c>
      <c r="N100" s="11">
        <v>2.614521939309089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5.1282447115627336</v>
      </c>
      <c r="C101" s="11">
        <v>6.5032951795913174</v>
      </c>
      <c r="D101" s="11">
        <f t="shared" si="72"/>
        <v>1.3750504680285838</v>
      </c>
      <c r="E101" s="11">
        <v>3.663975084582797</v>
      </c>
      <c r="F101" s="11">
        <f t="shared" si="73"/>
        <v>5.0390255526113812</v>
      </c>
      <c r="G101" s="200">
        <f t="shared" si="74"/>
        <v>3.6593910034702803E-2</v>
      </c>
      <c r="I101" s="11" t="str">
        <f t="shared" si="77"/>
        <v>Caring, leisure and other service occupations</v>
      </c>
      <c r="J101" s="11">
        <v>5.4444133221701394</v>
      </c>
      <c r="K101" s="11">
        <v>3.8093773896236311</v>
      </c>
      <c r="L101" s="11">
        <v>-1.6350359325465078</v>
      </c>
      <c r="M101" s="11">
        <v>1.7344068987398182</v>
      </c>
      <c r="N101" s="11">
        <v>9.9370966193310303E-2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2.9998818179682947</v>
      </c>
      <c r="C102" s="11">
        <v>5.2883857498769746</v>
      </c>
      <c r="D102" s="11">
        <f t="shared" si="72"/>
        <v>2.28850393190868</v>
      </c>
      <c r="E102" s="11">
        <v>1.8125327733775214</v>
      </c>
      <c r="F102" s="11">
        <f t="shared" si="73"/>
        <v>4.1010367052862016</v>
      </c>
      <c r="G102" s="200">
        <f t="shared" si="74"/>
        <v>3.2010048456204254E-2</v>
      </c>
      <c r="I102" s="11" t="str">
        <f t="shared" si="77"/>
        <v>Sales and customer service occupations</v>
      </c>
      <c r="J102" s="11">
        <v>8.5077027586485752</v>
      </c>
      <c r="K102" s="11">
        <v>3.8335344400484823</v>
      </c>
      <c r="L102" s="11">
        <v>-4.6741683186000937</v>
      </c>
      <c r="M102" s="11">
        <v>2.0975406262177767</v>
      </c>
      <c r="N102" s="11">
        <v>-2.576627692382317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7.3923032864623792</v>
      </c>
      <c r="C103" s="11">
        <v>8.0495536633934499</v>
      </c>
      <c r="D103" s="11">
        <f t="shared" ref="D103:D104" si="78">C103-B103</f>
        <v>0.65725037693107069</v>
      </c>
      <c r="E103" s="11">
        <v>3.6837455969628312</v>
      </c>
      <c r="F103" s="11">
        <f t="shared" ref="F103:F104" si="79">SUM(D103:E103)</f>
        <v>4.3409959738939019</v>
      </c>
      <c r="G103" s="200">
        <f t="shared" si="74"/>
        <v>2.7322986960488294E-2</v>
      </c>
      <c r="I103" s="11" t="str">
        <f t="shared" si="77"/>
        <v>Process, plant and machine operatives</v>
      </c>
      <c r="J103" s="11">
        <v>8.1618469485346967</v>
      </c>
      <c r="K103" s="11">
        <v>5.174892444533044</v>
      </c>
      <c r="L103" s="11">
        <v>-2.9869545040016519</v>
      </c>
      <c r="M103" s="11">
        <v>2.9497799218283474</v>
      </c>
      <c r="N103" s="11">
        <v>-3.7174582173304938E-2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16.782345655972492</v>
      </c>
      <c r="C104" s="11">
        <v>17.460372579100174</v>
      </c>
      <c r="D104" s="11">
        <f t="shared" si="78"/>
        <v>0.67802692312768187</v>
      </c>
      <c r="E104" s="11">
        <v>8.4437016569780372</v>
      </c>
      <c r="F104" s="11">
        <f t="shared" si="79"/>
        <v>9.1217285801057191</v>
      </c>
      <c r="G104" s="200">
        <f t="shared" si="74"/>
        <v>2.7542443020249552E-2</v>
      </c>
      <c r="I104" s="11" t="str">
        <f t="shared" si="77"/>
        <v>Elementary occupations</v>
      </c>
      <c r="J104" s="11">
        <v>20.498557793616225</v>
      </c>
      <c r="K104" s="11">
        <v>13.967559300482508</v>
      </c>
      <c r="L104" s="11">
        <v>-6.5309984931337164</v>
      </c>
      <c r="M104" s="11">
        <v>7.0589299249947111</v>
      </c>
      <c r="N104" s="11">
        <v>0.527931431860995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15.174204213673326</v>
      </c>
      <c r="C105" s="11">
        <v>17.462075043667564</v>
      </c>
      <c r="D105" s="11">
        <f t="shared" si="72"/>
        <v>2.2878708299942385</v>
      </c>
      <c r="E105" s="11">
        <v>8.8827080829973273</v>
      </c>
      <c r="F105" s="11">
        <f t="shared" si="73"/>
        <v>11.170578912991566</v>
      </c>
      <c r="G105" s="200">
        <f t="shared" si="74"/>
        <v>3.1198479616399988E-2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2.9870099306251978</v>
      </c>
      <c r="C106" s="11">
        <v>6.3470243370172561</v>
      </c>
      <c r="D106" s="11">
        <f t="shared" si="72"/>
        <v>3.3600144063920583</v>
      </c>
      <c r="E106" s="11">
        <v>2.8863056476986704</v>
      </c>
      <c r="F106" s="11">
        <f t="shared" si="73"/>
        <v>6.2463200540907291</v>
      </c>
      <c r="G106" s="200">
        <f t="shared" si="74"/>
        <v>4.610781052498214E-2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1.3088215383167037</v>
      </c>
      <c r="C107" s="11">
        <v>2.1819530502054696</v>
      </c>
      <c r="D107" s="11">
        <f t="shared" si="72"/>
        <v>0.87313151188876592</v>
      </c>
      <c r="E107" s="11">
        <v>1.170136978314799</v>
      </c>
      <c r="F107" s="11">
        <f t="shared" si="73"/>
        <v>2.0432684902035652</v>
      </c>
      <c r="G107" s="200">
        <f t="shared" si="74"/>
        <v>4.3500324368911603E-2</v>
      </c>
      <c r="I107" s="11" t="str">
        <f>I96</f>
        <v>Managers, directors and senior officials</v>
      </c>
      <c r="J107" s="11">
        <f t="array" ref="J107:J115">MMULT(aggregation!$B$13:$AA$21,B268:B293)</f>
        <v>1.9367266969408172</v>
      </c>
      <c r="K107" s="11">
        <f t="array" ref="K107:K115">MMULT(aggregation!$B$13:$AA$21,C268:C293)</f>
        <v>2.9202729901857705</v>
      </c>
      <c r="L107" s="11">
        <f t="array" ref="L107:L115">MMULT(aggregation!$B$13:$AA$21,D268:D293)</f>
        <v>0.98354629324495346</v>
      </c>
      <c r="M107" s="11">
        <f t="array" ref="M107:M115">MMULT(aggregation!$B$13:$AA$21,E268:E293)</f>
        <v>0.79185193873181547</v>
      </c>
      <c r="N107" s="11">
        <f t="array" ref="N107:N115">MMULT(aggregation!$B$13:$AA$21,F268:F293)</f>
        <v>1.7753982319767689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1.5324747564188141</v>
      </c>
      <c r="C108" s="11">
        <v>2.2599432719395796</v>
      </c>
      <c r="D108" s="11">
        <f t="shared" si="72"/>
        <v>0.72746851552076541</v>
      </c>
      <c r="E108" s="11">
        <v>0.98096539046318632</v>
      </c>
      <c r="F108" s="11">
        <f t="shared" si="73"/>
        <v>1.7084339059839517</v>
      </c>
      <c r="G108" s="200">
        <f t="shared" si="74"/>
        <v>3.3534586489312845E-2</v>
      </c>
      <c r="I108" s="11" t="str">
        <f>I97</f>
        <v>Professional occupations</v>
      </c>
      <c r="J108" s="11">
        <v>1.6099125288603466</v>
      </c>
      <c r="K108" s="11">
        <v>3.4892621825116192</v>
      </c>
      <c r="L108" s="11">
        <v>1.8793496536512726</v>
      </c>
      <c r="M108" s="11">
        <v>0.82242059516508315</v>
      </c>
      <c r="N108" s="11">
        <v>2.7017702488163557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0.88346218817845856</v>
      </c>
      <c r="C109" s="11">
        <v>1.1436982229184103</v>
      </c>
      <c r="D109" s="11">
        <f t="shared" ref="D109" si="80">C109-B109</f>
        <v>0.26023603473995172</v>
      </c>
      <c r="E109" s="11">
        <v>0.55999549733407905</v>
      </c>
      <c r="F109" s="11">
        <f t="shared" ref="F109" si="81">SUM(D109:E109)</f>
        <v>0.82023153207403077</v>
      </c>
      <c r="G109" s="200">
        <f t="shared" si="74"/>
        <v>3.3271393706305608E-2</v>
      </c>
      <c r="I109" s="11" t="str">
        <f>I98</f>
        <v>Associate professional occupations</v>
      </c>
      <c r="J109" s="11">
        <v>1.8616466217444851</v>
      </c>
      <c r="K109" s="11">
        <v>3.1387496437535902</v>
      </c>
      <c r="L109" s="11">
        <v>1.2771030220091049</v>
      </c>
      <c r="M109" s="11">
        <v>0.74061608452059624</v>
      </c>
      <c r="N109" s="11">
        <v>2.0177191065297011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1.5986772144343731</v>
      </c>
      <c r="C110" s="11">
        <v>2.5025061082736961</v>
      </c>
      <c r="D110" s="11">
        <f t="shared" si="72"/>
        <v>0.90382889383932308</v>
      </c>
      <c r="E110" s="11">
        <v>1.1641590269319249</v>
      </c>
      <c r="F110" s="11">
        <f t="shared" si="73"/>
        <v>2.0679879207712482</v>
      </c>
      <c r="G110" s="200">
        <f t="shared" si="74"/>
        <v>3.714534855102225E-2</v>
      </c>
      <c r="I110" s="11" t="str">
        <f>I99</f>
        <v>Administrative and secretarial occupations</v>
      </c>
      <c r="J110" s="11">
        <v>2.3736907031069325</v>
      </c>
      <c r="K110" s="11">
        <v>1.5116187991440875</v>
      </c>
      <c r="L110" s="11">
        <v>-0.86207190396284517</v>
      </c>
      <c r="M110" s="11">
        <v>0.53510676532135859</v>
      </c>
      <c r="N110" s="11">
        <v>-0.32696513864148663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8.4263236819921872</v>
      </c>
      <c r="C111" s="11">
        <v>11.795816965089688</v>
      </c>
      <c r="D111" s="11">
        <f>C111-B111</f>
        <v>3.3694932830975013</v>
      </c>
      <c r="E111" s="11">
        <v>6.6270325642808245</v>
      </c>
      <c r="F111" s="11">
        <f>SUM(D111:E111)</f>
        <v>9.9965258473783258</v>
      </c>
      <c r="G111" s="200">
        <f t="shared" si="74"/>
        <v>3.9440609552562345E-2</v>
      </c>
      <c r="I111" s="11" t="str">
        <f t="shared" ref="I111:I115" si="82">I100</f>
        <v>Skilled trades occupations</v>
      </c>
      <c r="J111" s="11">
        <v>3.9280630371492133</v>
      </c>
      <c r="K111" s="11">
        <v>2.1150721151433336</v>
      </c>
      <c r="L111" s="11">
        <v>-1.8129909220058802</v>
      </c>
      <c r="M111" s="11">
        <v>0.90665322137105964</v>
      </c>
      <c r="N111" s="11">
        <v>-0.90633770063482033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2.5623460802993314</v>
      </c>
      <c r="C112" s="11">
        <v>4.062155572761327</v>
      </c>
      <c r="D112" s="11">
        <f t="shared" ref="D112:D113" si="83">C112-B112</f>
        <v>1.4998094924619956</v>
      </c>
      <c r="E112" s="11">
        <v>2.0266606156544849</v>
      </c>
      <c r="F112" s="11">
        <f t="shared" ref="F112:F113" si="84">SUM(D112:E112)</f>
        <v>3.5264701081164804</v>
      </c>
      <c r="G112" s="200">
        <f t="shared" si="74"/>
        <v>3.9613858745562114E-2</v>
      </c>
      <c r="I112" s="11" t="str">
        <f t="shared" si="82"/>
        <v>Caring, leisure and other service occupations</v>
      </c>
      <c r="J112" s="11">
        <v>1.5271759780650793</v>
      </c>
      <c r="K112" s="11">
        <v>1.6879080904713586</v>
      </c>
      <c r="L112" s="11">
        <v>0.16073211240627935</v>
      </c>
      <c r="M112" s="11">
        <v>0.43570369197040631</v>
      </c>
      <c r="N112" s="11">
        <v>0.59643580437668575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0.19248148761321798</v>
      </c>
      <c r="C113" s="11">
        <v>0.24851298515654566</v>
      </c>
      <c r="D113" s="11">
        <f t="shared" si="83"/>
        <v>5.6031497543327674E-2</v>
      </c>
      <c r="E113" s="11">
        <v>0.13847361421756532</v>
      </c>
      <c r="F113" s="11">
        <f t="shared" si="84"/>
        <v>0.194505111760893</v>
      </c>
      <c r="G113" s="200">
        <f t="shared" si="74"/>
        <v>3.6792883571774126E-2</v>
      </c>
      <c r="I113" s="11" t="str">
        <f t="shared" si="82"/>
        <v>Sales and customer service occupations</v>
      </c>
      <c r="J113" s="11">
        <v>2.9933336040424972</v>
      </c>
      <c r="K113" s="11">
        <v>2.6729235980929582</v>
      </c>
      <c r="L113" s="11">
        <v>-0.32041000594953906</v>
      </c>
      <c r="M113" s="11">
        <v>0.72440438035652788</v>
      </c>
      <c r="N113" s="11">
        <v>0.40399437440698882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7.2130527925617978</v>
      </c>
      <c r="C114" s="11">
        <v>9.3944504808219342</v>
      </c>
      <c r="D114" s="11">
        <f t="shared" si="72"/>
        <v>2.1813976882601365</v>
      </c>
      <c r="E114" s="11">
        <v>4.299632793930801</v>
      </c>
      <c r="F114" s="11">
        <f t="shared" si="73"/>
        <v>6.4810304821909375</v>
      </c>
      <c r="G114" s="200">
        <f t="shared" si="74"/>
        <v>3.1661369916413662E-2</v>
      </c>
      <c r="I114" s="11" t="str">
        <f t="shared" si="82"/>
        <v>Process, plant and machine operatives</v>
      </c>
      <c r="J114" s="11">
        <v>3.3630687447201497</v>
      </c>
      <c r="K114" s="11">
        <v>2.3544780605411701</v>
      </c>
      <c r="L114" s="11">
        <v>-1.0085906841789796</v>
      </c>
      <c r="M114" s="11">
        <v>0.99708171878557816</v>
      </c>
      <c r="N114" s="11">
        <v>-1.1508965393401405E-2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2.4829343067275853</v>
      </c>
      <c r="C115" s="11">
        <v>4.3383544338874165</v>
      </c>
      <c r="D115" s="11">
        <f t="shared" si="72"/>
        <v>1.8554201271598312</v>
      </c>
      <c r="E115" s="11">
        <v>1.8356585849473916</v>
      </c>
      <c r="F115" s="11">
        <f t="shared" si="73"/>
        <v>3.691078712107223</v>
      </c>
      <c r="G115" s="200">
        <f t="shared" si="74"/>
        <v>3.7588466823198941E-2</v>
      </c>
      <c r="I115" s="11" t="str">
        <f t="shared" si="82"/>
        <v>Elementary occupations</v>
      </c>
      <c r="J115" s="11">
        <v>7.7365674560079789</v>
      </c>
      <c r="K115" s="11">
        <v>4.4278510279282868</v>
      </c>
      <c r="L115" s="11">
        <v>-3.3087164280796926</v>
      </c>
      <c r="M115" s="11">
        <v>1.384430625679486</v>
      </c>
      <c r="N115" s="11">
        <v>-1.9242858024002067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0.45939616911230025</v>
      </c>
      <c r="C116" s="11">
        <v>1.057808740179172</v>
      </c>
      <c r="D116" s="11">
        <f t="shared" ref="D116:D117" si="85">C116-B116</f>
        <v>0.59841257106687173</v>
      </c>
      <c r="E116" s="11">
        <v>0.38169154929544952</v>
      </c>
      <c r="F116" s="11">
        <f t="shared" ref="F116:F117" si="86">SUM(D116:E116)</f>
        <v>0.98010412036232131</v>
      </c>
      <c r="G116" s="200">
        <f t="shared" si="74"/>
        <v>4.1142707369486553E-2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1.6717737124827938</v>
      </c>
      <c r="C117" s="11">
        <v>2.4630668861797278</v>
      </c>
      <c r="D117" s="11">
        <f t="shared" si="85"/>
        <v>0.79129317369693397</v>
      </c>
      <c r="E117" s="11">
        <v>1.3709573246641862</v>
      </c>
      <c r="F117" s="11">
        <f t="shared" si="86"/>
        <v>2.1622504983611202</v>
      </c>
      <c r="G117" s="200">
        <f t="shared" si="74"/>
        <v>4.0732391154141068E-2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0.41212463450993103</v>
      </c>
      <c r="C118" s="11">
        <v>0.38905865091471681</v>
      </c>
      <c r="D118" s="11">
        <f t="shared" si="72"/>
        <v>-2.3065983595214223E-2</v>
      </c>
      <c r="E118" s="11">
        <v>0.20655016890938915</v>
      </c>
      <c r="F118" s="11">
        <f t="shared" si="73"/>
        <v>0.18348418531417493</v>
      </c>
      <c r="G118" s="200">
        <f t="shared" si="74"/>
        <v>2.7453691707452377E-2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7.3144427203782225</v>
      </c>
      <c r="C119" s="11">
        <v>11.370802171545503</v>
      </c>
      <c r="D119" s="11">
        <f t="shared" ref="D119" si="87">C119-B119</f>
        <v>4.05635945116728</v>
      </c>
      <c r="E119" s="11">
        <v>5.9187607383315726</v>
      </c>
      <c r="F119" s="11">
        <f t="shared" ref="F119" si="88">SUM(D119:E119)</f>
        <v>9.9751201894988526</v>
      </c>
      <c r="G119" s="200">
        <f t="shared" si="74"/>
        <v>4.0316730926875488E-2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188.40951345868692</v>
      </c>
      <c r="C120" s="11">
        <f t="shared" ref="C120:F120" si="89">SUM(C94:C119)</f>
        <v>229.7752894919706</v>
      </c>
      <c r="D120" s="11">
        <f t="shared" si="89"/>
        <v>41.365776033283652</v>
      </c>
      <c r="E120" s="11">
        <f t="shared" si="89"/>
        <v>112.86207330015147</v>
      </c>
      <c r="F120" s="11">
        <f t="shared" si="89"/>
        <v>154.22784933343507</v>
      </c>
      <c r="G120" s="200">
        <f t="shared" si="74"/>
        <v>3.1787724072225076E-2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4.2763259728236873</v>
      </c>
      <c r="C123" s="11">
        <v>4.2266842527451409</v>
      </c>
      <c r="D123" s="11">
        <f>C123-B123</f>
        <v>-4.9641720078546392E-2</v>
      </c>
      <c r="E123" s="11">
        <v>2.1475510175235444</v>
      </c>
      <c r="F123" s="11">
        <f>SUM(D123:E123)</f>
        <v>2.097909297444998</v>
      </c>
      <c r="G123" s="200">
        <f>IF(B123&gt;0,(1+(E123/B123))^(1/($C$6-$B$6))-1,0)</f>
        <v>2.7499835175859966E-2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2.2671801779621874</v>
      </c>
      <c r="C124" s="11">
        <v>3.4378614202479869</v>
      </c>
      <c r="D124" s="11">
        <f t="shared" ref="D124:D139" si="92">C124-B124</f>
        <v>1.1706812422857995</v>
      </c>
      <c r="E124" s="11">
        <v>1.9205293822257468</v>
      </c>
      <c r="F124" s="11">
        <f t="shared" ref="F124:F131" si="93">SUM(D124:E124)</f>
        <v>3.0912106245115463</v>
      </c>
      <c r="G124" s="200">
        <f t="shared" ref="G124:G147" si="94">IF(B124&gt;0,(1+(E124/B124))^(1/($C$6-$B$6))-1,0)</f>
        <v>4.175605767996915E-2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2.1703359036718619</v>
      </c>
      <c r="C125" s="11">
        <v>2.60021842080367</v>
      </c>
      <c r="D125" s="11">
        <f t="shared" si="92"/>
        <v>0.42988251713180814</v>
      </c>
      <c r="E125" s="11">
        <v>0.93654541287802362</v>
      </c>
      <c r="F125" s="11">
        <f t="shared" si="93"/>
        <v>1.3664279300098316</v>
      </c>
      <c r="G125" s="200">
        <f t="shared" si="94"/>
        <v>2.4204109123641571E-2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4.4187828642617992</v>
      </c>
      <c r="C126" s="11">
        <v>0.94255760407458389</v>
      </c>
      <c r="D126" s="11">
        <f t="shared" si="92"/>
        <v>-3.4762252601872152</v>
      </c>
      <c r="E126" s="11">
        <v>0.87400687434702184</v>
      </c>
      <c r="F126" s="11">
        <f t="shared" si="93"/>
        <v>-2.6022183858401933</v>
      </c>
      <c r="G126" s="200">
        <f t="shared" si="94"/>
        <v>1.210475528727728E-2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0.88286765297401015</v>
      </c>
      <c r="C127" s="11">
        <v>0.63330003760443909</v>
      </c>
      <c r="D127" s="11">
        <f t="shared" si="92"/>
        <v>-0.24956761536957106</v>
      </c>
      <c r="E127" s="11">
        <v>0.20001541931184133</v>
      </c>
      <c r="F127" s="11">
        <f t="shared" si="93"/>
        <v>-4.955219605772973E-2</v>
      </c>
      <c r="G127" s="200">
        <f>IF(B127&gt;0,(1+(E127/B127))^(1/($C$6-$B$6))-1,0)</f>
        <v>1.3706887614482133E-2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2.3328546076605319</v>
      </c>
      <c r="C128" s="11">
        <v>2.4074380241089752</v>
      </c>
      <c r="D128" s="11">
        <f t="shared" si="92"/>
        <v>7.4583416448443351E-2</v>
      </c>
      <c r="E128" s="11">
        <v>0.88262824693634501</v>
      </c>
      <c r="F128" s="11">
        <f t="shared" si="93"/>
        <v>0.95721166338478836</v>
      </c>
      <c r="G128" s="200">
        <f t="shared" si="94"/>
        <v>2.1622780383382167E-2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0.79941971715014448</v>
      </c>
      <c r="C129" s="11">
        <v>1.0259068676488563</v>
      </c>
      <c r="D129" s="11">
        <f t="shared" si="92"/>
        <v>0.22648715049871182</v>
      </c>
      <c r="E129" s="11">
        <v>0.4210630490596155</v>
      </c>
      <c r="F129" s="11">
        <f t="shared" si="93"/>
        <v>0.64755019955832727</v>
      </c>
      <c r="G129" s="200">
        <f t="shared" si="94"/>
        <v>2.860931526137267E-2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2.4562452415752158</v>
      </c>
      <c r="C130" s="11">
        <v>1.0456406379732919</v>
      </c>
      <c r="D130" s="11">
        <f t="shared" si="92"/>
        <v>-1.410604603601924</v>
      </c>
      <c r="E130" s="11">
        <v>0.68887770331785081</v>
      </c>
      <c r="F130" s="11">
        <f t="shared" si="93"/>
        <v>-0.72172690028407316</v>
      </c>
      <c r="G130" s="200">
        <f t="shared" si="94"/>
        <v>1.6617840249187221E-2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0.757864511239698</v>
      </c>
      <c r="C131" s="11">
        <v>1.2232753606688438</v>
      </c>
      <c r="D131" s="11">
        <f t="shared" si="92"/>
        <v>0.46541084942914579</v>
      </c>
      <c r="E131" s="11">
        <v>0.38494730358271012</v>
      </c>
      <c r="F131" s="11">
        <f t="shared" si="93"/>
        <v>0.85035815301185591</v>
      </c>
      <c r="G131" s="200">
        <f t="shared" si="94"/>
        <v>2.7761180764833471E-2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0.95855821152630338</v>
      </c>
      <c r="C132" s="11">
        <v>1.1106160976899697</v>
      </c>
      <c r="D132" s="11">
        <f t="shared" si="92"/>
        <v>0.15205788616366633</v>
      </c>
      <c r="E132" s="11">
        <v>0.44366497182889847</v>
      </c>
      <c r="F132" s="11">
        <f t="shared" ref="F132:F133" si="95">SUM(D132:E132)</f>
        <v>0.59572285799256486</v>
      </c>
      <c r="G132" s="200">
        <f t="shared" si="94"/>
        <v>2.5683203047597081E-2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4.4725177954130331</v>
      </c>
      <c r="C133" s="11">
        <v>4.7559200999637019</v>
      </c>
      <c r="D133" s="11">
        <f t="shared" si="92"/>
        <v>0.28340230455066884</v>
      </c>
      <c r="E133" s="11">
        <v>2.1793231637833852</v>
      </c>
      <c r="F133" s="11">
        <f t="shared" si="95"/>
        <v>2.462725468334054</v>
      </c>
      <c r="G133" s="200">
        <f t="shared" si="94"/>
        <v>2.6816058377966634E-2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5.7977131851250778</v>
      </c>
      <c r="C134" s="11">
        <v>6.4284890621541706</v>
      </c>
      <c r="D134" s="11">
        <f t="shared" si="92"/>
        <v>0.63077587702909277</v>
      </c>
      <c r="E134" s="11">
        <v>3.4936597183770317</v>
      </c>
      <c r="F134" s="11">
        <f t="shared" ref="F134:F137" si="96">SUM(D134:E134)</f>
        <v>4.1244355954061245</v>
      </c>
      <c r="G134" s="200">
        <f t="shared" si="94"/>
        <v>3.1941023406605984E-2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1.5239082307871721</v>
      </c>
      <c r="C135" s="11">
        <v>2.4668164773018209</v>
      </c>
      <c r="D135" s="11">
        <f t="shared" si="92"/>
        <v>0.94290824651464877</v>
      </c>
      <c r="E135" s="11">
        <v>1.2531516199809116</v>
      </c>
      <c r="F135" s="11">
        <f t="shared" si="96"/>
        <v>2.1960598664955606</v>
      </c>
      <c r="G135" s="200">
        <f t="shared" si="94"/>
        <v>4.0818720533427832E-2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0.50665820757693569</v>
      </c>
      <c r="C136" s="11">
        <v>0.76222889799736981</v>
      </c>
      <c r="D136" s="11">
        <f t="shared" si="92"/>
        <v>0.25557069042043412</v>
      </c>
      <c r="E136" s="11">
        <v>0.45416535380626522</v>
      </c>
      <c r="F136" s="11">
        <f t="shared" si="96"/>
        <v>0.70973604422669934</v>
      </c>
      <c r="G136" s="200">
        <f t="shared" si="94"/>
        <v>4.3586784592100081E-2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0.56532191849467039</v>
      </c>
      <c r="C137" s="11">
        <v>0.71315675267002543</v>
      </c>
      <c r="D137" s="11">
        <f t="shared" si="92"/>
        <v>0.14783483417535503</v>
      </c>
      <c r="E137" s="11">
        <v>0.29066941549471526</v>
      </c>
      <c r="F137" s="11">
        <f t="shared" si="96"/>
        <v>0.43850424967007029</v>
      </c>
      <c r="G137" s="200">
        <f t="shared" si="94"/>
        <v>2.8043684802231184E-2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0.59945399494464902</v>
      </c>
      <c r="C138" s="11">
        <v>0.76205089987388908</v>
      </c>
      <c r="D138" s="11">
        <f t="shared" si="92"/>
        <v>0.16259690492924006</v>
      </c>
      <c r="E138" s="11">
        <v>0.40321271727067015</v>
      </c>
      <c r="F138" s="11">
        <f t="shared" ref="F138" si="97">SUM(D138:E138)</f>
        <v>0.56580962219991027</v>
      </c>
      <c r="G138" s="200">
        <f t="shared" si="94"/>
        <v>3.4888074844789063E-2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0.58728850992329851</v>
      </c>
      <c r="C139" s="11">
        <v>0.77345124692478229</v>
      </c>
      <c r="D139" s="11">
        <f t="shared" si="92"/>
        <v>0.18616273700148378</v>
      </c>
      <c r="E139" s="11">
        <v>0.36487396832687286</v>
      </c>
      <c r="F139" s="11">
        <f t="shared" ref="F139" si="98">SUM(D139:E139)</f>
        <v>0.55103670532835669</v>
      </c>
      <c r="G139" s="200">
        <f t="shared" si="94"/>
        <v>3.2739141251211468E-2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6.722953006999111</v>
      </c>
      <c r="C140" s="11">
        <v>7.3661272983284398</v>
      </c>
      <c r="D140" s="11">
        <f>C140-B140</f>
        <v>0.6431742913293288</v>
      </c>
      <c r="E140" s="11">
        <v>4.1140256544567491</v>
      </c>
      <c r="F140" s="11">
        <f>SUM(D140:E140)</f>
        <v>4.7571999457860779</v>
      </c>
      <c r="G140" s="200">
        <f t="shared" si="94"/>
        <v>3.2341079817774787E-2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1.5519734389918525</v>
      </c>
      <c r="C141" s="11">
        <v>2.2513537590381958</v>
      </c>
      <c r="D141" s="11">
        <f t="shared" ref="D141:D147" si="99">C141-B141</f>
        <v>0.69938032004634332</v>
      </c>
      <c r="E141" s="11">
        <v>1.1459706457878083</v>
      </c>
      <c r="F141" s="11">
        <f t="shared" ref="F141:F142" si="100">SUM(D141:E141)</f>
        <v>1.8453509658341516</v>
      </c>
      <c r="G141" s="200">
        <f t="shared" si="94"/>
        <v>3.7552092693900807E-2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5.7602177749636156E-2</v>
      </c>
      <c r="C142" s="11">
        <v>5.7208605663591171E-2</v>
      </c>
      <c r="D142" s="11">
        <f t="shared" si="99"/>
        <v>-3.9357208604498539E-4</v>
      </c>
      <c r="E142" s="11">
        <v>3.0943852223298155E-2</v>
      </c>
      <c r="F142" s="11">
        <f t="shared" si="100"/>
        <v>3.055028013725317E-2</v>
      </c>
      <c r="G142" s="200">
        <f t="shared" si="94"/>
        <v>2.9078913713582066E-2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2.2279172125622235</v>
      </c>
      <c r="C143" s="11">
        <v>2.5716779788265298</v>
      </c>
      <c r="D143" s="11">
        <f t="shared" si="99"/>
        <v>0.34376076626430629</v>
      </c>
      <c r="E143" s="11">
        <v>1.2144178784129589</v>
      </c>
      <c r="F143" s="11">
        <f t="shared" ref="F143:F144" si="101">SUM(D143:E143)</f>
        <v>1.5581786446772652</v>
      </c>
      <c r="G143" s="200">
        <f t="shared" si="94"/>
        <v>2.9430282609336222E-2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0.8635090529649202</v>
      </c>
      <c r="C144" s="11">
        <v>1.4536662150607773</v>
      </c>
      <c r="D144" s="11">
        <f t="shared" si="99"/>
        <v>0.59015716209585711</v>
      </c>
      <c r="E144" s="11">
        <v>0.66747539987532956</v>
      </c>
      <c r="F144" s="11">
        <f t="shared" si="101"/>
        <v>1.2576325619711866</v>
      </c>
      <c r="G144" s="200">
        <f t="shared" si="94"/>
        <v>3.8915579649478227E-2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0.23430946811877071</v>
      </c>
      <c r="C145" s="11">
        <v>0.54081250389214686</v>
      </c>
      <c r="D145" s="11">
        <f t="shared" si="99"/>
        <v>0.30650303577337612</v>
      </c>
      <c r="E145" s="11">
        <v>0.19403357662123755</v>
      </c>
      <c r="F145" s="11">
        <f t="shared" ref="F145:F146" si="102">SUM(D145:E145)</f>
        <v>0.50053661239461367</v>
      </c>
      <c r="G145" s="200">
        <f t="shared" si="94"/>
        <v>4.1038502549581635E-2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0.72065665576539839</v>
      </c>
      <c r="C146" s="11">
        <v>0.9860958851131213</v>
      </c>
      <c r="D146" s="11">
        <f t="shared" si="99"/>
        <v>0.2654392293477229</v>
      </c>
      <c r="E146" s="11">
        <v>0.57958345540182865</v>
      </c>
      <c r="F146" s="11">
        <f t="shared" si="102"/>
        <v>0.84502268474955156</v>
      </c>
      <c r="G146" s="200">
        <f t="shared" si="94"/>
        <v>4.0126937092349158E-2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0.30782114168895575</v>
      </c>
      <c r="C147" s="11">
        <v>0.39210231537018464</v>
      </c>
      <c r="D147" s="11">
        <f t="shared" si="99"/>
        <v>8.4281173681228894E-2</v>
      </c>
      <c r="E147" s="11">
        <v>0.17344595922357101</v>
      </c>
      <c r="F147" s="11">
        <f t="shared" ref="F147" si="103">SUM(D147:E147)</f>
        <v>0.25772713290479987</v>
      </c>
      <c r="G147" s="200">
        <f t="shared" si="94"/>
        <v>3.0241836694517632E-2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3.7278317127294947</v>
      </c>
      <c r="C148" s="11">
        <v>5.7450422908728047</v>
      </c>
      <c r="D148" s="11">
        <f t="shared" ref="D148" si="104">C148-B148</f>
        <v>2.0172105781433101</v>
      </c>
      <c r="E148" s="11">
        <v>2.8914039264286053</v>
      </c>
      <c r="F148" s="11">
        <f t="shared" ref="F148" si="105">SUM(D148:E148)</f>
        <v>4.9086145045719149</v>
      </c>
      <c r="G148" s="200">
        <f t="shared" ref="G148:G149" si="106">IF(B148&gt;0,(1+(E148/B148))^(1/($C$6-$B$6))-1,0)</f>
        <v>3.9018872899486245E-2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51.787870570680639</v>
      </c>
      <c r="C149" s="11">
        <f t="shared" ref="C149:F149" si="107">SUM(C123:C148)</f>
        <v>56.679699012617313</v>
      </c>
      <c r="D149" s="11">
        <f t="shared" si="107"/>
        <v>4.8918284419366698</v>
      </c>
      <c r="E149" s="11">
        <f t="shared" si="107"/>
        <v>28.350185686482835</v>
      </c>
      <c r="F149" s="11">
        <f t="shared" si="107"/>
        <v>33.242014128419505</v>
      </c>
      <c r="G149" s="200">
        <f t="shared" si="106"/>
        <v>2.95340547286147E-2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6.0107775310196745</v>
      </c>
      <c r="C152" s="11">
        <v>5.8888436083025297</v>
      </c>
      <c r="D152" s="11">
        <f>C152-B152</f>
        <v>-0.12193392271714476</v>
      </c>
      <c r="E152" s="11">
        <v>2.9880009467807698</v>
      </c>
      <c r="F152" s="11">
        <f>SUM(D152:E152)</f>
        <v>2.866067024063625</v>
      </c>
      <c r="G152" s="200">
        <f>IF(B152&gt;0,(1+(E152/B152))^(1/($C$6-$B$6))-1,0)</f>
        <v>2.726744960937566E-2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2.3330371453880909</v>
      </c>
      <c r="C153" s="11">
        <v>3.5113680200743085</v>
      </c>
      <c r="D153" s="11">
        <f t="shared" ref="D153:D168" si="110">C153-B153</f>
        <v>1.1783308746862176</v>
      </c>
      <c r="E153" s="11">
        <v>1.8589025985828049</v>
      </c>
      <c r="F153" s="11">
        <f t="shared" ref="F153:F160" si="111">SUM(D153:E153)</f>
        <v>3.0372334732690227</v>
      </c>
      <c r="G153" s="200">
        <f t="shared" ref="G153:G155" si="112">IF(B153&gt;0,(1+(E153/B153))^(1/($C$6-$B$6))-1,0)</f>
        <v>3.9839295041754097E-2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4.9328947342905867</v>
      </c>
      <c r="C154" s="11">
        <v>4.5785446788123636</v>
      </c>
      <c r="D154" s="11">
        <f t="shared" si="110"/>
        <v>-0.35435005547822307</v>
      </c>
      <c r="E154" s="11">
        <v>1.7308644274345379</v>
      </c>
      <c r="F154" s="11">
        <f t="shared" si="111"/>
        <v>1.3765143719563149</v>
      </c>
      <c r="G154" s="200">
        <f t="shared" si="112"/>
        <v>2.0252880613230717E-2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1.0610070883733544</v>
      </c>
      <c r="C155" s="11">
        <v>1.1730624950143818</v>
      </c>
      <c r="D155" s="11">
        <f t="shared" si="110"/>
        <v>0.11205540664102731</v>
      </c>
      <c r="E155" s="11">
        <v>0.57542509535156483</v>
      </c>
      <c r="F155" s="11">
        <f t="shared" si="111"/>
        <v>0.68748050199259214</v>
      </c>
      <c r="G155" s="200">
        <f t="shared" si="112"/>
        <v>2.9307921562215622E-2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0.44301296029816395</v>
      </c>
      <c r="C156" s="11">
        <v>0.34889794235103355</v>
      </c>
      <c r="D156" s="11">
        <f t="shared" si="110"/>
        <v>-9.4115017947130397E-2</v>
      </c>
      <c r="E156" s="11">
        <v>0.18252878339387082</v>
      </c>
      <c r="F156" s="11">
        <f t="shared" si="111"/>
        <v>8.8413765446740428E-2</v>
      </c>
      <c r="G156" s="200">
        <f>IF(B156&gt;0,(1+(E156/B156))^(1/($C$6-$B$6))-1,0)</f>
        <v>2.3267838334483981E-2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3.660603485754947</v>
      </c>
      <c r="C157" s="11">
        <v>4.452492620896586</v>
      </c>
      <c r="D157" s="11">
        <f t="shared" si="110"/>
        <v>0.79188913514163906</v>
      </c>
      <c r="E157" s="11">
        <v>2.0032373988918057</v>
      </c>
      <c r="F157" s="11">
        <f t="shared" si="111"/>
        <v>2.7951265340334448</v>
      </c>
      <c r="G157" s="200">
        <f t="shared" ref="G157:G178" si="113">IF(B157&gt;0,(1+(E157/B157))^(1/($C$6-$B$6))-1,0)</f>
        <v>2.9525774244424152E-2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1.7244986633744281</v>
      </c>
      <c r="C158" s="11">
        <v>1.3788563972686463</v>
      </c>
      <c r="D158" s="11">
        <f t="shared" si="110"/>
        <v>-0.34564226610578186</v>
      </c>
      <c r="E158" s="11">
        <v>0.55814290668357969</v>
      </c>
      <c r="F158" s="11">
        <f t="shared" si="111"/>
        <v>0.21250064057779783</v>
      </c>
      <c r="G158" s="200">
        <f t="shared" si="113"/>
        <v>1.886894218690971E-2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0.83203447962010546</v>
      </c>
      <c r="C159" s="11">
        <v>0.85482306673442277</v>
      </c>
      <c r="D159" s="11">
        <f t="shared" si="110"/>
        <v>2.2788587114317305E-2</v>
      </c>
      <c r="E159" s="11">
        <v>0.464723516772797</v>
      </c>
      <c r="F159" s="11">
        <f t="shared" si="111"/>
        <v>0.4875121038871143</v>
      </c>
      <c r="G159" s="200">
        <f t="shared" si="113"/>
        <v>3.0025177920480761E-2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0.60707482488420117</v>
      </c>
      <c r="C160" s="11">
        <v>0.74281392587809281</v>
      </c>
      <c r="D160" s="11">
        <f t="shared" si="110"/>
        <v>0.13573910099389164</v>
      </c>
      <c r="E160" s="11">
        <v>0.25264319309294858</v>
      </c>
      <c r="F160" s="11">
        <f t="shared" si="111"/>
        <v>0.38838229408684022</v>
      </c>
      <c r="G160" s="200">
        <f t="shared" si="113"/>
        <v>2.3467965235680621E-2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1.1312355253104194</v>
      </c>
      <c r="C161" s="11">
        <v>1.0190646602476181</v>
      </c>
      <c r="D161" s="11">
        <f t="shared" si="110"/>
        <v>-0.11217086506280127</v>
      </c>
      <c r="E161" s="11">
        <v>0.47538422304625011</v>
      </c>
      <c r="F161" s="11">
        <f t="shared" ref="F161:F162" si="114">SUM(D161:E161)</f>
        <v>0.36321335798344884</v>
      </c>
      <c r="G161" s="200">
        <f t="shared" si="113"/>
        <v>2.3663781582063947E-2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4.058685796128608</v>
      </c>
      <c r="C162" s="11">
        <v>4.2315523968484738</v>
      </c>
      <c r="D162" s="11">
        <f t="shared" si="110"/>
        <v>0.17286660071986581</v>
      </c>
      <c r="E162" s="11">
        <v>1.9326054895104989</v>
      </c>
      <c r="F162" s="11">
        <f t="shared" si="114"/>
        <v>2.1054720902303647</v>
      </c>
      <c r="G162" s="200">
        <f t="shared" si="113"/>
        <v>2.6303161811853659E-2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5.1259816222675649</v>
      </c>
      <c r="C163" s="11">
        <v>5.4562841160811288</v>
      </c>
      <c r="D163" s="11">
        <f t="shared" si="110"/>
        <v>0.33030249381356391</v>
      </c>
      <c r="E163" s="11">
        <v>2.8108420565481631</v>
      </c>
      <c r="F163" s="11">
        <f t="shared" ref="F163:F166" si="115">SUM(D163:E163)</f>
        <v>3.141144550361727</v>
      </c>
      <c r="G163" s="200">
        <f t="shared" si="113"/>
        <v>2.9574977766228638E-2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1.1670666531180678</v>
      </c>
      <c r="C164" s="11">
        <v>1.5394827660611876</v>
      </c>
      <c r="D164" s="11">
        <f t="shared" si="110"/>
        <v>0.37241611294311983</v>
      </c>
      <c r="E164" s="11">
        <v>0.83045840005396032</v>
      </c>
      <c r="F164" s="11">
        <f t="shared" si="115"/>
        <v>1.2028745129970801</v>
      </c>
      <c r="G164" s="200">
        <f t="shared" si="113"/>
        <v>3.6477244295778588E-2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0.73816046915117572</v>
      </c>
      <c r="C165" s="11">
        <v>1.0415057585805967</v>
      </c>
      <c r="D165" s="11">
        <f t="shared" si="110"/>
        <v>0.30334528942942096</v>
      </c>
      <c r="E165" s="11">
        <v>0.55948212883295223</v>
      </c>
      <c r="F165" s="11">
        <f t="shared" si="115"/>
        <v>0.86282741826237319</v>
      </c>
      <c r="G165" s="200">
        <f t="shared" si="113"/>
        <v>3.832574097779462E-2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2.1451483329974912</v>
      </c>
      <c r="C166" s="11">
        <v>2.6321808331269541</v>
      </c>
      <c r="D166" s="11">
        <f t="shared" si="110"/>
        <v>0.48703250012946286</v>
      </c>
      <c r="E166" s="11">
        <v>1.0920697217325159</v>
      </c>
      <c r="F166" s="11">
        <f t="shared" si="115"/>
        <v>1.5791022218619788</v>
      </c>
      <c r="G166" s="200">
        <f t="shared" si="113"/>
        <v>2.7813477927815189E-2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0.79064835805127098</v>
      </c>
      <c r="C167" s="11">
        <v>0.96563649793417272</v>
      </c>
      <c r="D167" s="11">
        <f t="shared" si="110"/>
        <v>0.17498813988290174</v>
      </c>
      <c r="E167" s="11">
        <v>0.51543431334161238</v>
      </c>
      <c r="F167" s="11">
        <f t="shared" ref="F167" si="116">SUM(D167:E167)</f>
        <v>0.69042245322451412</v>
      </c>
      <c r="G167" s="200">
        <f t="shared" si="113"/>
        <v>3.4028445903559357E-2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0.7193187912806619</v>
      </c>
      <c r="C168" s="11">
        <v>1.0151438610222001</v>
      </c>
      <c r="D168" s="11">
        <f t="shared" si="110"/>
        <v>0.29582506974153822</v>
      </c>
      <c r="E168" s="11">
        <v>0.47214967633879273</v>
      </c>
      <c r="F168" s="11">
        <f t="shared" ref="F168" si="117">SUM(D168:E168)</f>
        <v>0.76797474608033101</v>
      </c>
      <c r="G168" s="200">
        <f t="shared" si="113"/>
        <v>3.4214787519057932E-2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4.0608343742020008</v>
      </c>
      <c r="C169" s="11">
        <v>4.6871352636255317</v>
      </c>
      <c r="D169" s="11">
        <f>C169-B169</f>
        <v>0.6263008894235309</v>
      </c>
      <c r="E169" s="11">
        <v>2.6005010081017361</v>
      </c>
      <c r="F169" s="11">
        <f>SUM(D169:E169)</f>
        <v>3.226801897525267</v>
      </c>
      <c r="G169" s="200">
        <f t="shared" si="113"/>
        <v>3.3545819985924874E-2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2.0416097138320097</v>
      </c>
      <c r="C170" s="11">
        <v>3.213875506385163</v>
      </c>
      <c r="D170" s="11">
        <f t="shared" ref="D170:D176" si="118">C170-B170</f>
        <v>1.1722657925531532</v>
      </c>
      <c r="E170" s="11">
        <v>1.6183754212153858</v>
      </c>
      <c r="F170" s="11">
        <f t="shared" ref="F170:F171" si="119">SUM(D170:E170)</f>
        <v>2.7906412137685388</v>
      </c>
      <c r="G170" s="200">
        <f t="shared" si="113"/>
        <v>3.9681795969454425E-2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5.0711415567446474E-2</v>
      </c>
      <c r="C171" s="11">
        <v>4.2639781206606164E-2</v>
      </c>
      <c r="D171" s="11">
        <f t="shared" si="118"/>
        <v>-8.0716343608403102E-3</v>
      </c>
      <c r="E171" s="11">
        <v>2.4924128415589181E-2</v>
      </c>
      <c r="F171" s="11">
        <f t="shared" si="119"/>
        <v>1.6852494054748871E-2</v>
      </c>
      <c r="G171" s="200">
        <f t="shared" si="113"/>
        <v>2.7010018271679037E-2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1.8461366604684664</v>
      </c>
      <c r="C172" s="11">
        <v>2.0503996092053067</v>
      </c>
      <c r="D172" s="11">
        <f t="shared" si="118"/>
        <v>0.20426294873684037</v>
      </c>
      <c r="E172" s="11">
        <v>0.84403681900676164</v>
      </c>
      <c r="F172" s="11">
        <f t="shared" ref="F172:F173" si="120">SUM(D172:E172)</f>
        <v>1.0482997677436021</v>
      </c>
      <c r="G172" s="200">
        <f t="shared" si="113"/>
        <v>2.5418376194229486E-2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0.88038105176588533</v>
      </c>
      <c r="C173" s="11">
        <v>1.2858989958869016</v>
      </c>
      <c r="D173" s="11">
        <f t="shared" si="118"/>
        <v>0.40551794412101627</v>
      </c>
      <c r="E173" s="11">
        <v>0.57430629301630109</v>
      </c>
      <c r="F173" s="11">
        <f t="shared" si="120"/>
        <v>0.97982423713731737</v>
      </c>
      <c r="G173" s="200">
        <f t="shared" si="113"/>
        <v>3.404617290779588E-2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0.53022754665140448</v>
      </c>
      <c r="C174" s="11">
        <v>0.95912104583952207</v>
      </c>
      <c r="D174" s="11">
        <f t="shared" si="118"/>
        <v>0.42889349918811759</v>
      </c>
      <c r="E174" s="11">
        <v>0.37706752458497028</v>
      </c>
      <c r="F174" s="11">
        <f t="shared" ref="F174:F175" si="121">SUM(D174:E174)</f>
        <v>0.80596102377308787</v>
      </c>
      <c r="G174" s="200">
        <f t="shared" si="113"/>
        <v>3.6459693558299255E-2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1.2316296383081626</v>
      </c>
      <c r="C175" s="11">
        <v>1.5894775172864679</v>
      </c>
      <c r="D175" s="11">
        <f t="shared" si="118"/>
        <v>0.35784787897830528</v>
      </c>
      <c r="E175" s="11">
        <v>0.9662421490590487</v>
      </c>
      <c r="F175" s="11">
        <f t="shared" si="121"/>
        <v>1.324090028037354</v>
      </c>
      <c r="G175" s="200">
        <f t="shared" si="113"/>
        <v>3.9365143767657207E-2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0.38585814463687429</v>
      </c>
      <c r="C176" s="11">
        <v>0.36274614361310664</v>
      </c>
      <c r="D176" s="11">
        <f t="shared" si="118"/>
        <v>-2.3112001023767648E-2</v>
      </c>
      <c r="E176" s="11">
        <v>0.16897991137656049</v>
      </c>
      <c r="F176" s="11">
        <f t="shared" ref="F176" si="122">SUM(D176:E176)</f>
        <v>0.14586791035279284</v>
      </c>
      <c r="G176" s="200">
        <f t="shared" si="113"/>
        <v>2.4509299003127705E-2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3.3741144378872012</v>
      </c>
      <c r="C177" s="11">
        <v>5.114002913660209</v>
      </c>
      <c r="D177" s="11">
        <f t="shared" ref="D177" si="123">C177-B177</f>
        <v>1.7398884757730078</v>
      </c>
      <c r="E177" s="11">
        <v>2.5628862346350538</v>
      </c>
      <c r="F177" s="11">
        <f t="shared" ref="F177" si="124">SUM(D177:E177)</f>
        <v>4.3027747104080616</v>
      </c>
      <c r="G177" s="200">
        <f t="shared" si="113"/>
        <v>3.8389973460791316E-2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51.882689444628276</v>
      </c>
      <c r="C178" s="11">
        <f t="shared" ref="C178:F178" si="125">SUM(C152:C177)</f>
        <v>60.135850421943523</v>
      </c>
      <c r="D178" s="11">
        <f t="shared" si="125"/>
        <v>8.2531609773152486</v>
      </c>
      <c r="E178" s="11">
        <f t="shared" si="125"/>
        <v>29.040214365800832</v>
      </c>
      <c r="F178" s="11">
        <f t="shared" si="125"/>
        <v>37.293375343116082</v>
      </c>
      <c r="G178" s="200">
        <f t="shared" si="113"/>
        <v>3.0077573262160762E-2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12.911224356360357</v>
      </c>
      <c r="C181" s="11">
        <v>11.668028780448589</v>
      </c>
      <c r="D181" s="11">
        <f>C181-B181</f>
        <v>-1.2431955759117681</v>
      </c>
      <c r="E181" s="11">
        <v>5.0965866892328</v>
      </c>
      <c r="F181" s="11">
        <f>SUM(D181:E181)</f>
        <v>3.8533911133210319</v>
      </c>
      <c r="G181" s="200">
        <f>IF(B181&gt;0,(1+(E181/B181))^(1/($C$6-$B$6))-1,0)</f>
        <v>2.2428389234460777E-2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5.223036386377319</v>
      </c>
      <c r="C182" s="11">
        <v>6.2208303743342359</v>
      </c>
      <c r="D182" s="11">
        <f t="shared" ref="D182:D197" si="128">C182-B182</f>
        <v>0.99779398795691687</v>
      </c>
      <c r="E182" s="11">
        <v>2.9196978300226384</v>
      </c>
      <c r="F182" s="11">
        <f t="shared" ref="F182:F189" si="129">SUM(D182:E182)</f>
        <v>3.9174918179795553</v>
      </c>
      <c r="G182" s="200">
        <f t="shared" ref="G182:G184" si="130">IF(B182&gt;0,(1+(E182/B182))^(1/($C$6-$B$6))-1,0)</f>
        <v>3.0045669345671877E-2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6.5249189179519433</v>
      </c>
      <c r="C183" s="11">
        <v>5.5731056797565319</v>
      </c>
      <c r="D183" s="11">
        <f t="shared" si="128"/>
        <v>-0.95181323819541142</v>
      </c>
      <c r="E183" s="11">
        <v>1.6855168534778</v>
      </c>
      <c r="F183" s="11">
        <f t="shared" si="129"/>
        <v>0.73370361528238859</v>
      </c>
      <c r="G183" s="200">
        <f t="shared" si="130"/>
        <v>1.5436427820560317E-2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3.7146697457868378</v>
      </c>
      <c r="C184" s="11">
        <v>4.2389037024827223</v>
      </c>
      <c r="D184" s="11">
        <f t="shared" si="128"/>
        <v>0.52423395669588446</v>
      </c>
      <c r="E184" s="11">
        <v>2.299689803089028</v>
      </c>
      <c r="F184" s="11">
        <f t="shared" si="129"/>
        <v>2.8239237597849125</v>
      </c>
      <c r="G184" s="200">
        <f t="shared" si="130"/>
        <v>3.2645551704625797E-2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1.5992912483368862</v>
      </c>
      <c r="C185" s="11">
        <v>1.9916500671082054</v>
      </c>
      <c r="D185" s="11">
        <f t="shared" si="128"/>
        <v>0.39235881877131917</v>
      </c>
      <c r="E185" s="11">
        <v>0.73777438598651035</v>
      </c>
      <c r="F185" s="11">
        <f t="shared" si="129"/>
        <v>1.1301332047578296</v>
      </c>
      <c r="G185" s="200">
        <f>IF(B185&gt;0,(1+(E185/B185))^(1/($C$6-$B$6))-1,0)</f>
        <v>2.5611518984733461E-2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7.8781423193602507</v>
      </c>
      <c r="C186" s="11">
        <v>8.8654677946607432</v>
      </c>
      <c r="D186" s="11">
        <f t="shared" si="128"/>
        <v>0.98732547530049253</v>
      </c>
      <c r="E186" s="11">
        <v>3.5285179218686178</v>
      </c>
      <c r="F186" s="11">
        <f t="shared" si="129"/>
        <v>4.5158433971691103</v>
      </c>
      <c r="G186" s="200">
        <f t="shared" ref="G186:G205" si="131">IF(B186&gt;0,(1+(E186/B186))^(1/($C$6-$B$6))-1,0)</f>
        <v>2.4980600202077596E-2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2.6490691708387701</v>
      </c>
      <c r="C187" s="11">
        <v>1.4933230480309017</v>
      </c>
      <c r="D187" s="11">
        <f t="shared" si="128"/>
        <v>-1.1557461228078685</v>
      </c>
      <c r="E187" s="11">
        <v>0.64975281087159298</v>
      </c>
      <c r="F187" s="11">
        <f t="shared" si="129"/>
        <v>-0.5059933119362755</v>
      </c>
      <c r="G187" s="200">
        <f t="shared" si="131"/>
        <v>1.473125817646892E-2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3.0033768298560952</v>
      </c>
      <c r="C188" s="11">
        <v>3.3564578212203977</v>
      </c>
      <c r="D188" s="11">
        <f t="shared" si="128"/>
        <v>0.35308099136430249</v>
      </c>
      <c r="E188" s="11">
        <v>1.8393417216136403</v>
      </c>
      <c r="F188" s="11">
        <f t="shared" si="129"/>
        <v>2.192422712977943</v>
      </c>
      <c r="G188" s="200">
        <f t="shared" si="131"/>
        <v>3.2361880964933087E-2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2.0483816876407408</v>
      </c>
      <c r="C189" s="11">
        <v>2.2343320121257433</v>
      </c>
      <c r="D189" s="11">
        <f t="shared" si="128"/>
        <v>0.18595032448500248</v>
      </c>
      <c r="E189" s="11">
        <v>0.56954089261609875</v>
      </c>
      <c r="F189" s="11">
        <f t="shared" si="129"/>
        <v>0.75549121710110123</v>
      </c>
      <c r="G189" s="200">
        <f t="shared" si="131"/>
        <v>1.6489884040986169E-2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2.5793617604112806</v>
      </c>
      <c r="C190" s="11">
        <v>2.2573069345673615</v>
      </c>
      <c r="D190" s="11">
        <f t="shared" si="128"/>
        <v>-0.32205482584391909</v>
      </c>
      <c r="E190" s="11">
        <v>0.84124185465195356</v>
      </c>
      <c r="F190" s="11">
        <f t="shared" ref="F190:F191" si="132">SUM(D190:E190)</f>
        <v>0.51918702880803447</v>
      </c>
      <c r="G190" s="200">
        <f t="shared" si="131"/>
        <v>1.8996516987875856E-2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10.680064752349002</v>
      </c>
      <c r="C191" s="11">
        <v>8.9793506134898511</v>
      </c>
      <c r="D191" s="11">
        <f t="shared" si="128"/>
        <v>-1.7007141388591513</v>
      </c>
      <c r="E191" s="11">
        <v>4.0665257826080907</v>
      </c>
      <c r="F191" s="11">
        <f t="shared" si="132"/>
        <v>2.3658116437489394</v>
      </c>
      <c r="G191" s="200">
        <f t="shared" si="131"/>
        <v>2.1741850383710348E-2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15.071891180657765</v>
      </c>
      <c r="C192" s="11">
        <v>9.3035272699168043</v>
      </c>
      <c r="D192" s="11">
        <f t="shared" si="128"/>
        <v>-5.7683639107409608</v>
      </c>
      <c r="E192" s="11">
        <v>5.7868585483161334</v>
      </c>
      <c r="F192" s="11">
        <f t="shared" ref="F192:F195" si="133">SUM(D192:E192)</f>
        <v>1.8494637575172668E-2</v>
      </c>
      <c r="G192" s="200">
        <f t="shared" si="131"/>
        <v>2.1899142905865698E-2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3.7779472054922913</v>
      </c>
      <c r="C193" s="11">
        <v>0.84136575197516184</v>
      </c>
      <c r="D193" s="11">
        <f t="shared" si="128"/>
        <v>-2.9365814535171295</v>
      </c>
      <c r="E193" s="11">
        <v>1.4023510376118855</v>
      </c>
      <c r="F193" s="11">
        <f t="shared" si="133"/>
        <v>-1.534230415905244</v>
      </c>
      <c r="G193" s="200">
        <f t="shared" si="131"/>
        <v>2.1268473070488847E-2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1.0882163703537004</v>
      </c>
      <c r="C194" s="11">
        <v>1.053839754873662</v>
      </c>
      <c r="D194" s="11">
        <f t="shared" si="128"/>
        <v>-3.4376615480038453E-2</v>
      </c>
      <c r="E194" s="11">
        <v>0.56752558892175387</v>
      </c>
      <c r="F194" s="11">
        <f t="shared" si="133"/>
        <v>0.53314897344171541</v>
      </c>
      <c r="G194" s="200">
        <f t="shared" si="131"/>
        <v>2.837574907215501E-2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9.5077222507043793</v>
      </c>
      <c r="C195" s="11">
        <v>8.9462437269198016</v>
      </c>
      <c r="D195" s="11">
        <f t="shared" si="128"/>
        <v>-0.56147852378457763</v>
      </c>
      <c r="E195" s="11">
        <v>3.2045423559155628</v>
      </c>
      <c r="F195" s="11">
        <f t="shared" si="133"/>
        <v>2.6430638321309852</v>
      </c>
      <c r="G195" s="200">
        <f t="shared" si="131"/>
        <v>1.9552895895474487E-2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6.9109506749751493</v>
      </c>
      <c r="C196" s="11">
        <v>5.6951703300026537</v>
      </c>
      <c r="D196" s="11">
        <f t="shared" si="128"/>
        <v>-1.2157803449724955</v>
      </c>
      <c r="E196" s="11">
        <v>2.404866810105696</v>
      </c>
      <c r="F196" s="11">
        <f t="shared" ref="F196" si="134">SUM(D196:E196)</f>
        <v>1.1890864651332005</v>
      </c>
      <c r="G196" s="200">
        <f t="shared" si="131"/>
        <v>2.0106571285931185E-2</v>
      </c>
    </row>
    <row r="197" spans="1:14" x14ac:dyDescent="0.2">
      <c r="A197" t="str">
        <f t="shared" si="127"/>
        <v>54 Textiles, printing and other skilled trades</v>
      </c>
      <c r="B197" s="11">
        <v>4.3142356352359705</v>
      </c>
      <c r="C197" s="11">
        <v>5.0925056127720811</v>
      </c>
      <c r="D197" s="11">
        <f t="shared" si="128"/>
        <v>0.7782699775361106</v>
      </c>
      <c r="E197" s="11">
        <v>1.9600991669865904</v>
      </c>
      <c r="F197" s="11">
        <f t="shared" ref="F197" si="135">SUM(D197:E197)</f>
        <v>2.738369144522701</v>
      </c>
      <c r="G197" s="200">
        <f t="shared" si="131"/>
        <v>2.5284177271756691E-2</v>
      </c>
    </row>
    <row r="198" spans="1:14" x14ac:dyDescent="0.2">
      <c r="A198" t="str">
        <f t="shared" si="127"/>
        <v>61 Caring personal service occupations</v>
      </c>
      <c r="B198" s="11">
        <v>22.340370362696497</v>
      </c>
      <c r="C198" s="11">
        <v>26.960489617030717</v>
      </c>
      <c r="D198" s="11">
        <f>C198-B198</f>
        <v>4.6201192543342202</v>
      </c>
      <c r="E198" s="11">
        <v>14.003199598720757</v>
      </c>
      <c r="F198" s="11">
        <f>SUM(D198:E198)</f>
        <v>18.623318853054975</v>
      </c>
      <c r="G198" s="200">
        <f t="shared" si="131"/>
        <v>3.2973422761102045E-2</v>
      </c>
    </row>
    <row r="199" spans="1:14" x14ac:dyDescent="0.2">
      <c r="A199" t="str">
        <f t="shared" si="127"/>
        <v>62 Leisure, travel and related personal service occupations</v>
      </c>
      <c r="B199" s="11">
        <v>5.6354301102513338</v>
      </c>
      <c r="C199" s="11">
        <v>4.8281459571680232</v>
      </c>
      <c r="D199" s="11">
        <f t="shared" ref="D199:D205" si="136">C199-B199</f>
        <v>-0.80728415308331058</v>
      </c>
      <c r="E199" s="11">
        <v>2.3865203523699274</v>
      </c>
      <c r="F199" s="11">
        <f t="shared" ref="F199:F200" si="137">SUM(D199:E199)</f>
        <v>1.5792361992866168</v>
      </c>
      <c r="G199" s="200">
        <f t="shared" si="131"/>
        <v>2.3819806871376858E-2</v>
      </c>
    </row>
    <row r="200" spans="1:14" x14ac:dyDescent="0.2">
      <c r="A200" t="str">
        <f t="shared" si="127"/>
        <v>63 Community and civil enforcement occupations</v>
      </c>
      <c r="B200" s="11">
        <v>0.17372510002703018</v>
      </c>
      <c r="C200" s="11">
        <v>0.11452468370982366</v>
      </c>
      <c r="D200" s="11">
        <f t="shared" si="136"/>
        <v>-5.9200416317206517E-2</v>
      </c>
      <c r="E200" s="11">
        <v>4.3834240857770095E-2</v>
      </c>
      <c r="F200" s="11">
        <f t="shared" si="137"/>
        <v>-1.5366175459436422E-2</v>
      </c>
      <c r="G200" s="200">
        <f t="shared" si="131"/>
        <v>1.5112894076264594E-2</v>
      </c>
    </row>
    <row r="201" spans="1:14" x14ac:dyDescent="0.2">
      <c r="A201" t="str">
        <f t="shared" si="127"/>
        <v>71 Sales occupations</v>
      </c>
      <c r="B201" s="11">
        <v>13.316609889841853</v>
      </c>
      <c r="C201" s="11">
        <v>12.673880393640612</v>
      </c>
      <c r="D201" s="11">
        <f t="shared" si="136"/>
        <v>-0.64272949620124109</v>
      </c>
      <c r="E201" s="11">
        <v>5.5179891066475308</v>
      </c>
      <c r="F201" s="11">
        <f t="shared" ref="F201:F202" si="138">SUM(D201:E201)</f>
        <v>4.8752596104462897</v>
      </c>
      <c r="G201" s="200">
        <f t="shared" si="131"/>
        <v>2.3381385874383875E-2</v>
      </c>
    </row>
    <row r="202" spans="1:14" x14ac:dyDescent="0.2">
      <c r="A202" t="str">
        <f t="shared" si="127"/>
        <v>72 Customer service occupations</v>
      </c>
      <c r="B202" s="11">
        <v>3.3852619247743174</v>
      </c>
      <c r="C202" s="11">
        <v>4.3338013935153583</v>
      </c>
      <c r="D202" s="11">
        <f t="shared" si="136"/>
        <v>0.94853946874104089</v>
      </c>
      <c r="E202" s="11">
        <v>1.8106680978723975</v>
      </c>
      <c r="F202" s="11">
        <f t="shared" si="138"/>
        <v>2.7592075666134384</v>
      </c>
      <c r="G202" s="200">
        <f t="shared" si="131"/>
        <v>2.8974789599815143E-2</v>
      </c>
    </row>
    <row r="203" spans="1:14" x14ac:dyDescent="0.2">
      <c r="A203" t="str">
        <f t="shared" si="127"/>
        <v>81 Process, plant and machine operatives</v>
      </c>
      <c r="B203" s="11">
        <v>2.768009723505636</v>
      </c>
      <c r="C203" s="11">
        <v>4.1432492922214186</v>
      </c>
      <c r="D203" s="11">
        <f t="shared" si="136"/>
        <v>1.3752395687157826</v>
      </c>
      <c r="E203" s="11">
        <v>1.3454458012197452</v>
      </c>
      <c r="F203" s="11">
        <f t="shared" ref="F203:F204" si="139">SUM(D203:E203)</f>
        <v>2.720685369935528</v>
      </c>
      <c r="G203" s="200">
        <f t="shared" si="131"/>
        <v>2.6760799902485477E-2</v>
      </c>
    </row>
    <row r="204" spans="1:14" x14ac:dyDescent="0.2">
      <c r="A204" t="str">
        <f t="shared" si="127"/>
        <v>82 Transport and mobile machine drivers and operatives</v>
      </c>
      <c r="B204" s="11">
        <v>5.7007549144672902</v>
      </c>
      <c r="C204" s="11">
        <v>6.7706429821461453</v>
      </c>
      <c r="D204" s="11">
        <f t="shared" si="136"/>
        <v>1.0698880676788551</v>
      </c>
      <c r="E204" s="11">
        <v>3.2025942807153456</v>
      </c>
      <c r="F204" s="11">
        <f t="shared" si="139"/>
        <v>4.2724823483942007</v>
      </c>
      <c r="G204" s="200">
        <f t="shared" si="131"/>
        <v>3.0168032742290851E-2</v>
      </c>
    </row>
    <row r="205" spans="1:14" x14ac:dyDescent="0.2">
      <c r="A205" t="str">
        <f t="shared" si="127"/>
        <v>91 Elementary trades and related occupations</v>
      </c>
      <c r="B205" s="11">
        <v>1.6386988576814154</v>
      </c>
      <c r="C205" s="11">
        <v>1.6717118687475396</v>
      </c>
      <c r="D205" s="11">
        <f t="shared" si="136"/>
        <v>3.3013011066124198E-2</v>
      </c>
      <c r="E205" s="11">
        <v>0.53468565660472689</v>
      </c>
      <c r="F205" s="11">
        <f t="shared" ref="F205" si="140">SUM(D205:E205)</f>
        <v>0.56769866767085109</v>
      </c>
      <c r="G205" s="200">
        <f t="shared" si="131"/>
        <v>1.9003856950899678E-2</v>
      </c>
    </row>
    <row r="206" spans="1:14" x14ac:dyDescent="0.2">
      <c r="A206" t="str">
        <f t="shared" si="127"/>
        <v>92 Elementary administration and service occupations</v>
      </c>
      <c r="B206" s="11">
        <v>15.532805874781264</v>
      </c>
      <c r="C206" s="11">
        <v>14.717242025673251</v>
      </c>
      <c r="D206" s="11">
        <f t="shared" ref="D206" si="141">C206-B206</f>
        <v>-0.81556384910801327</v>
      </c>
      <c r="E206" s="11">
        <v>7.6090820053578572</v>
      </c>
      <c r="F206" s="11">
        <f t="shared" ref="F206" si="142">SUM(D206:E206)</f>
        <v>6.7935181562498439</v>
      </c>
      <c r="G206" s="200">
        <f t="shared" ref="G206:G207" si="143">IF(B206&gt;0,(1+(E206/B206))^(1/($C$6-$B$6))-1,0)</f>
        <v>2.6935714828248747E-2</v>
      </c>
    </row>
    <row r="207" spans="1:14" x14ac:dyDescent="0.2">
      <c r="A207" t="str">
        <f t="shared" si="127"/>
        <v>All occupations</v>
      </c>
      <c r="B207" s="11">
        <f>SUM(B181:B206)</f>
        <v>169.97416725071542</v>
      </c>
      <c r="C207" s="11">
        <f t="shared" ref="C207:F207" si="144">SUM(C181:C206)</f>
        <v>164.02509748853831</v>
      </c>
      <c r="D207" s="11">
        <f t="shared" si="144"/>
        <v>-5.9490697621770412</v>
      </c>
      <c r="E207" s="11">
        <f t="shared" si="144"/>
        <v>76.01444919426244</v>
      </c>
      <c r="F207" s="11">
        <f t="shared" si="144"/>
        <v>70.065379432085422</v>
      </c>
      <c r="G207" s="200">
        <f t="shared" si="143"/>
        <v>2.4948724170469117E-2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9.2168041404206349</v>
      </c>
      <c r="C210" s="11">
        <v>6.4666825616584509</v>
      </c>
      <c r="D210" s="11">
        <f>C210-B210</f>
        <v>-2.750121578762184</v>
      </c>
      <c r="E210" s="11">
        <v>3.4007962076412919</v>
      </c>
      <c r="F210" s="11">
        <f>SUM(D210:E210)</f>
        <v>0.65067462887910787</v>
      </c>
      <c r="G210" s="200">
        <f>IF(B210&gt;0,(1+(E210/B210))^(1/($C$6-$B$6))-1,0)</f>
        <v>2.115835233344332E-2</v>
      </c>
    </row>
    <row r="211" spans="1:7" x14ac:dyDescent="0.2">
      <c r="A211" t="str">
        <f t="shared" si="146"/>
        <v>12 Other managers and proprietors</v>
      </c>
      <c r="B211" s="11">
        <v>5.0008367515509669</v>
      </c>
      <c r="C211" s="11">
        <v>5.975645288894083</v>
      </c>
      <c r="D211" s="11">
        <f t="shared" ref="D211:D226" si="147">C211-B211</f>
        <v>0.97480853734311612</v>
      </c>
      <c r="E211" s="11">
        <v>3.1905771076399545</v>
      </c>
      <c r="F211" s="11">
        <f t="shared" ref="F211:F218" si="148">SUM(D211:E211)</f>
        <v>4.1653856449830702</v>
      </c>
      <c r="G211" s="200">
        <f t="shared" ref="G211:G213" si="149">IF(B211&gt;0,(1+(E211/B211))^(1/($C$6-$B$6))-1,0)</f>
        <v>3.3445898690653841E-2</v>
      </c>
    </row>
    <row r="212" spans="1:7" x14ac:dyDescent="0.2">
      <c r="A212" t="str">
        <f t="shared" si="146"/>
        <v>21 Science, research, engineering and technology professionals</v>
      </c>
      <c r="B212" s="11">
        <v>4.5864141339902158</v>
      </c>
      <c r="C212" s="11">
        <v>3.992561715875488</v>
      </c>
      <c r="D212" s="11">
        <f t="shared" si="147"/>
        <v>-0.59385241811472778</v>
      </c>
      <c r="E212" s="11">
        <v>1.4307895324358999</v>
      </c>
      <c r="F212" s="11">
        <f t="shared" si="148"/>
        <v>0.83693711432117213</v>
      </c>
      <c r="G212" s="200">
        <f t="shared" si="149"/>
        <v>1.8266437854085993E-2</v>
      </c>
    </row>
    <row r="213" spans="1:7" x14ac:dyDescent="0.2">
      <c r="A213" t="str">
        <f t="shared" si="146"/>
        <v>22 Health professionals</v>
      </c>
      <c r="B213" s="11">
        <v>2.3540283685988359</v>
      </c>
      <c r="C213" s="11">
        <v>1.8738924788739624</v>
      </c>
      <c r="D213" s="11">
        <f t="shared" si="147"/>
        <v>-0.48013588972487353</v>
      </c>
      <c r="E213" s="11">
        <v>1.0470379532650398</v>
      </c>
      <c r="F213" s="11">
        <f t="shared" si="148"/>
        <v>0.56690206354016626</v>
      </c>
      <c r="G213" s="200">
        <f t="shared" si="149"/>
        <v>2.4834083537836227E-2</v>
      </c>
    </row>
    <row r="214" spans="1:7" x14ac:dyDescent="0.2">
      <c r="A214" t="str">
        <f t="shared" si="146"/>
        <v>23 Teaching and other educational professionals</v>
      </c>
      <c r="B214" s="11">
        <v>1.1952969245635618</v>
      </c>
      <c r="C214" s="11">
        <v>1.0625605963929841</v>
      </c>
      <c r="D214" s="11">
        <f t="shared" si="147"/>
        <v>-0.13273632817057779</v>
      </c>
      <c r="E214" s="11">
        <v>0.51190195637549718</v>
      </c>
      <c r="F214" s="11">
        <f t="shared" si="148"/>
        <v>0.37916562820491939</v>
      </c>
      <c r="G214" s="200">
        <f>IF(B214&gt;0,(1+(E214/B214))^(1/($C$6-$B$6))-1,0)</f>
        <v>2.4048567413685218E-2</v>
      </c>
    </row>
    <row r="215" spans="1:7" x14ac:dyDescent="0.2">
      <c r="A215" t="str">
        <f t="shared" si="146"/>
        <v>24 Business, media and public service professionals</v>
      </c>
      <c r="B215" s="11">
        <v>4.8622759564924625</v>
      </c>
      <c r="C215" s="11">
        <v>4.3163455607518486</v>
      </c>
      <c r="D215" s="11">
        <f t="shared" si="147"/>
        <v>-0.54593039574061386</v>
      </c>
      <c r="E215" s="11">
        <v>1.8927227272179912</v>
      </c>
      <c r="F215" s="11">
        <f t="shared" si="148"/>
        <v>1.3467923314773773</v>
      </c>
      <c r="G215" s="200">
        <f t="shared" ref="G215:G234" si="150">IF(B215&gt;0,(1+(E215/B215))^(1/($C$6-$B$6))-1,0)</f>
        <v>2.2160382624490937E-2</v>
      </c>
    </row>
    <row r="216" spans="1:7" x14ac:dyDescent="0.2">
      <c r="A216" t="str">
        <f t="shared" si="146"/>
        <v>31 Science, engineering and technology associate professionals</v>
      </c>
      <c r="B216" s="11">
        <v>1.9585978984867445</v>
      </c>
      <c r="C216" s="11">
        <v>1.4894379749397826</v>
      </c>
      <c r="D216" s="11">
        <f t="shared" si="147"/>
        <v>-0.4691599235469619</v>
      </c>
      <c r="E216" s="11">
        <v>0.61222049680255741</v>
      </c>
      <c r="F216" s="11">
        <f t="shared" si="148"/>
        <v>0.14306057325559551</v>
      </c>
      <c r="G216" s="200">
        <f t="shared" si="150"/>
        <v>1.8298430304858559E-2</v>
      </c>
    </row>
    <row r="217" spans="1:7" x14ac:dyDescent="0.2">
      <c r="A217" t="str">
        <f t="shared" si="146"/>
        <v>32 Health and social care associate professionals</v>
      </c>
      <c r="B217" s="11">
        <v>1.9805339209121007</v>
      </c>
      <c r="C217" s="11">
        <v>1.5194160410015503</v>
      </c>
      <c r="D217" s="11">
        <f t="shared" si="147"/>
        <v>-0.46111787991055042</v>
      </c>
      <c r="E217" s="11">
        <v>0.8948484124386572</v>
      </c>
      <c r="F217" s="11">
        <f t="shared" si="148"/>
        <v>0.43373053252810678</v>
      </c>
      <c r="G217" s="200">
        <f t="shared" si="150"/>
        <v>2.516606322410686E-2</v>
      </c>
    </row>
    <row r="218" spans="1:7" x14ac:dyDescent="0.2">
      <c r="A218" t="str">
        <f t="shared" si="146"/>
        <v>33 Protective service occupations</v>
      </c>
      <c r="B218" s="11">
        <v>2.1448270416482003</v>
      </c>
      <c r="C218" s="11">
        <v>2.0728228995777807</v>
      </c>
      <c r="D218" s="11">
        <f t="shared" si="147"/>
        <v>-7.2004142070419608E-2</v>
      </c>
      <c r="E218" s="11">
        <v>0.66529229101233045</v>
      </c>
      <c r="F218" s="11">
        <f t="shared" si="148"/>
        <v>0.59328814894191084</v>
      </c>
      <c r="G218" s="200">
        <f t="shared" si="150"/>
        <v>1.817438216772449E-2</v>
      </c>
    </row>
    <row r="219" spans="1:7" x14ac:dyDescent="0.2">
      <c r="A219" t="str">
        <f t="shared" si="146"/>
        <v>34 Culture, media and sports occupations</v>
      </c>
      <c r="B219" s="11">
        <v>1.2060580832627319</v>
      </c>
      <c r="C219" s="11">
        <v>0.55949228968727693</v>
      </c>
      <c r="D219" s="11">
        <f t="shared" si="147"/>
        <v>-0.64656579357545496</v>
      </c>
      <c r="E219" s="11">
        <v>0.31902258404624118</v>
      </c>
      <c r="F219" s="11">
        <f t="shared" ref="F219:F220" si="151">SUM(D219:E219)</f>
        <v>-0.32754320952921379</v>
      </c>
      <c r="G219" s="200">
        <f t="shared" si="150"/>
        <v>1.5769042641230913E-2</v>
      </c>
    </row>
    <row r="220" spans="1:7" x14ac:dyDescent="0.2">
      <c r="A220" t="str">
        <f t="shared" si="146"/>
        <v>35 Business and public service associate professionals</v>
      </c>
      <c r="B220" s="11">
        <v>7.9234728951667588</v>
      </c>
      <c r="C220" s="11">
        <v>5.8161957261682495</v>
      </c>
      <c r="D220" s="11">
        <f t="shared" si="147"/>
        <v>-2.1072771689985093</v>
      </c>
      <c r="E220" s="11">
        <v>2.59558785207027</v>
      </c>
      <c r="F220" s="11">
        <f t="shared" si="151"/>
        <v>0.48831068307176073</v>
      </c>
      <c r="G220" s="200">
        <f t="shared" si="150"/>
        <v>1.907017758736429E-2</v>
      </c>
    </row>
    <row r="221" spans="1:7" x14ac:dyDescent="0.2">
      <c r="A221" t="str">
        <f t="shared" si="146"/>
        <v>41 Administrative occupations</v>
      </c>
      <c r="B221" s="11">
        <v>14.952117425895336</v>
      </c>
      <c r="C221" s="11">
        <v>7.8450204324920865</v>
      </c>
      <c r="D221" s="11">
        <f t="shared" si="147"/>
        <v>-7.1070969934032497</v>
      </c>
      <c r="E221" s="11">
        <v>4.6322105037873325</v>
      </c>
      <c r="F221" s="11">
        <f t="shared" ref="F221:F224" si="152">SUM(D221:E221)</f>
        <v>-2.4748864896159173</v>
      </c>
      <c r="G221" s="200">
        <f t="shared" si="150"/>
        <v>1.8154608978820264E-2</v>
      </c>
    </row>
    <row r="222" spans="1:7" x14ac:dyDescent="0.2">
      <c r="A222" t="str">
        <f t="shared" si="146"/>
        <v>42 Secretarial and related occupations</v>
      </c>
      <c r="B222" s="11">
        <v>3.9480076164954716</v>
      </c>
      <c r="C222" s="11">
        <v>0.65942288424515638</v>
      </c>
      <c r="D222" s="11">
        <f t="shared" si="147"/>
        <v>-3.2885847322503152</v>
      </c>
      <c r="E222" s="11">
        <v>1.0416401674530886</v>
      </c>
      <c r="F222" s="11">
        <f t="shared" si="152"/>
        <v>-2.2469445647972268</v>
      </c>
      <c r="G222" s="200">
        <f t="shared" si="150"/>
        <v>1.5732761774123416E-2</v>
      </c>
    </row>
    <row r="223" spans="1:7" x14ac:dyDescent="0.2">
      <c r="A223" t="str">
        <f t="shared" si="146"/>
        <v>51 Skilled agricultural and related trades</v>
      </c>
      <c r="B223" s="11">
        <v>1.5115993348791388</v>
      </c>
      <c r="C223" s="11">
        <v>1.5595862385720023</v>
      </c>
      <c r="D223" s="11">
        <f t="shared" si="147"/>
        <v>4.7986903692863514E-2</v>
      </c>
      <c r="E223" s="11">
        <v>0.8123204047837238</v>
      </c>
      <c r="F223" s="11">
        <f t="shared" si="152"/>
        <v>0.86030730847658732</v>
      </c>
      <c r="G223" s="200">
        <f t="shared" si="150"/>
        <v>2.9087482280988342E-2</v>
      </c>
    </row>
    <row r="224" spans="1:7" x14ac:dyDescent="0.2">
      <c r="A224" t="str">
        <f t="shared" si="146"/>
        <v>52 Skilled metal, electrical and electronic trades</v>
      </c>
      <c r="B224" s="11">
        <v>5.4134404782856942</v>
      </c>
      <c r="C224" s="11">
        <v>4.4331128057184284</v>
      </c>
      <c r="D224" s="11">
        <f t="shared" si="147"/>
        <v>-0.98032767256726583</v>
      </c>
      <c r="E224" s="11">
        <v>1.7888377150044796</v>
      </c>
      <c r="F224" s="11">
        <f t="shared" si="152"/>
        <v>0.80851004243721381</v>
      </c>
      <c r="G224" s="200">
        <f t="shared" si="150"/>
        <v>1.9216474856686094E-2</v>
      </c>
    </row>
    <row r="225" spans="1:7" x14ac:dyDescent="0.2">
      <c r="A225" t="str">
        <f t="shared" si="146"/>
        <v>53 Skilled construction and building trades</v>
      </c>
      <c r="B225" s="11">
        <v>6.1612129389801336</v>
      </c>
      <c r="C225" s="11">
        <v>6.4195067972771227</v>
      </c>
      <c r="D225" s="11">
        <f t="shared" si="147"/>
        <v>0.25829385829698914</v>
      </c>
      <c r="E225" s="11">
        <v>2.8760239567045462</v>
      </c>
      <c r="F225" s="11">
        <f t="shared" ref="F225" si="153">SUM(D225:E225)</f>
        <v>3.1343178150015354</v>
      </c>
      <c r="G225" s="200">
        <f t="shared" si="150"/>
        <v>2.5867559437246834E-2</v>
      </c>
    </row>
    <row r="226" spans="1:7" x14ac:dyDescent="0.2">
      <c r="A226" t="str">
        <f t="shared" si="146"/>
        <v>54 Textiles, printing and other skilled trades</v>
      </c>
      <c r="B226" s="11">
        <v>3.7651518147900949</v>
      </c>
      <c r="C226" s="11">
        <v>2.9534549428157688</v>
      </c>
      <c r="D226" s="11">
        <f t="shared" si="147"/>
        <v>-0.81169687197432605</v>
      </c>
      <c r="E226" s="11">
        <v>1.2638178309449664</v>
      </c>
      <c r="F226" s="11">
        <f t="shared" ref="F226" si="154">SUM(D226:E226)</f>
        <v>0.45212095897064031</v>
      </c>
      <c r="G226" s="200">
        <f t="shared" si="150"/>
        <v>1.9482483288298269E-2</v>
      </c>
    </row>
    <row r="227" spans="1:7" x14ac:dyDescent="0.2">
      <c r="A227" t="str">
        <f t="shared" si="146"/>
        <v>61 Caring personal service occupations</v>
      </c>
      <c r="B227" s="11">
        <v>14.324462852019586</v>
      </c>
      <c r="C227" s="11">
        <v>12.077628702505576</v>
      </c>
      <c r="D227" s="11">
        <f>C227-B227</f>
        <v>-2.2468341495140098</v>
      </c>
      <c r="E227" s="11">
        <v>6.3692309069062771</v>
      </c>
      <c r="F227" s="11">
        <f>SUM(D227:E227)</f>
        <v>4.1223967573922673</v>
      </c>
      <c r="G227" s="200">
        <f t="shared" si="150"/>
        <v>2.4827203053054081E-2</v>
      </c>
    </row>
    <row r="228" spans="1:7" x14ac:dyDescent="0.2">
      <c r="A228" t="str">
        <f t="shared" si="146"/>
        <v>62 Leisure, travel and related personal service occupations</v>
      </c>
      <c r="B228" s="11">
        <v>4.8801465042154311</v>
      </c>
      <c r="C228" s="11">
        <v>3.5709357286332644</v>
      </c>
      <c r="D228" s="11">
        <f t="shared" ref="D228:D234" si="155">C228-B228</f>
        <v>-1.3092107755821667</v>
      </c>
      <c r="E228" s="11">
        <v>1.8714015490932214</v>
      </c>
      <c r="F228" s="11">
        <f t="shared" ref="F228:F229" si="156">SUM(D228:E228)</f>
        <v>0.56219077351105473</v>
      </c>
      <c r="G228" s="200">
        <f t="shared" si="150"/>
        <v>2.187560988913595E-2</v>
      </c>
    </row>
    <row r="229" spans="1:7" x14ac:dyDescent="0.2">
      <c r="A229" t="str">
        <f t="shared" si="146"/>
        <v>63 Community and civil enforcement occupations</v>
      </c>
      <c r="B229" s="11">
        <v>0.23026747864254307</v>
      </c>
      <c r="C229" s="11">
        <v>0.15777062594135882</v>
      </c>
      <c r="D229" s="11">
        <f t="shared" si="155"/>
        <v>-7.249685270118425E-2</v>
      </c>
      <c r="E229" s="11">
        <v>7.051377106243667E-2</v>
      </c>
      <c r="F229" s="11">
        <f t="shared" si="156"/>
        <v>-1.9830816387475803E-3</v>
      </c>
      <c r="G229" s="200">
        <f t="shared" si="150"/>
        <v>1.796897859291513E-2</v>
      </c>
    </row>
    <row r="230" spans="1:7" x14ac:dyDescent="0.2">
      <c r="A230" t="str">
        <f t="shared" si="146"/>
        <v>71 Sales occupations</v>
      </c>
      <c r="B230" s="11">
        <v>11.104773578898902</v>
      </c>
      <c r="C230" s="11">
        <v>7.6013137977378591</v>
      </c>
      <c r="D230" s="11">
        <f t="shared" si="155"/>
        <v>-3.5034597811610428</v>
      </c>
      <c r="E230" s="11">
        <v>3.865691583488553</v>
      </c>
      <c r="F230" s="11">
        <f t="shared" ref="F230:F231" si="157">SUM(D230:E230)</f>
        <v>0.36223180232751018</v>
      </c>
      <c r="G230" s="200">
        <f t="shared" si="150"/>
        <v>2.0113212237149458E-2</v>
      </c>
    </row>
    <row r="231" spans="1:7" x14ac:dyDescent="0.2">
      <c r="A231" t="str">
        <f t="shared" si="146"/>
        <v>72 Customer service occupations</v>
      </c>
      <c r="B231" s="11">
        <v>3.3254810209976662</v>
      </c>
      <c r="C231" s="11">
        <v>3.8062032836271662</v>
      </c>
      <c r="D231" s="11">
        <f t="shared" si="155"/>
        <v>0.48072226262950002</v>
      </c>
      <c r="E231" s="11">
        <v>1.7532158465750458</v>
      </c>
      <c r="F231" s="11">
        <f t="shared" si="157"/>
        <v>2.2339381092045461</v>
      </c>
      <c r="G231" s="200">
        <f t="shared" si="150"/>
        <v>2.8631582588928728E-2</v>
      </c>
    </row>
    <row r="232" spans="1:7" x14ac:dyDescent="0.2">
      <c r="A232" t="str">
        <f t="shared" si="146"/>
        <v>81 Process, plant and machine operatives</v>
      </c>
      <c r="B232" s="11">
        <v>3.2455127964016288</v>
      </c>
      <c r="C232" s="11">
        <v>4.1266928839091248</v>
      </c>
      <c r="D232" s="11">
        <f t="shared" si="155"/>
        <v>0.88118008750749599</v>
      </c>
      <c r="E232" s="11">
        <v>1.5440646380734617</v>
      </c>
      <c r="F232" s="11">
        <f t="shared" ref="F232:F233" si="158">SUM(D232:E232)</f>
        <v>2.4252447255809577</v>
      </c>
      <c r="G232" s="200">
        <f t="shared" si="150"/>
        <v>2.6284078783935128E-2</v>
      </c>
    </row>
    <row r="233" spans="1:7" x14ac:dyDescent="0.2">
      <c r="A233" t="str">
        <f t="shared" si="146"/>
        <v>82 Transport and mobile machine drivers and operatives</v>
      </c>
      <c r="B233" s="11">
        <v>7.2999583456193937</v>
      </c>
      <c r="C233" s="11">
        <v>7.1483916655987825</v>
      </c>
      <c r="D233" s="11">
        <f t="shared" si="155"/>
        <v>-0.15156668002061124</v>
      </c>
      <c r="E233" s="11">
        <v>3.9853919937324296</v>
      </c>
      <c r="F233" s="11">
        <f t="shared" si="158"/>
        <v>3.8338253137118183</v>
      </c>
      <c r="G233" s="200">
        <f t="shared" si="150"/>
        <v>2.946829876074375E-2</v>
      </c>
    </row>
    <row r="234" spans="1:7" x14ac:dyDescent="0.2">
      <c r="A234" t="str">
        <f t="shared" si="146"/>
        <v>91 Elementary trades and related occupations</v>
      </c>
      <c r="B234" s="11">
        <v>2.4041530990078464</v>
      </c>
      <c r="C234" s="11">
        <v>1.8159655306838085</v>
      </c>
      <c r="D234" s="11">
        <f t="shared" si="155"/>
        <v>-0.58818756832403785</v>
      </c>
      <c r="E234" s="11">
        <v>0.69914807817838043</v>
      </c>
      <c r="F234" s="11">
        <f t="shared" ref="F234" si="159">SUM(D234:E234)</f>
        <v>0.11096050985434258</v>
      </c>
      <c r="G234" s="200">
        <f t="shared" si="150"/>
        <v>1.7163545732003627E-2</v>
      </c>
    </row>
    <row r="235" spans="1:7" x14ac:dyDescent="0.2">
      <c r="A235" t="str">
        <f t="shared" si="146"/>
        <v>92 Elementary administration and service occupations</v>
      </c>
      <c r="B235" s="11">
        <v>22.078223284070191</v>
      </c>
      <c r="C235" s="11">
        <v>20.496775555125065</v>
      </c>
      <c r="D235" s="11">
        <f t="shared" ref="D235" si="160">C235-B235</f>
        <v>-1.5814477289451254</v>
      </c>
      <c r="E235" s="11">
        <v>10.195420415579537</v>
      </c>
      <c r="F235" s="11">
        <f t="shared" ref="F235" si="161">SUM(D235:E235)</f>
        <v>8.613972686634412</v>
      </c>
      <c r="G235" s="200">
        <f t="shared" ref="G235:G236" si="162">IF(B235&gt;0,(1+(E235/B235))^(1/($C$6-$B$6))-1,0)</f>
        <v>2.5633643915277338E-2</v>
      </c>
    </row>
    <row r="236" spans="1:7" x14ac:dyDescent="0.2">
      <c r="A236" t="str">
        <f t="shared" si="146"/>
        <v>All occupations</v>
      </c>
      <c r="B236" s="11">
        <f>SUM(B210:B235)</f>
        <v>147.07365468429225</v>
      </c>
      <c r="C236" s="11">
        <f t="shared" ref="C236:F236" si="163">SUM(C210:C235)</f>
        <v>119.81683500870403</v>
      </c>
      <c r="D236" s="11">
        <f t="shared" si="163"/>
        <v>-27.256819675588247</v>
      </c>
      <c r="E236" s="11">
        <f t="shared" si="163"/>
        <v>59.32972648231322</v>
      </c>
      <c r="F236" s="11">
        <f t="shared" si="163"/>
        <v>32.072906806724966</v>
      </c>
      <c r="G236" s="200">
        <f t="shared" si="162"/>
        <v>2.2850420850819342E-2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5.9786929823043895</v>
      </c>
      <c r="C239" s="11">
        <v>4.379969875832745</v>
      </c>
      <c r="D239" s="11">
        <f>C239-B239</f>
        <v>-1.5987231064716445</v>
      </c>
      <c r="E239" s="11">
        <v>2.2816192838525344</v>
      </c>
      <c r="F239" s="11">
        <f>SUM(D239:E239)</f>
        <v>0.68289617738088992</v>
      </c>
      <c r="G239" s="200">
        <f>IF(B239&gt;0,(1+(E239/B239))^(1/($C$6-$B$6))-1,0)</f>
        <v>2.1784587521937571E-2</v>
      </c>
    </row>
    <row r="240" spans="1:7" x14ac:dyDescent="0.2">
      <c r="A240" t="str">
        <f t="shared" si="165"/>
        <v>12 Other managers and proprietors</v>
      </c>
      <c r="B240" s="11">
        <v>2.6619481169704939</v>
      </c>
      <c r="C240" s="11">
        <v>2.4330664507812148</v>
      </c>
      <c r="D240" s="11">
        <f t="shared" ref="D240:D255" si="166">C240-B240</f>
        <v>-0.22888166618927919</v>
      </c>
      <c r="E240" s="11">
        <v>1.2721007686000969</v>
      </c>
      <c r="F240" s="11">
        <f t="shared" ref="F240:F247" si="167">SUM(D240:E240)</f>
        <v>1.0432191024108177</v>
      </c>
      <c r="G240" s="200">
        <f t="shared" ref="G240:G242" si="168">IF(B240&gt;0,(1+(E240/B240))^(1/($C$6-$B$6))-1,0)</f>
        <v>2.6382749918463011E-2</v>
      </c>
    </row>
    <row r="241" spans="1:7" x14ac:dyDescent="0.2">
      <c r="A241" t="str">
        <f t="shared" si="165"/>
        <v>21 Science, research, engineering and technology professionals</v>
      </c>
      <c r="B241" s="11">
        <v>2.5202257000063368</v>
      </c>
      <c r="C241" s="11">
        <v>1.7434707965936345</v>
      </c>
      <c r="D241" s="11">
        <f t="shared" si="166"/>
        <v>-0.77675490341270237</v>
      </c>
      <c r="E241" s="11">
        <v>0.68843546309214099</v>
      </c>
      <c r="F241" s="11">
        <f t="shared" si="167"/>
        <v>-8.8319440320561382E-2</v>
      </c>
      <c r="G241" s="200">
        <f t="shared" si="168"/>
        <v>1.6230662828982556E-2</v>
      </c>
    </row>
    <row r="242" spans="1:7" x14ac:dyDescent="0.2">
      <c r="A242" t="str">
        <f t="shared" si="165"/>
        <v>22 Health professionals</v>
      </c>
      <c r="B242" s="11">
        <v>1.2529858252950294</v>
      </c>
      <c r="C242" s="11">
        <v>0.83849602656651223</v>
      </c>
      <c r="D242" s="11">
        <f t="shared" si="166"/>
        <v>-0.41448979872851721</v>
      </c>
      <c r="E242" s="11">
        <v>0.50265736983818188</v>
      </c>
      <c r="F242" s="11">
        <f t="shared" si="167"/>
        <v>8.8167571109664666E-2</v>
      </c>
      <c r="G242" s="200">
        <f t="shared" si="168"/>
        <v>2.2741801129007033E-2</v>
      </c>
    </row>
    <row r="243" spans="1:7" x14ac:dyDescent="0.2">
      <c r="A243" t="str">
        <f t="shared" si="165"/>
        <v>23 Teaching and other educational professionals</v>
      </c>
      <c r="B243" s="11">
        <v>0.73916524249131044</v>
      </c>
      <c r="C243" s="11">
        <v>0.7496762783036921</v>
      </c>
      <c r="D243" s="11">
        <f t="shared" si="166"/>
        <v>1.0511035812381664E-2</v>
      </c>
      <c r="E243" s="11">
        <v>0.34219779405677359</v>
      </c>
      <c r="F243" s="11">
        <f t="shared" si="167"/>
        <v>0.35270882986915525</v>
      </c>
      <c r="G243" s="200">
        <f>IF(B243&gt;0,(1+(E243/B243))^(1/($C$6-$B$6))-1,0)</f>
        <v>2.5688136241384329E-2</v>
      </c>
    </row>
    <row r="244" spans="1:7" x14ac:dyDescent="0.2">
      <c r="A244" t="str">
        <f t="shared" si="165"/>
        <v>24 Business, media and public service professionals</v>
      </c>
      <c r="B244" s="11">
        <v>2.8433111052703048</v>
      </c>
      <c r="C244" s="11">
        <v>2.0170044282401061</v>
      </c>
      <c r="D244" s="11">
        <f t="shared" si="166"/>
        <v>-0.82630667703019878</v>
      </c>
      <c r="E244" s="11">
        <v>0.99311546854960309</v>
      </c>
      <c r="F244" s="11">
        <f t="shared" si="167"/>
        <v>0.16680879151940431</v>
      </c>
      <c r="G244" s="200">
        <f t="shared" ref="G244:G263" si="169">IF(B244&gt;0,(1+(E244/B244))^(1/($C$6-$B$6))-1,0)</f>
        <v>2.0172237390114311E-2</v>
      </c>
    </row>
    <row r="245" spans="1:7" x14ac:dyDescent="0.2">
      <c r="A245" t="str">
        <f t="shared" si="165"/>
        <v>31 Science, engineering and technology associate professionals</v>
      </c>
      <c r="B245" s="11">
        <v>1.4572274770355276</v>
      </c>
      <c r="C245" s="11">
        <v>1.0431457934910378</v>
      </c>
      <c r="D245" s="11">
        <f t="shared" si="166"/>
        <v>-0.41408168354448982</v>
      </c>
      <c r="E245" s="11">
        <v>0.41907715800924333</v>
      </c>
      <c r="F245" s="11">
        <f t="shared" si="167"/>
        <v>4.9954744647535132E-3</v>
      </c>
      <c r="G245" s="200">
        <f>IF(B245&gt;0,(1+(E245/B245))^(1/($C$6-$B$6))-1,0)</f>
        <v>1.6994021738929277E-2</v>
      </c>
    </row>
    <row r="246" spans="1:7" x14ac:dyDescent="0.2">
      <c r="A246" t="str">
        <f t="shared" si="165"/>
        <v>32 Health and social care associate professionals</v>
      </c>
      <c r="B246" s="11">
        <v>0.591889992194226</v>
      </c>
      <c r="C246" s="11">
        <v>0.3343531344596134</v>
      </c>
      <c r="D246" s="11">
        <f t="shared" si="166"/>
        <v>-0.2575368577346126</v>
      </c>
      <c r="E246" s="11">
        <v>0.20659340267833134</v>
      </c>
      <c r="F246" s="11">
        <f t="shared" si="167"/>
        <v>-5.0943455056281256E-2</v>
      </c>
      <c r="G246" s="200">
        <f t="shared" si="169"/>
        <v>2.0160082450950245E-2</v>
      </c>
    </row>
    <row r="247" spans="1:7" x14ac:dyDescent="0.2">
      <c r="A247" t="str">
        <f t="shared" si="165"/>
        <v>33 Protective service occupations</v>
      </c>
      <c r="B247" s="11">
        <v>1.136437432515552</v>
      </c>
      <c r="C247" s="11">
        <v>1.0110996155983325</v>
      </c>
      <c r="D247" s="11">
        <f t="shared" si="166"/>
        <v>-0.12533781691721946</v>
      </c>
      <c r="E247" s="11">
        <v>0.4281470102756364</v>
      </c>
      <c r="F247" s="11">
        <f t="shared" si="167"/>
        <v>0.30280919335841694</v>
      </c>
      <c r="G247" s="200">
        <f t="shared" si="169"/>
        <v>2.1543579333202612E-2</v>
      </c>
    </row>
    <row r="248" spans="1:7" x14ac:dyDescent="0.2">
      <c r="A248" t="str">
        <f t="shared" si="165"/>
        <v>34 Culture, media and sports occupations</v>
      </c>
      <c r="B248" s="11">
        <v>0.95620420762968161</v>
      </c>
      <c r="C248" s="11">
        <v>0.52579605090310677</v>
      </c>
      <c r="D248" s="11">
        <f t="shared" si="166"/>
        <v>-0.43040815672657484</v>
      </c>
      <c r="E248" s="11">
        <v>0.27286036167959526</v>
      </c>
      <c r="F248" s="11">
        <f t="shared" ref="F248:F249" si="170">SUM(D248:E248)</f>
        <v>-0.15754779504697958</v>
      </c>
      <c r="G248" s="200">
        <f t="shared" si="169"/>
        <v>1.6876638177300896E-2</v>
      </c>
    </row>
    <row r="249" spans="1:7" x14ac:dyDescent="0.2">
      <c r="A249" t="str">
        <f t="shared" si="165"/>
        <v>35 Business and public service associate professionals</v>
      </c>
      <c r="B249" s="11">
        <v>4.2405585139120001</v>
      </c>
      <c r="C249" s="11">
        <v>2.3203190046953646</v>
      </c>
      <c r="D249" s="11">
        <f t="shared" si="166"/>
        <v>-1.9202395092166356</v>
      </c>
      <c r="E249" s="11">
        <v>1.143440936311749</v>
      </c>
      <c r="F249" s="11">
        <f t="shared" si="170"/>
        <v>-0.77679857290488652</v>
      </c>
      <c r="G249" s="200">
        <f t="shared" si="169"/>
        <v>1.6043097421666097E-2</v>
      </c>
    </row>
    <row r="250" spans="1:7" x14ac:dyDescent="0.2">
      <c r="A250" t="str">
        <f t="shared" si="165"/>
        <v>41 Administrative occupations</v>
      </c>
      <c r="B250" s="11">
        <v>6.9438141707885235</v>
      </c>
      <c r="C250" s="11">
        <v>1.5819925194407831</v>
      </c>
      <c r="D250" s="11">
        <f t="shared" si="166"/>
        <v>-5.3618216513477401</v>
      </c>
      <c r="E250" s="11">
        <v>1.4291218436408561</v>
      </c>
      <c r="F250" s="11">
        <f t="shared" ref="F250:F253" si="171">SUM(D250:E250)</f>
        <v>-3.932699807706884</v>
      </c>
      <c r="G250" s="200">
        <f t="shared" si="169"/>
        <v>1.2555053513940262E-2</v>
      </c>
    </row>
    <row r="251" spans="1:7" x14ac:dyDescent="0.2">
      <c r="A251" t="str">
        <f t="shared" si="165"/>
        <v>42 Secretarial and related occupations</v>
      </c>
      <c r="B251" s="11">
        <v>3.0881588418376107</v>
      </c>
      <c r="C251" s="11">
        <v>0.16432780030865865</v>
      </c>
      <c r="D251" s="11">
        <f t="shared" si="166"/>
        <v>-2.9238310415289521</v>
      </c>
      <c r="E251" s="11">
        <v>0.50838489424783961</v>
      </c>
      <c r="F251" s="11">
        <f t="shared" si="171"/>
        <v>-2.4154461472811124</v>
      </c>
      <c r="G251" s="200">
        <f t="shared" si="169"/>
        <v>1.0211669625124431E-2</v>
      </c>
    </row>
    <row r="252" spans="1:7" x14ac:dyDescent="0.2">
      <c r="A252" t="str">
        <f t="shared" si="165"/>
        <v>51 Skilled agricultural and related trades</v>
      </c>
      <c r="B252" s="11">
        <v>1.2657664091675809</v>
      </c>
      <c r="C252" s="11">
        <v>1.4797922510942472</v>
      </c>
      <c r="D252" s="11">
        <f t="shared" si="166"/>
        <v>0.21402584192666629</v>
      </c>
      <c r="E252" s="11">
        <v>0.6072356761091755</v>
      </c>
      <c r="F252" s="11">
        <f t="shared" si="171"/>
        <v>0.8212615180358418</v>
      </c>
      <c r="G252" s="200">
        <f t="shared" si="169"/>
        <v>2.6468547076027749E-2</v>
      </c>
    </row>
    <row r="253" spans="1:7" x14ac:dyDescent="0.2">
      <c r="A253" t="str">
        <f t="shared" si="165"/>
        <v>52 Skilled metal, electrical and electronic trades</v>
      </c>
      <c r="B253" s="11">
        <v>2.4527835268079152</v>
      </c>
      <c r="C253" s="11">
        <v>1.4621794217263913</v>
      </c>
      <c r="D253" s="11">
        <f t="shared" si="166"/>
        <v>-0.99060410508152397</v>
      </c>
      <c r="E253" s="11">
        <v>0.78479602581455987</v>
      </c>
      <c r="F253" s="11">
        <f t="shared" si="171"/>
        <v>-0.20580807926696409</v>
      </c>
      <c r="G253" s="200">
        <f t="shared" si="169"/>
        <v>1.8679145164154809E-2</v>
      </c>
    </row>
    <row r="254" spans="1:7" x14ac:dyDescent="0.2">
      <c r="A254" t="str">
        <f t="shared" si="165"/>
        <v>53 Skilled construction and building trades</v>
      </c>
      <c r="B254" s="11">
        <v>2.8931667080037617</v>
      </c>
      <c r="C254" s="11">
        <v>2.95093995057726</v>
      </c>
      <c r="D254" s="11">
        <f t="shared" si="166"/>
        <v>5.7773242573498251E-2</v>
      </c>
      <c r="E254" s="11">
        <v>1.213729329272079</v>
      </c>
      <c r="F254" s="11">
        <f t="shared" ref="F254" si="172">SUM(D254:E254)</f>
        <v>1.2715025718455772</v>
      </c>
      <c r="G254" s="200">
        <f t="shared" si="169"/>
        <v>2.3629240753464398E-2</v>
      </c>
    </row>
    <row r="255" spans="1:7" x14ac:dyDescent="0.2">
      <c r="A255" t="str">
        <f t="shared" si="165"/>
        <v>54 Textiles, printing and other skilled trades</v>
      </c>
      <c r="B255" s="11">
        <v>3.2041884354686774</v>
      </c>
      <c r="C255" s="11">
        <v>2.7863355947729591</v>
      </c>
      <c r="D255" s="11">
        <f t="shared" si="166"/>
        <v>-0.41785284069571826</v>
      </c>
      <c r="E255" s="11">
        <v>1.1454187693903526</v>
      </c>
      <c r="F255" s="11">
        <f t="shared" ref="F255" si="173">SUM(D255:E255)</f>
        <v>0.72756592869463432</v>
      </c>
      <c r="G255" s="200">
        <f t="shared" si="169"/>
        <v>2.0584103158116651E-2</v>
      </c>
    </row>
    <row r="256" spans="1:7" x14ac:dyDescent="0.2">
      <c r="A256" t="str">
        <f t="shared" si="165"/>
        <v>61 Caring personal service occupations</v>
      </c>
      <c r="B256" s="11">
        <v>2.4443691553143041</v>
      </c>
      <c r="C256" s="11">
        <v>1.6455397079845162</v>
      </c>
      <c r="D256" s="11">
        <f>C256-B256</f>
        <v>-0.79882944732978789</v>
      </c>
      <c r="E256" s="11">
        <v>0.62117217467849073</v>
      </c>
      <c r="F256" s="11">
        <f>SUM(D256:E256)</f>
        <v>-0.17765727265129716</v>
      </c>
      <c r="G256" s="200">
        <f t="shared" si="169"/>
        <v>1.5210323534032177E-2</v>
      </c>
    </row>
    <row r="257" spans="1:7" x14ac:dyDescent="0.2">
      <c r="A257" t="str">
        <f t="shared" si="165"/>
        <v>62 Leisure, travel and related personal service occupations</v>
      </c>
      <c r="B257" s="11">
        <v>2.8190923501564038</v>
      </c>
      <c r="C257" s="11">
        <v>2.0406099881884598</v>
      </c>
      <c r="D257" s="11">
        <f t="shared" ref="D257:D263" si="174">C257-B257</f>
        <v>-0.77848236196794396</v>
      </c>
      <c r="E257" s="11">
        <v>1.0565733387903613</v>
      </c>
      <c r="F257" s="11">
        <f t="shared" ref="F257:F258" si="175">SUM(D257:E257)</f>
        <v>0.27809097682241735</v>
      </c>
      <c r="G257" s="200">
        <f t="shared" si="169"/>
        <v>2.1446913215399821E-2</v>
      </c>
    </row>
    <row r="258" spans="1:7" x14ac:dyDescent="0.2">
      <c r="A258" t="str">
        <f t="shared" si="165"/>
        <v>63 Community and civil enforcement occupations</v>
      </c>
      <c r="B258" s="11">
        <v>0.18095181669943119</v>
      </c>
      <c r="C258" s="11">
        <v>0.12322769345065515</v>
      </c>
      <c r="D258" s="11">
        <f t="shared" si="174"/>
        <v>-5.7724123248776044E-2</v>
      </c>
      <c r="E258" s="11">
        <v>5.6661385270966161E-2</v>
      </c>
      <c r="F258" s="11">
        <f t="shared" si="175"/>
        <v>-1.0627379778098828E-3</v>
      </c>
      <c r="G258" s="200">
        <f t="shared" si="169"/>
        <v>1.8326802491732685E-2</v>
      </c>
    </row>
    <row r="259" spans="1:7" x14ac:dyDescent="0.2">
      <c r="A259" t="str">
        <f t="shared" si="165"/>
        <v>71 Sales occupations</v>
      </c>
      <c r="B259" s="11">
        <v>7.0935819051658244</v>
      </c>
      <c r="C259" s="11">
        <v>2.3947208893527296</v>
      </c>
      <c r="D259" s="11">
        <f t="shared" si="174"/>
        <v>-4.6988610158130948</v>
      </c>
      <c r="E259" s="11">
        <v>1.5949239273256199</v>
      </c>
      <c r="F259" s="11">
        <f t="shared" ref="F259:F260" si="176">SUM(D259:E259)</f>
        <v>-3.1039370884874748</v>
      </c>
      <c r="G259" s="200">
        <f t="shared" si="169"/>
        <v>1.3612522421772466E-2</v>
      </c>
    </row>
    <row r="260" spans="1:7" x14ac:dyDescent="0.2">
      <c r="A260" t="str">
        <f t="shared" si="165"/>
        <v>72 Customer service occupations</v>
      </c>
      <c r="B260" s="11">
        <v>1.4141208534827512</v>
      </c>
      <c r="C260" s="11">
        <v>1.4388135506957527</v>
      </c>
      <c r="D260" s="11">
        <f t="shared" si="174"/>
        <v>2.4692697213001491E-2</v>
      </c>
      <c r="E260" s="11">
        <v>0.50261669889215654</v>
      </c>
      <c r="F260" s="11">
        <f t="shared" si="176"/>
        <v>0.52730939610515803</v>
      </c>
      <c r="G260" s="200">
        <f t="shared" si="169"/>
        <v>2.0481356808360163E-2</v>
      </c>
    </row>
    <row r="261" spans="1:7" x14ac:dyDescent="0.2">
      <c r="A261" t="str">
        <f t="shared" si="165"/>
        <v>81 Process, plant and machine operatives</v>
      </c>
      <c r="B261" s="11">
        <v>2.3662488894027915</v>
      </c>
      <c r="C261" s="11">
        <v>1.1330471422795834</v>
      </c>
      <c r="D261" s="11">
        <f t="shared" si="174"/>
        <v>-1.2332017471232082</v>
      </c>
      <c r="E261" s="11">
        <v>0.67769869076528155</v>
      </c>
      <c r="F261" s="11">
        <f t="shared" ref="F261:F262" si="177">SUM(D261:E261)</f>
        <v>-0.55550305635792663</v>
      </c>
      <c r="G261" s="200">
        <f t="shared" si="169"/>
        <v>1.6931694401127961E-2</v>
      </c>
    </row>
    <row r="262" spans="1:7" x14ac:dyDescent="0.2">
      <c r="A262" t="str">
        <f t="shared" si="165"/>
        <v>82 Transport and mobile machine drivers and operatives</v>
      </c>
      <c r="B262" s="11">
        <v>5.7955980591319047</v>
      </c>
      <c r="C262" s="11">
        <v>4.0418453022534608</v>
      </c>
      <c r="D262" s="11">
        <f t="shared" si="174"/>
        <v>-1.7537527568784439</v>
      </c>
      <c r="E262" s="11">
        <v>2.2720812310630656</v>
      </c>
      <c r="F262" s="11">
        <f t="shared" si="177"/>
        <v>0.51832847418462169</v>
      </c>
      <c r="G262" s="200">
        <f t="shared" si="169"/>
        <v>2.2296069786658546E-2</v>
      </c>
    </row>
    <row r="263" spans="1:7" x14ac:dyDescent="0.2">
      <c r="A263" t="str">
        <f t="shared" si="165"/>
        <v>91 Elementary trades and related occupations</v>
      </c>
      <c r="B263" s="11">
        <v>2.5506267475167577</v>
      </c>
      <c r="C263" s="11">
        <v>1.4198837489071392</v>
      </c>
      <c r="D263" s="11">
        <f t="shared" si="174"/>
        <v>-1.1307429986096185</v>
      </c>
      <c r="E263" s="11">
        <v>0.6388931553467484</v>
      </c>
      <c r="F263" s="11">
        <f t="shared" ref="F263" si="178">SUM(D263:E263)</f>
        <v>-0.49184984326287007</v>
      </c>
      <c r="G263" s="200">
        <f t="shared" si="169"/>
        <v>1.5013675869477217E-2</v>
      </c>
    </row>
    <row r="264" spans="1:7" x14ac:dyDescent="0.2">
      <c r="A264" t="str">
        <f t="shared" si="165"/>
        <v>92 Elementary administration and service occupations</v>
      </c>
      <c r="B264" s="11">
        <v>17.947931046099466</v>
      </c>
      <c r="C264" s="11">
        <v>12.547675551575368</v>
      </c>
      <c r="D264" s="11">
        <f t="shared" ref="D264" si="179">C264-B264</f>
        <v>-5.4002554945240977</v>
      </c>
      <c r="E264" s="11">
        <v>6.4200367696479628</v>
      </c>
      <c r="F264" s="11">
        <f>SUM(D264:E264)</f>
        <v>1.0197812751238651</v>
      </c>
      <c r="G264" s="200">
        <f t="shared" ref="G264:G265" si="180">IF(B264&gt;0,(1+(E264/B264))^(1/($C$6-$B$6))-1,0)</f>
        <v>2.0595528723205581E-2</v>
      </c>
    </row>
    <row r="265" spans="1:7" x14ac:dyDescent="0.2">
      <c r="A265" t="str">
        <f t="shared" si="165"/>
        <v>All occupations</v>
      </c>
      <c r="B265" s="11">
        <f>SUM(B239:B264)</f>
        <v>86.839045510668569</v>
      </c>
      <c r="C265" s="11">
        <f t="shared" ref="C265:F265" si="181">SUM(C239:C264)</f>
        <v>54.607328568073328</v>
      </c>
      <c r="D265" s="11">
        <f t="shared" si="181"/>
        <v>-32.231716942595227</v>
      </c>
      <c r="E265" s="11">
        <f t="shared" si="181"/>
        <v>28.079588927199403</v>
      </c>
      <c r="F265" s="11">
        <f t="shared" si="181"/>
        <v>-4.1521280153958298</v>
      </c>
      <c r="G265" s="200">
        <f t="shared" si="180"/>
        <v>1.8853388955777595E-2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1.0725879426428544</v>
      </c>
      <c r="C268" s="11">
        <v>1.3305551489777594</v>
      </c>
      <c r="D268" s="11">
        <f>C268-B268</f>
        <v>0.257967206334905</v>
      </c>
      <c r="E268" s="11">
        <v>0.34856792531212744</v>
      </c>
      <c r="F268" s="11">
        <f>SUM(D268:E268)</f>
        <v>0.60653513164703243</v>
      </c>
      <c r="G268" s="200">
        <f>IF(B268&gt;0,(1+(E268/B268))^(1/($C$6-$B$6))-1,0)</f>
        <v>1.8936813915151784E-2</v>
      </c>
    </row>
    <row r="269" spans="1:7" x14ac:dyDescent="0.2">
      <c r="A269" t="str">
        <f t="shared" si="183"/>
        <v>12 Other managers and proprietors</v>
      </c>
      <c r="B269" s="11">
        <v>0.86413875429796283</v>
      </c>
      <c r="C269" s="11">
        <v>1.5897178412080113</v>
      </c>
      <c r="D269" s="11">
        <f t="shared" ref="D269:D284" si="184">C269-B269</f>
        <v>0.72557908691004847</v>
      </c>
      <c r="E269" s="11">
        <v>0.44328401341968804</v>
      </c>
      <c r="F269" s="11">
        <f t="shared" ref="F269:F276" si="185">SUM(D269:E269)</f>
        <v>1.1688631003297365</v>
      </c>
      <c r="G269" s="200">
        <f t="shared" ref="G269:G271" si="186">IF(B269&gt;0,(1+(E269/B269))^(1/($C$6-$B$6))-1,0)</f>
        <v>2.7989875543106502E-2</v>
      </c>
    </row>
    <row r="270" spans="1:7" x14ac:dyDescent="0.2">
      <c r="A270" t="str">
        <f t="shared" si="183"/>
        <v>21 Science, research, engineering and technology professionals</v>
      </c>
      <c r="B270" s="11">
        <v>0.61809331854372329</v>
      </c>
      <c r="C270" s="11">
        <v>1.3192910369297823</v>
      </c>
      <c r="D270" s="11">
        <f t="shared" si="184"/>
        <v>0.70119771838605904</v>
      </c>
      <c r="E270" s="11">
        <v>0.28461294242472468</v>
      </c>
      <c r="F270" s="11">
        <f t="shared" si="185"/>
        <v>0.98581066081078372</v>
      </c>
      <c r="G270" s="200">
        <f t="shared" si="186"/>
        <v>2.5572011990511179E-2</v>
      </c>
    </row>
    <row r="271" spans="1:7" x14ac:dyDescent="0.2">
      <c r="A271" t="str">
        <f t="shared" si="183"/>
        <v>22 Health professionals</v>
      </c>
      <c r="B271" s="11">
        <v>0.17875572166147727</v>
      </c>
      <c r="C271" s="11">
        <v>0.62588107564113982</v>
      </c>
      <c r="D271" s="11">
        <f t="shared" si="184"/>
        <v>0.44712535397966258</v>
      </c>
      <c r="E271" s="11">
        <v>0.14746052549241725</v>
      </c>
      <c r="F271" s="11">
        <f t="shared" si="185"/>
        <v>0.59458587947207986</v>
      </c>
      <c r="G271" s="200">
        <f t="shared" si="186"/>
        <v>4.0917657480454839E-2</v>
      </c>
    </row>
    <row r="272" spans="1:7" x14ac:dyDescent="0.2">
      <c r="A272" t="str">
        <f t="shared" si="183"/>
        <v>23 Teaching and other educational professionals</v>
      </c>
      <c r="B272" s="11">
        <v>0.16141914827843701</v>
      </c>
      <c r="C272" s="11">
        <v>0.27456104675885989</v>
      </c>
      <c r="D272" s="11">
        <f t="shared" si="184"/>
        <v>0.11314189848042289</v>
      </c>
      <c r="E272" s="11">
        <v>8.0934280187701824E-2</v>
      </c>
      <c r="F272" s="11">
        <f t="shared" si="185"/>
        <v>0.19407617866812471</v>
      </c>
      <c r="G272" s="200">
        <f>IF(B272&gt;0,(1+(E272/B272))^(1/($C$6-$B$6))-1,0)</f>
        <v>2.7463196340171692E-2</v>
      </c>
    </row>
    <row r="273" spans="1:7" x14ac:dyDescent="0.2">
      <c r="A273" t="str">
        <f t="shared" si="183"/>
        <v>24 Business, media and public service professionals</v>
      </c>
      <c r="B273" s="11">
        <v>0.65164434037670904</v>
      </c>
      <c r="C273" s="11">
        <v>1.2695290231818372</v>
      </c>
      <c r="D273" s="11">
        <f t="shared" si="184"/>
        <v>0.6178846828051282</v>
      </c>
      <c r="E273" s="11">
        <v>0.3094128470602393</v>
      </c>
      <c r="F273" s="11">
        <f t="shared" si="185"/>
        <v>0.92729752986536751</v>
      </c>
      <c r="G273" s="200">
        <f t="shared" ref="G273" si="187">IF(B273&gt;0,(1+(E273/B273))^(1/($C$6-$B$6))-1,0)</f>
        <v>2.624071356175306E-2</v>
      </c>
    </row>
    <row r="274" spans="1:7" x14ac:dyDescent="0.2">
      <c r="A274" t="str">
        <f t="shared" si="183"/>
        <v>31 Science, engineering and technology associate professionals</v>
      </c>
      <c r="B274" s="11">
        <v>0.35664231964884696</v>
      </c>
      <c r="C274" s="11">
        <v>0.77703534456256151</v>
      </c>
      <c r="D274" s="11">
        <f t="shared" si="184"/>
        <v>0.42039302491371455</v>
      </c>
      <c r="E274" s="11">
        <v>0.18735616802827651</v>
      </c>
      <c r="F274" s="11">
        <f t="shared" si="185"/>
        <v>0.60774919294199103</v>
      </c>
      <c r="G274" s="200">
        <f>IF(B274&gt;0,(1+(E274/B274))^(1/($C$6-$B$6))-1,0)</f>
        <v>2.8547424638173169E-2</v>
      </c>
    </row>
    <row r="275" spans="1:7" x14ac:dyDescent="0.2">
      <c r="A275" t="str">
        <f t="shared" si="183"/>
        <v>32 Health and social care associate professionals</v>
      </c>
      <c r="B275" s="11">
        <v>0.11159686757944749</v>
      </c>
      <c r="C275" s="11">
        <v>0.30821320113829875</v>
      </c>
      <c r="D275" s="11">
        <f t="shared" si="184"/>
        <v>0.19661633355885128</v>
      </c>
      <c r="E275" s="11">
        <v>7.8767401153852681E-2</v>
      </c>
      <c r="F275" s="11">
        <f t="shared" si="185"/>
        <v>0.27538373471270394</v>
      </c>
      <c r="G275" s="200">
        <f t="shared" ref="G275:G292" si="188">IF(B275&gt;0,(1+(E275/B275))^(1/($C$6-$B$6))-1,0)</f>
        <v>3.6244476612309562E-2</v>
      </c>
    </row>
    <row r="276" spans="1:7" x14ac:dyDescent="0.2">
      <c r="A276" t="str">
        <f t="shared" si="183"/>
        <v>33 Protective service occupations</v>
      </c>
      <c r="B276" s="11">
        <v>0.14908271335752876</v>
      </c>
      <c r="C276" s="11">
        <v>0.10426801970448686</v>
      </c>
      <c r="D276" s="11">
        <f t="shared" si="184"/>
        <v>-4.4814693653041901E-2</v>
      </c>
      <c r="E276" s="11">
        <v>2.165288182068038E-2</v>
      </c>
      <c r="F276" s="11">
        <f t="shared" si="185"/>
        <v>-2.3161811832361521E-2</v>
      </c>
      <c r="G276" s="200">
        <f t="shared" si="188"/>
        <v>9.0819837150155625E-3</v>
      </c>
    </row>
    <row r="277" spans="1:7" x14ac:dyDescent="0.2">
      <c r="A277" t="str">
        <f t="shared" si="183"/>
        <v>34 Culture, media and sports occupations</v>
      </c>
      <c r="B277" s="11">
        <v>0.3252808403681387</v>
      </c>
      <c r="C277" s="11">
        <v>0.54132398535913528</v>
      </c>
      <c r="D277" s="11">
        <f t="shared" si="184"/>
        <v>0.21604314499099658</v>
      </c>
      <c r="E277" s="11">
        <v>0.12689593207890865</v>
      </c>
      <c r="F277" s="11">
        <f t="shared" ref="F277:F278" si="189">SUM(D277:E277)</f>
        <v>0.34293907706990523</v>
      </c>
      <c r="G277" s="200">
        <f t="shared" si="188"/>
        <v>2.220182286919048E-2</v>
      </c>
    </row>
    <row r="278" spans="1:7" x14ac:dyDescent="0.2">
      <c r="A278" t="str">
        <f t="shared" si="183"/>
        <v>35 Business and public service associate professionals</v>
      </c>
      <c r="B278" s="11">
        <v>0.91904388079052324</v>
      </c>
      <c r="C278" s="11">
        <v>1.4079090929891076</v>
      </c>
      <c r="D278" s="11">
        <f t="shared" si="184"/>
        <v>0.48886521219858436</v>
      </c>
      <c r="E278" s="11">
        <v>0.32594370143887808</v>
      </c>
      <c r="F278" s="11">
        <f t="shared" si="189"/>
        <v>0.81480891363746244</v>
      </c>
      <c r="G278" s="200">
        <f t="shared" si="188"/>
        <v>2.0442609788592581E-2</v>
      </c>
    </row>
    <row r="279" spans="1:7" x14ac:dyDescent="0.2">
      <c r="A279" t="str">
        <f t="shared" si="183"/>
        <v>41 Administrative occupations</v>
      </c>
      <c r="B279" s="11">
        <v>1.6217141691816284</v>
      </c>
      <c r="C279" s="11">
        <v>1.0780428915554963</v>
      </c>
      <c r="D279" s="11">
        <f t="shared" si="184"/>
        <v>-0.5436712776261321</v>
      </c>
      <c r="E279" s="11">
        <v>0.32974222703276701</v>
      </c>
      <c r="F279" s="11">
        <f t="shared" ref="F279:F282" si="190">SUM(D279:E279)</f>
        <v>-0.21392905059336509</v>
      </c>
      <c r="G279" s="200">
        <f t="shared" si="188"/>
        <v>1.2415928510359997E-2</v>
      </c>
    </row>
    <row r="280" spans="1:7" x14ac:dyDescent="0.2">
      <c r="A280" t="str">
        <f t="shared" si="183"/>
        <v>42 Secretarial and related occupations</v>
      </c>
      <c r="B280" s="11">
        <v>0.75197653392530428</v>
      </c>
      <c r="C280" s="11">
        <v>0.43357590758859121</v>
      </c>
      <c r="D280" s="11">
        <f t="shared" si="184"/>
        <v>-0.31840062633671307</v>
      </c>
      <c r="E280" s="11">
        <v>0.20536453828859152</v>
      </c>
      <c r="F280" s="11">
        <f t="shared" si="190"/>
        <v>-0.11303608804812154</v>
      </c>
      <c r="G280" s="200">
        <f t="shared" si="188"/>
        <v>1.6227228022266171E-2</v>
      </c>
    </row>
    <row r="281" spans="1:7" x14ac:dyDescent="0.2">
      <c r="A281" t="str">
        <f t="shared" si="183"/>
        <v>51 Skilled agricultural and related trades</v>
      </c>
      <c r="B281" s="11">
        <v>0.64737167980919674</v>
      </c>
      <c r="C281" s="11">
        <v>0.43381611486489374</v>
      </c>
      <c r="D281" s="11">
        <f t="shared" si="184"/>
        <v>-0.213555564944303</v>
      </c>
      <c r="E281" s="11">
        <v>0.19012575502963863</v>
      </c>
      <c r="F281" s="11">
        <f t="shared" si="190"/>
        <v>-2.3429809914664368E-2</v>
      </c>
      <c r="G281" s="200">
        <f t="shared" si="188"/>
        <v>1.7314698227422376E-2</v>
      </c>
    </row>
    <row r="282" spans="1:7" x14ac:dyDescent="0.2">
      <c r="A282" t="str">
        <f t="shared" si="183"/>
        <v>52 Skilled metal, electrical and electronic trades</v>
      </c>
      <c r="B282" s="11">
        <v>0.84837613606944673</v>
      </c>
      <c r="C282" s="11">
        <v>0.71089963381657928</v>
      </c>
      <c r="D282" s="11">
        <f t="shared" si="184"/>
        <v>-0.13747650225286745</v>
      </c>
      <c r="E282" s="11">
        <v>0.26341666574705291</v>
      </c>
      <c r="F282" s="11">
        <f t="shared" si="190"/>
        <v>0.12594016349418546</v>
      </c>
      <c r="G282" s="200">
        <f t="shared" si="188"/>
        <v>1.8190469469991255E-2</v>
      </c>
    </row>
    <row r="283" spans="1:7" x14ac:dyDescent="0.2">
      <c r="A283" t="str">
        <f t="shared" si="183"/>
        <v>53 Skilled construction and building trades</v>
      </c>
      <c r="B283" s="11">
        <v>1.2639833959506399</v>
      </c>
      <c r="C283" s="11">
        <v>0.37304152971530913</v>
      </c>
      <c r="D283" s="11">
        <f t="shared" si="184"/>
        <v>-0.89094186623533078</v>
      </c>
      <c r="E283" s="11">
        <v>0.23071322950774481</v>
      </c>
      <c r="F283" s="11">
        <f t="shared" ref="F283" si="191">SUM(D283:E283)</f>
        <v>-0.66022863672758603</v>
      </c>
      <c r="G283" s="200">
        <f t="shared" si="188"/>
        <v>1.1239702814156205E-2</v>
      </c>
    </row>
    <row r="284" spans="1:7" x14ac:dyDescent="0.2">
      <c r="A284" t="str">
        <f t="shared" si="183"/>
        <v>54 Textiles, printing and other skilled trades</v>
      </c>
      <c r="B284" s="11">
        <v>1.1683318253199302</v>
      </c>
      <c r="C284" s="11">
        <v>0.59731483674655139</v>
      </c>
      <c r="D284" s="11">
        <f t="shared" si="184"/>
        <v>-0.57101698857337879</v>
      </c>
      <c r="E284" s="11">
        <v>0.22239757108662334</v>
      </c>
      <c r="F284" s="11">
        <f t="shared" ref="F284" si="192">SUM(D284:E284)</f>
        <v>-0.34861941748675546</v>
      </c>
      <c r="G284" s="200">
        <f t="shared" si="188"/>
        <v>1.1684497543163586E-2</v>
      </c>
    </row>
    <row r="285" spans="1:7" x14ac:dyDescent="0.2">
      <c r="A285" t="str">
        <f t="shared" si="183"/>
        <v>61 Caring personal service occupations</v>
      </c>
      <c r="B285" s="11">
        <v>0.56427571026296108</v>
      </c>
      <c r="C285" s="11">
        <v>0.88912182201573076</v>
      </c>
      <c r="D285" s="11">
        <f>C285-B285</f>
        <v>0.32484611175276967</v>
      </c>
      <c r="E285" s="11">
        <v>0.19303249891665925</v>
      </c>
      <c r="F285" s="11">
        <f>SUM(D285:E285)</f>
        <v>0.51787861066942886</v>
      </c>
      <c r="G285" s="200">
        <f t="shared" si="188"/>
        <v>1.9808796935085082E-2</v>
      </c>
    </row>
    <row r="286" spans="1:7" x14ac:dyDescent="0.2">
      <c r="A286" t="str">
        <f t="shared" si="183"/>
        <v>62 Leisure, travel and related personal service occupations</v>
      </c>
      <c r="B286" s="11">
        <v>0.91398066556339685</v>
      </c>
      <c r="C286" s="11">
        <v>0.7768325174159374</v>
      </c>
      <c r="D286" s="11">
        <f t="shared" ref="D286:D292" si="193">C286-B286</f>
        <v>-0.13714814814745946</v>
      </c>
      <c r="E286" s="11">
        <v>0.23609667928163311</v>
      </c>
      <c r="F286" s="11">
        <f t="shared" ref="F286:F287" si="194">SUM(D286:E286)</f>
        <v>9.8948531134173651E-2</v>
      </c>
      <c r="G286" s="200">
        <f t="shared" si="188"/>
        <v>1.5436264300325853E-2</v>
      </c>
    </row>
    <row r="287" spans="1:7" x14ac:dyDescent="0.2">
      <c r="A287" t="str">
        <f t="shared" si="183"/>
        <v>63 Community and civil enforcement occupations</v>
      </c>
      <c r="B287" s="11">
        <v>4.8919602238721258E-2</v>
      </c>
      <c r="C287" s="11">
        <v>2.1953751039690404E-2</v>
      </c>
      <c r="D287" s="11">
        <f t="shared" si="193"/>
        <v>-2.6965851199030853E-2</v>
      </c>
      <c r="E287" s="11">
        <v>6.5745137721140139E-3</v>
      </c>
      <c r="F287" s="11">
        <f t="shared" si="194"/>
        <v>-2.0391337426916838E-2</v>
      </c>
      <c r="G287" s="200">
        <f t="shared" si="188"/>
        <v>8.4420224095040908E-3</v>
      </c>
    </row>
    <row r="288" spans="1:7" x14ac:dyDescent="0.2">
      <c r="A288" t="str">
        <f t="shared" si="183"/>
        <v>71 Sales occupations</v>
      </c>
      <c r="B288" s="11">
        <v>2.5149971046094066</v>
      </c>
      <c r="C288" s="11">
        <v>1.6951381922690498</v>
      </c>
      <c r="D288" s="11">
        <f t="shared" si="193"/>
        <v>-0.81985891234035679</v>
      </c>
      <c r="E288" s="11">
        <v>0.49533805760520555</v>
      </c>
      <c r="F288" s="11">
        <f t="shared" ref="F288:F289" si="195">SUM(D288:E288)</f>
        <v>-0.32452085473515124</v>
      </c>
      <c r="G288" s="200">
        <f t="shared" si="188"/>
        <v>1.2057429718515644E-2</v>
      </c>
    </row>
    <row r="289" spans="1:7" x14ac:dyDescent="0.2">
      <c r="A289" t="str">
        <f t="shared" si="183"/>
        <v>72 Customer service occupations</v>
      </c>
      <c r="B289" s="11">
        <v>0.47833649943309042</v>
      </c>
      <c r="C289" s="11">
        <v>0.97778540582390816</v>
      </c>
      <c r="D289" s="11">
        <f t="shared" si="193"/>
        <v>0.49944890639081774</v>
      </c>
      <c r="E289" s="11">
        <v>0.22906632275132233</v>
      </c>
      <c r="F289" s="11">
        <f t="shared" si="195"/>
        <v>0.72851522914214006</v>
      </c>
      <c r="G289" s="200">
        <f t="shared" si="188"/>
        <v>2.6428930720911792E-2</v>
      </c>
    </row>
    <row r="290" spans="1:7" x14ac:dyDescent="0.2">
      <c r="A290" t="str">
        <f t="shared" si="183"/>
        <v>81 Process, plant and machine operatives</v>
      </c>
      <c r="B290" s="11">
        <v>0.84378745716287884</v>
      </c>
      <c r="C290" s="11">
        <v>0.42693959536581766</v>
      </c>
      <c r="D290" s="11">
        <f t="shared" si="193"/>
        <v>-0.41684786179706118</v>
      </c>
      <c r="E290" s="11">
        <v>0.12882278831903191</v>
      </c>
      <c r="F290" s="11">
        <f t="shared" ref="F290:F291" si="196">SUM(D290:E290)</f>
        <v>-0.2880250734780293</v>
      </c>
      <c r="G290" s="200">
        <f t="shared" si="188"/>
        <v>9.517189615804833E-3</v>
      </c>
    </row>
    <row r="291" spans="1:7" x14ac:dyDescent="0.2">
      <c r="A291" t="str">
        <f t="shared" si="183"/>
        <v>82 Transport and mobile machine drivers and operatives</v>
      </c>
      <c r="B291" s="11">
        <v>2.5192812875572708</v>
      </c>
      <c r="C291" s="11">
        <v>1.9275384651753524</v>
      </c>
      <c r="D291" s="11">
        <f t="shared" si="193"/>
        <v>-0.59174282238191833</v>
      </c>
      <c r="E291" s="11">
        <v>0.86825893046654623</v>
      </c>
      <c r="F291" s="11">
        <f t="shared" si="196"/>
        <v>0.2765161080846279</v>
      </c>
      <c r="G291" s="200">
        <f t="shared" si="188"/>
        <v>1.9938189306947462E-2</v>
      </c>
    </row>
    <row r="292" spans="1:7" x14ac:dyDescent="0.2">
      <c r="A292" t="str">
        <f t="shared" si="183"/>
        <v>91 Elementary trades and related occupations</v>
      </c>
      <c r="B292" s="11">
        <v>1.1564289587819734</v>
      </c>
      <c r="C292" s="11">
        <v>0.66100080856178189</v>
      </c>
      <c r="D292" s="11">
        <f t="shared" si="193"/>
        <v>-0.49542815022019149</v>
      </c>
      <c r="E292" s="11">
        <v>0.23307451911436966</v>
      </c>
      <c r="F292" s="11">
        <f t="shared" ref="F292" si="197">SUM(D292:E292)</f>
        <v>-0.26235363110582183</v>
      </c>
      <c r="G292" s="200">
        <f t="shared" si="188"/>
        <v>1.231587000629375E-2</v>
      </c>
    </row>
    <row r="293" spans="1:7" x14ac:dyDescent="0.2">
      <c r="A293" t="str">
        <f t="shared" si="183"/>
        <v>92 Elementary administration and service occupations</v>
      </c>
      <c r="B293" s="11">
        <v>6.580138497226006</v>
      </c>
      <c r="C293" s="11">
        <v>3.7668502193665048</v>
      </c>
      <c r="D293" s="11">
        <f t="shared" ref="D293" si="198">C293-B293</f>
        <v>-2.8132882778595012</v>
      </c>
      <c r="E293" s="11">
        <v>1.1513561065651163</v>
      </c>
      <c r="F293" s="11">
        <f t="shared" ref="F293" si="199">SUM(D293:E293)</f>
        <v>-1.6619321712943849</v>
      </c>
      <c r="G293" s="200">
        <f t="shared" ref="G293:G294" si="200">IF(B293&gt;0,(1+(E293/B293))^(1/($C$6-$B$6))-1,0)</f>
        <v>1.0807746374804861E-2</v>
      </c>
    </row>
    <row r="294" spans="1:7" x14ac:dyDescent="0.2">
      <c r="A294" s="24" t="str">
        <f t="shared" si="183"/>
        <v>All occupations</v>
      </c>
      <c r="B294" s="34">
        <f>SUM(B268:B293)</f>
        <v>27.330185370637501</v>
      </c>
      <c r="C294" s="34">
        <f t="shared" ref="C294:F294" si="201">SUM(C268:C293)</f>
        <v>24.318136507772174</v>
      </c>
      <c r="D294" s="34">
        <f t="shared" si="201"/>
        <v>-3.0120488628653259</v>
      </c>
      <c r="E294" s="34">
        <f t="shared" si="201"/>
        <v>7.3382690219019118</v>
      </c>
      <c r="F294" s="34">
        <f t="shared" si="201"/>
        <v>4.326220159036585</v>
      </c>
      <c r="G294" s="234">
        <f t="shared" si="200"/>
        <v>1.5982264738101604E-2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Coast to Capital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-2.8806022335051296</v>
      </c>
      <c r="Q7" s="11">
        <f>'Occ T1'!J16</f>
        <v>38.527259858784397</v>
      </c>
    </row>
    <row r="8" spans="1:17" x14ac:dyDescent="0.2">
      <c r="O8" t="str">
        <f>name!E11</f>
        <v>Process, plant and machine operatives</v>
      </c>
      <c r="P8" s="11">
        <f>'Occ T1'!H15</f>
        <v>2.7659496776494521</v>
      </c>
      <c r="Q8" s="11">
        <f>'Occ T1'!J15</f>
        <v>21.502033928532242</v>
      </c>
    </row>
    <row r="9" spans="1:17" x14ac:dyDescent="0.2">
      <c r="O9" t="str">
        <f>name!E10</f>
        <v>Sales and customer service occupations</v>
      </c>
      <c r="P9" s="11">
        <f>'Occ T1'!H14</f>
        <v>-0.1079065955759333</v>
      </c>
      <c r="Q9" s="11">
        <f>'Occ T1'!J14</f>
        <v>27.056639119845237</v>
      </c>
    </row>
    <row r="10" spans="1:17" x14ac:dyDescent="0.2">
      <c r="O10" t="str">
        <f>name!E9</f>
        <v>Caring, leisure and other service occupations</v>
      </c>
      <c r="P10" s="11">
        <f>'Occ T1'!H13</f>
        <v>9.5821931587472875</v>
      </c>
      <c r="Q10" s="11">
        <f>'Occ T1'!J13</f>
        <v>58.035462314012108</v>
      </c>
    </row>
    <row r="11" spans="1:17" x14ac:dyDescent="0.2">
      <c r="O11" t="str">
        <f>name!E8</f>
        <v>Skilled trades occupations</v>
      </c>
      <c r="P11" s="11">
        <f>'Occ T1'!H12</f>
        <v>0.90250600393028435</v>
      </c>
      <c r="Q11" s="11">
        <f>'Occ T1'!J12</f>
        <v>29.881031315457946</v>
      </c>
    </row>
    <row r="12" spans="1:17" x14ac:dyDescent="0.2">
      <c r="O12" t="str">
        <f>name!E7</f>
        <v>Administrative and secretarial occupations</v>
      </c>
      <c r="P12" s="11">
        <f>'Occ T1'!H11</f>
        <v>-16.927933167581259</v>
      </c>
      <c r="Q12" s="11">
        <f>'Occ T1'!J11</f>
        <v>23.271830370592809</v>
      </c>
    </row>
    <row r="13" spans="1:17" x14ac:dyDescent="0.2">
      <c r="O13" t="str">
        <f>name!E6</f>
        <v>Associate professional occupations</v>
      </c>
      <c r="P13" s="11">
        <f>'Occ T1'!H10</f>
        <v>4.1902478773185692</v>
      </c>
      <c r="Q13" s="11">
        <f>'Occ T1'!J10</f>
        <v>59.441796135999255</v>
      </c>
    </row>
    <row r="14" spans="1:17" x14ac:dyDescent="0.2">
      <c r="O14" t="str">
        <f>name!E5</f>
        <v>Professional occupations</v>
      </c>
      <c r="P14" s="11">
        <f>'Occ T1'!H9</f>
        <v>30.466545379015258</v>
      </c>
      <c r="Q14" s="11">
        <f>'Occ T1'!J9</f>
        <v>129.70241766887381</v>
      </c>
    </row>
    <row r="15" spans="1:17" x14ac:dyDescent="0.2">
      <c r="O15" t="str">
        <f>name!E4</f>
        <v>Managers, directors and senior officials</v>
      </c>
      <c r="P15" s="11">
        <f>'Occ T1'!H8</f>
        <v>13.464999900001985</v>
      </c>
      <c r="Q15" s="11">
        <f>'Occ T1'!J8</f>
        <v>71.505457387433424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Coast to Capital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0.29710952204987962</v>
      </c>
      <c r="Q37" s="11">
        <f>'Occ T2'!J8</f>
        <v>36.395198421351338</v>
      </c>
    </row>
    <row r="38" spans="1:17" x14ac:dyDescent="0.2">
      <c r="O38" s="10" t="str">
        <f>name!D5</f>
        <v>12 Other managers and proprietors</v>
      </c>
      <c r="P38" s="11">
        <f>'Occ T2'!H9</f>
        <v>13.167890377952101</v>
      </c>
      <c r="Q38" s="11">
        <f>'Occ T2'!J9</f>
        <v>35.110258966082085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8.5713383627716979</v>
      </c>
      <c r="Q39" s="11">
        <f>'Occ T2'!J10</f>
        <v>31.892075260403772</v>
      </c>
    </row>
    <row r="40" spans="1:17" x14ac:dyDescent="0.2">
      <c r="O40" s="10" t="str">
        <f>name!D7</f>
        <v>22 Health professionals</v>
      </c>
      <c r="P40" s="11">
        <f>'Occ T2'!H11</f>
        <v>3.5133188366456451</v>
      </c>
      <c r="Q40" s="11">
        <f>'Occ T2'!J11</f>
        <v>24.222932561457736</v>
      </c>
    </row>
    <row r="41" spans="1:17" x14ac:dyDescent="0.2">
      <c r="O41" s="10" t="str">
        <f>name!D8</f>
        <v>23 Teaching and other educational professionals</v>
      </c>
      <c r="P41" s="11">
        <f>'Occ T2'!H12</f>
        <v>4.3975506085292935</v>
      </c>
      <c r="Q41" s="11">
        <f>'Occ T2'!J12</f>
        <v>25.905674246500581</v>
      </c>
    </row>
    <row r="42" spans="1:17" x14ac:dyDescent="0.2">
      <c r="O42" s="10" t="str">
        <f>name!D9</f>
        <v>24 Business, media and public service professionals</v>
      </c>
      <c r="P42" s="11">
        <f>'Occ T2'!H13</f>
        <v>13.984337571068629</v>
      </c>
      <c r="Q42" s="11">
        <f>'Occ T2'!J13</f>
        <v>47.681735600511729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-1.0835532178369487</v>
      </c>
      <c r="Q43" s="11">
        <f>'Occ T2'!J14</f>
        <v>4.9693092043284866</v>
      </c>
    </row>
    <row r="44" spans="1:17" x14ac:dyDescent="0.2">
      <c r="O44" s="10" t="str">
        <f>name!D11</f>
        <v>32 Health and social care associate professionals</v>
      </c>
      <c r="P44" s="11">
        <f>'Occ T2'!H15</f>
        <v>0.83129684933255987</v>
      </c>
      <c r="Q44" s="11">
        <f>'Occ T2'!J15</f>
        <v>10.169023616161905</v>
      </c>
    </row>
    <row r="45" spans="1:17" x14ac:dyDescent="0.2">
      <c r="O45" s="10" t="str">
        <f>name!D12</f>
        <v>33 Protective service occupations</v>
      </c>
      <c r="P45" s="11">
        <f>'Occ T2'!H16</f>
        <v>3.7058669914589863</v>
      </c>
      <c r="Q45" s="11">
        <f>'Occ T2'!J16</f>
        <v>8.2681534087369712</v>
      </c>
    </row>
    <row r="46" spans="1:17" x14ac:dyDescent="0.2">
      <c r="O46" s="10" t="str">
        <f>name!D13</f>
        <v>34 Culture, media and sports occupations</v>
      </c>
      <c r="P46" s="11">
        <f>'Occ T2'!H17</f>
        <v>1.40558973072784</v>
      </c>
      <c r="Q46" s="11">
        <f>'Occ T2'!J17</f>
        <v>10.40575276538987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-0.66895247636387012</v>
      </c>
      <c r="Q47" s="11">
        <f>'Occ T2'!J18</f>
        <v>25.629557141382016</v>
      </c>
    </row>
    <row r="48" spans="1:17" x14ac:dyDescent="0.2">
      <c r="O48" s="10" t="str">
        <f>name!D15</f>
        <v>41 Administrative occupations</v>
      </c>
      <c r="P48" s="11">
        <f>'Occ T2'!H19</f>
        <v>-13.116603230433114</v>
      </c>
      <c r="Q48" s="11">
        <f>'Occ T2'!J19</f>
        <v>17.965768632086224</v>
      </c>
    </row>
    <row r="49" spans="15:17" x14ac:dyDescent="0.2">
      <c r="O49" s="10" t="str">
        <f>name!D16</f>
        <v>42 Secretarial and related occupations</v>
      </c>
      <c r="P49" s="11">
        <f>'Occ T2'!H20</f>
        <v>-3.8113299371481446</v>
      </c>
      <c r="Q49" s="11">
        <f>'Occ T2'!J20</f>
        <v>5.3060617385065871</v>
      </c>
    </row>
    <row r="50" spans="15:17" x14ac:dyDescent="0.2">
      <c r="O50" s="10" t="str">
        <f>name!D17</f>
        <v>51 Skilled agricultural and related trades</v>
      </c>
      <c r="P50" s="11">
        <f>'Occ T2'!H21</f>
        <v>1.5322560232662523</v>
      </c>
      <c r="Q50" s="11">
        <f>'Occ T2'!J21</f>
        <v>6.0316823335003251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-0.49877257745114534</v>
      </c>
      <c r="Q51" s="11">
        <f>'Occ T2'!J22</f>
        <v>8.438528173882105</v>
      </c>
    </row>
    <row r="52" spans="15:17" x14ac:dyDescent="0.2">
      <c r="O52" s="10" t="str">
        <f>name!D19</f>
        <v>53 Skilled construction and building trades</v>
      </c>
      <c r="P52" s="11">
        <f>'Occ T2'!H23</f>
        <v>-1.0608950259076515</v>
      </c>
      <c r="Q52" s="11">
        <f>'Occ T2'!J23</f>
        <v>7.3365690826737637</v>
      </c>
    </row>
    <row r="53" spans="15:17" x14ac:dyDescent="0.2">
      <c r="O53" s="10" t="str">
        <f>name!D20</f>
        <v>54 Textiles, printing and other skilled trades</v>
      </c>
      <c r="P53" s="11">
        <f>'Occ T2'!H24</f>
        <v>0.92991758402282443</v>
      </c>
      <c r="Q53" s="11">
        <f>'Occ T2'!J24</f>
        <v>8.0742517254017478</v>
      </c>
    </row>
    <row r="54" spans="15:17" x14ac:dyDescent="0.2">
      <c r="O54" s="10" t="str">
        <f>name!D21</f>
        <v>61 Caring personal service occupations</v>
      </c>
      <c r="P54" s="11">
        <f>'Occ T2'!H25</f>
        <v>9.0162061297795546</v>
      </c>
      <c r="Q54" s="11">
        <f>'Occ T2'!J25</f>
        <v>46.271338089501022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0.72069499441490947</v>
      </c>
      <c r="Q55" s="11">
        <f>'Occ T2'!J26</f>
        <v>11.517658293387349</v>
      </c>
    </row>
    <row r="56" spans="15:17" x14ac:dyDescent="0.2">
      <c r="O56" s="10" t="str">
        <f>name!D23</f>
        <v>63 Community and civil enforcement occupations</v>
      </c>
      <c r="P56" s="11">
        <f>'Occ T2'!H27</f>
        <v>-0.15470796544718657</v>
      </c>
      <c r="Q56" s="11">
        <f>'Occ T2'!J27</f>
        <v>0.24646593112372173</v>
      </c>
    </row>
    <row r="57" spans="15:17" x14ac:dyDescent="0.2">
      <c r="O57" s="10" t="str">
        <f>name!D24</f>
        <v>71 Sales occupations</v>
      </c>
      <c r="P57" s="11">
        <f>'Occ T2'!H28</f>
        <v>-5.7256089013919507</v>
      </c>
      <c r="Q57" s="11">
        <f>'Occ T2'!J28</f>
        <v>13.452158066295365</v>
      </c>
    </row>
    <row r="58" spans="15:17" x14ac:dyDescent="0.2">
      <c r="O58" s="10" t="str">
        <f>name!D25</f>
        <v>72 Customer service occupations</v>
      </c>
      <c r="P58" s="11">
        <f>'Occ T2'!H29</f>
        <v>5.6177023058160174</v>
      </c>
      <c r="Q58" s="11">
        <f>'Occ T2'!J29</f>
        <v>13.60448105354987</v>
      </c>
    </row>
    <row r="59" spans="15:17" x14ac:dyDescent="0.2">
      <c r="O59" s="10" t="str">
        <f>name!D26</f>
        <v>81 Process, plant and machine operatives</v>
      </c>
      <c r="P59" s="11">
        <f>'Occ T2'!H30</f>
        <v>2.2673140475945726</v>
      </c>
      <c r="Q59" s="11">
        <f>'Occ T2'!J30</f>
        <v>7.1131762344262466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0.49863563005487777</v>
      </c>
      <c r="Q60" s="11">
        <f>'Occ T2'!J31</f>
        <v>14.388857694105994</v>
      </c>
    </row>
    <row r="61" spans="15:17" x14ac:dyDescent="0.2">
      <c r="O61" s="10" t="str">
        <f>name!D28</f>
        <v>91 Elementary trades and related occupations</v>
      </c>
      <c r="P61" s="11">
        <f>'Occ T2'!H32</f>
        <v>-2.0949258549481788</v>
      </c>
      <c r="Q61" s="11">
        <f>'Occ T2'!J32</f>
        <v>0.62626875806841298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-0.78567637855695693</v>
      </c>
      <c r="Q62" s="11">
        <f>'Occ T2'!J33</f>
        <v>37.900991100715977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41.456000000000472</v>
      </c>
      <c r="Q64" s="11">
        <f>'Occ T2'!J35</f>
        <v>458.92392809953111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Coast to Capital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844.029</v>
      </c>
      <c r="C8" s="305">
        <f>SUM(C9:C17)</f>
        <v>860.25500000000011</v>
      </c>
      <c r="D8" s="305">
        <f>SUM(D9:D17)</f>
        <v>885.48500000000013</v>
      </c>
      <c r="E8" s="304"/>
      <c r="F8" s="305">
        <f>SUM(F9:F17)</f>
        <v>14.759831866561079</v>
      </c>
      <c r="G8" s="305">
        <f>SUM(G9:G17)</f>
        <v>17.020461408397335</v>
      </c>
      <c r="H8" s="305">
        <f>SUM(H9:H17)</f>
        <v>21.538735224708468</v>
      </c>
      <c r="I8" s="304"/>
      <c r="J8" s="305">
        <f>SUM(J9:J17)</f>
        <v>105.97204184312928</v>
      </c>
      <c r="K8" s="305">
        <f>SUM(K9:K17)</f>
        <v>122.29365574586375</v>
      </c>
      <c r="L8" s="305">
        <f>SUM(L9:L17)</f>
        <v>154.5880282756724</v>
      </c>
      <c r="M8" s="304"/>
      <c r="N8" s="305">
        <f>SUM(N9:N17)</f>
        <v>188.40951345868694</v>
      </c>
      <c r="O8" s="305">
        <f>SUM(O9:O17)</f>
        <v>200.97212534514694</v>
      </c>
      <c r="P8" s="305">
        <f>SUM(P9:P17)</f>
        <v>229.77528949197054</v>
      </c>
      <c r="Q8" s="306"/>
      <c r="R8" s="305">
        <f>SUM(R9:R17)</f>
        <v>51.787870570680646</v>
      </c>
      <c r="S8" s="305">
        <f>SUM(S9:S17)</f>
        <v>51.492378177671675</v>
      </c>
      <c r="T8" s="305">
        <f>SUM(T9:T17)</f>
        <v>56.67969901261732</v>
      </c>
      <c r="U8" s="306"/>
      <c r="V8" s="305">
        <f>SUM(V9:V17)</f>
        <v>51.882689444628276</v>
      </c>
      <c r="W8" s="305">
        <f>SUM(W9:W17)</f>
        <v>53.129025274799758</v>
      </c>
      <c r="X8" s="305">
        <f>SUM(X9:X17)</f>
        <v>60.135850421943516</v>
      </c>
      <c r="Y8" s="306"/>
      <c r="Z8" s="305">
        <f>SUM(Z9:Z17)</f>
        <v>169.97416725071534</v>
      </c>
      <c r="AA8" s="305">
        <f>SUM(AA9:AA17)</f>
        <v>165.7790597450508</v>
      </c>
      <c r="AB8" s="305">
        <f>SUM(AB9:AB17)</f>
        <v>164.02509748853831</v>
      </c>
      <c r="AC8" s="306"/>
      <c r="AD8" s="305">
        <f>SUM(AD9:AD17)</f>
        <v>147.07365468429225</v>
      </c>
      <c r="AE8" s="305">
        <f>SUM(AE9:AE17)</f>
        <v>142.74671666923308</v>
      </c>
      <c r="AF8" s="305">
        <f>SUM(AF9:AF17)</f>
        <v>119.81683500870406</v>
      </c>
      <c r="AG8" s="306"/>
      <c r="AH8" s="305">
        <f>SUM(AH9:AH17)</f>
        <v>86.839045510668541</v>
      </c>
      <c r="AI8" s="305">
        <f>SUM(AI9:AI17)</f>
        <v>81.090760949143998</v>
      </c>
      <c r="AJ8" s="305">
        <f>SUM(AJ9:AJ17)</f>
        <v>54.607328568073314</v>
      </c>
      <c r="AK8" s="306"/>
      <c r="AL8" s="305">
        <f>SUM(AL9:AL17)</f>
        <v>27.330185370637494</v>
      </c>
      <c r="AM8" s="305">
        <f>SUM(AM9:AM17)</f>
        <v>25.730816684692673</v>
      </c>
      <c r="AN8" s="305">
        <f>SUM(AN9:AN17)</f>
        <v>24.31813650777217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103.16856453036608</v>
      </c>
      <c r="C9" s="304">
        <f t="shared" ref="B9:D17" si="0">SUM(C21,C33,C51,C63,C75,C93)</f>
        <v>105.65449643139628</v>
      </c>
      <c r="D9" s="304">
        <f t="shared" si="0"/>
        <v>116.63356443036785</v>
      </c>
      <c r="E9" s="304"/>
      <c r="F9" s="304">
        <f t="shared" ref="F9:H17" si="1">SUM(F21,F33,F51,F63,F75,F93)</f>
        <v>1.7148615466707473</v>
      </c>
      <c r="G9" s="304">
        <f t="shared" si="1"/>
        <v>1.9461319214209105</v>
      </c>
      <c r="H9" s="304">
        <f t="shared" si="1"/>
        <v>2.5868314770245848</v>
      </c>
      <c r="I9" s="304"/>
      <c r="J9" s="304">
        <f t="shared" ref="J9:L17" si="2">SUM(J21,J33,J51,J63,J75,J93)</f>
        <v>14.44006298866854</v>
      </c>
      <c r="K9" s="304">
        <f t="shared" si="2"/>
        <v>16.213059979965447</v>
      </c>
      <c r="L9" s="304">
        <f t="shared" si="2"/>
        <v>21.411323524957481</v>
      </c>
      <c r="M9" s="304"/>
      <c r="N9" s="304">
        <f t="shared" ref="N9:P17" si="3">SUM(N21,N33,N51,N63,N75,N93)</f>
        <v>29.197049736908181</v>
      </c>
      <c r="O9" s="304">
        <f t="shared" si="3"/>
        <v>30.297193681299792</v>
      </c>
      <c r="P9" s="304">
        <f t="shared" si="3"/>
        <v>35.506155804880763</v>
      </c>
      <c r="Q9" s="306"/>
      <c r="R9" s="304">
        <f t="shared" ref="R9:T9" si="4">SUM(R21,R33,R51,R63,R75,R93)</f>
        <v>6.5435061507858769</v>
      </c>
      <c r="S9" s="304">
        <f t="shared" si="4"/>
        <v>6.6654927759778895</v>
      </c>
      <c r="T9" s="304">
        <f t="shared" si="4"/>
        <v>7.6645456729931265</v>
      </c>
      <c r="U9" s="306"/>
      <c r="V9" s="304">
        <f t="shared" ref="V9:X9" si="5">SUM(V21,V33,V51,V63,V75,V93)</f>
        <v>8.343814676407769</v>
      </c>
      <c r="W9" s="304">
        <f t="shared" si="5"/>
        <v>8.2886218400857992</v>
      </c>
      <c r="X9" s="304">
        <f t="shared" si="5"/>
        <v>9.4002116283768373</v>
      </c>
      <c r="Y9" s="306"/>
      <c r="Z9" s="304">
        <f t="shared" ref="Z9:AB9" si="6">SUM(Z21,Z33,Z51,Z63,Z75,Z93)</f>
        <v>18.134260742737673</v>
      </c>
      <c r="AA9" s="304">
        <f t="shared" si="6"/>
        <v>17.039729789117786</v>
      </c>
      <c r="AB9" s="304">
        <f t="shared" si="6"/>
        <v>17.888859154782814</v>
      </c>
      <c r="AC9" s="306"/>
      <c r="AD9" s="304">
        <f>SUM(AD21,AD33,AD51,AD63,AD75,AD93)</f>
        <v>14.2176408919716</v>
      </c>
      <c r="AE9" s="304">
        <f t="shared" ref="AE9:AF9" si="7">SUM(AE21,AE33,AE51,AE63,AE75,AE93)</f>
        <v>14.039598861479256</v>
      </c>
      <c r="AF9" s="304">
        <f t="shared" si="7"/>
        <v>12.442327850552536</v>
      </c>
      <c r="AG9" s="306"/>
      <c r="AH9" s="304">
        <f t="shared" ref="AH9:AJ9" si="8">SUM(AH21,AH33,AH51,AH63,AH75,AH93)</f>
        <v>8.6406410992748786</v>
      </c>
      <c r="AI9" s="304">
        <f t="shared" si="8"/>
        <v>8.83823306908155</v>
      </c>
      <c r="AJ9" s="304">
        <f t="shared" si="8"/>
        <v>6.8130363266139584</v>
      </c>
      <c r="AK9" s="306"/>
      <c r="AL9" s="304">
        <f t="shared" ref="AL9:AN9" si="9">SUM(AL21,AL33,AL51,AL63,AL75,AL93)</f>
        <v>1.9367266969408166</v>
      </c>
      <c r="AM9" s="304">
        <f t="shared" si="9"/>
        <v>2.3264345129678561</v>
      </c>
      <c r="AN9" s="304">
        <f t="shared" si="9"/>
        <v>2.9202729901857696</v>
      </c>
    </row>
    <row r="10" spans="1:40" x14ac:dyDescent="0.2">
      <c r="A10" s="13" t="str">
        <f>name!E5</f>
        <v>Professional occupations</v>
      </c>
      <c r="B10" s="304">
        <f t="shared" si="0"/>
        <v>195.61143271713235</v>
      </c>
      <c r="C10" s="304">
        <f t="shared" si="0"/>
        <v>208.64281615439415</v>
      </c>
      <c r="D10" s="304">
        <f t="shared" si="0"/>
        <v>226.07797809614772</v>
      </c>
      <c r="E10" s="304"/>
      <c r="F10" s="304">
        <f t="shared" si="1"/>
        <v>10.189920714389441</v>
      </c>
      <c r="G10" s="304">
        <f t="shared" si="1"/>
        <v>11.762824103481176</v>
      </c>
      <c r="H10" s="304">
        <f t="shared" si="1"/>
        <v>14.466261492171164</v>
      </c>
      <c r="I10" s="304"/>
      <c r="J10" s="304">
        <f t="shared" si="2"/>
        <v>55.668737867616741</v>
      </c>
      <c r="K10" s="304">
        <f t="shared" si="2"/>
        <v>64.258493063969141</v>
      </c>
      <c r="L10" s="304">
        <f t="shared" si="2"/>
        <v>78.271395421193887</v>
      </c>
      <c r="M10" s="304"/>
      <c r="N10" s="304">
        <f t="shared" si="3"/>
        <v>68.169776820836603</v>
      </c>
      <c r="O10" s="304">
        <f t="shared" si="3"/>
        <v>71.659259121715905</v>
      </c>
      <c r="P10" s="304">
        <f t="shared" si="3"/>
        <v>75.451412050998584</v>
      </c>
      <c r="Q10" s="306"/>
      <c r="R10" s="304">
        <f t="shared" ref="R10:T10" si="10">SUM(R22,R34,R52,R64,R76,R94)</f>
        <v>9.8048410285682017</v>
      </c>
      <c r="S10" s="304">
        <f t="shared" si="10"/>
        <v>7.7937505617438942</v>
      </c>
      <c r="T10" s="304">
        <f t="shared" si="10"/>
        <v>6.5835140865916673</v>
      </c>
      <c r="U10" s="306"/>
      <c r="V10" s="304">
        <f t="shared" ref="V10:X10" si="11">SUM(V22,V34,V52,V64,V76,V94)</f>
        <v>10.097518268717049</v>
      </c>
      <c r="W10" s="304">
        <f t="shared" si="11"/>
        <v>10.074843829117398</v>
      </c>
      <c r="X10" s="304">
        <f t="shared" si="11"/>
        <v>10.552997737074366</v>
      </c>
      <c r="Y10" s="306"/>
      <c r="Z10" s="304">
        <f t="shared" ref="Z10:AB10" si="12">SUM(Z22,Z34,Z52,Z64,Z76,Z94)</f>
        <v>19.717022231435909</v>
      </c>
      <c r="AA10" s="304">
        <f t="shared" si="12"/>
        <v>19.954147349022154</v>
      </c>
      <c r="AB10" s="304">
        <f t="shared" si="12"/>
        <v>20.669127244008209</v>
      </c>
      <c r="AC10" s="306"/>
      <c r="AD10" s="304">
        <f t="shared" ref="AD10:AF10" si="13">SUM(AD22,AD34,AD52,AD64,AD76,AD94)</f>
        <v>12.998015383645079</v>
      </c>
      <c r="AE10" s="304">
        <f t="shared" si="13"/>
        <v>13.063543371491161</v>
      </c>
      <c r="AF10" s="304">
        <f t="shared" si="13"/>
        <v>11.245360351894284</v>
      </c>
      <c r="AG10" s="306"/>
      <c r="AH10" s="304">
        <f t="shared" ref="AH10:AJ10" si="14">SUM(AH22,AH34,AH52,AH64,AH76,AH94)</f>
        <v>7.3556878730629816</v>
      </c>
      <c r="AI10" s="304">
        <f t="shared" si="14"/>
        <v>7.7705212780124313</v>
      </c>
      <c r="AJ10" s="304">
        <f t="shared" si="14"/>
        <v>5.3486475297039435</v>
      </c>
      <c r="AK10" s="306"/>
      <c r="AL10" s="304">
        <f t="shared" ref="AL10:AN10" si="15">SUM(AL22,AL34,AL52,AL64,AL76,AL94)</f>
        <v>1.6099125288603471</v>
      </c>
      <c r="AM10" s="304">
        <f t="shared" si="15"/>
        <v>2.3054334758408999</v>
      </c>
      <c r="AN10" s="304">
        <f t="shared" si="15"/>
        <v>3.4892621825116192</v>
      </c>
    </row>
    <row r="11" spans="1:40" x14ac:dyDescent="0.2">
      <c r="A11" s="13" t="str">
        <f>name!E6</f>
        <v>Associate professional occupations</v>
      </c>
      <c r="B11" s="304">
        <f>SUM(B23,B35,B53,B65,B77,B95)</f>
        <v>120.7571630347777</v>
      </c>
      <c r="C11" s="304">
        <f t="shared" si="0"/>
        <v>118.12450407383474</v>
      </c>
      <c r="D11" s="304">
        <f>SUM(D23,D35,D53,D65,D77,D95)</f>
        <v>124.94741091209625</v>
      </c>
      <c r="E11" s="304"/>
      <c r="F11" s="304">
        <f t="shared" si="1"/>
        <v>1.6912614562206398</v>
      </c>
      <c r="G11" s="304">
        <f t="shared" si="1"/>
        <v>1.8903725800271503</v>
      </c>
      <c r="H11" s="304">
        <f t="shared" si="1"/>
        <v>2.5285414670415207</v>
      </c>
      <c r="I11" s="304"/>
      <c r="J11" s="304">
        <f t="shared" si="2"/>
        <v>18.026897053113096</v>
      </c>
      <c r="K11" s="304">
        <f t="shared" si="2"/>
        <v>19.793641803614594</v>
      </c>
      <c r="L11" s="304">
        <f t="shared" si="2"/>
        <v>25.078306614889648</v>
      </c>
      <c r="M11" s="304"/>
      <c r="N11" s="304">
        <f t="shared" si="3"/>
        <v>36.823161473617922</v>
      </c>
      <c r="O11" s="304">
        <f t="shared" si="3"/>
        <v>37.324751472034144</v>
      </c>
      <c r="P11" s="304">
        <f t="shared" si="3"/>
        <v>41.800494715533205</v>
      </c>
      <c r="Q11" s="306"/>
      <c r="R11" s="304">
        <f t="shared" ref="R11:T11" si="16">SUM(R23,R35,R53,R65,R77,R95)</f>
        <v>9.4446054769043961</v>
      </c>
      <c r="S11" s="304">
        <f t="shared" si="16"/>
        <v>8.7359009500824385</v>
      </c>
      <c r="T11" s="304">
        <f t="shared" si="16"/>
        <v>9.1613590639446674</v>
      </c>
      <c r="U11" s="306"/>
      <c r="V11" s="304">
        <f t="shared" ref="V11:X11" si="17">SUM(V23,V35,V53,V65,V77,V95)</f>
        <v>8.3535292893177626</v>
      </c>
      <c r="W11" s="304">
        <f t="shared" si="17"/>
        <v>7.7639395468685768</v>
      </c>
      <c r="X11" s="304">
        <f t="shared" si="17"/>
        <v>8.2271104469772531</v>
      </c>
      <c r="Y11" s="306"/>
      <c r="Z11" s="304">
        <f t="shared" ref="Z11:AB11" si="18">SUM(Z23,Z35,Z53,Z65,Z77,Z95)</f>
        <v>20.960254201095893</v>
      </c>
      <c r="AA11" s="304">
        <f t="shared" si="18"/>
        <v>18.901569789778833</v>
      </c>
      <c r="AB11" s="304">
        <f t="shared" si="18"/>
        <v>18.320770429434258</v>
      </c>
      <c r="AC11" s="306"/>
      <c r="AD11" s="304">
        <f t="shared" ref="AD11:AF11" si="19">SUM(AD23,AD35,AD53,AD65,AD77,AD95)</f>
        <v>15.21348983947653</v>
      </c>
      <c r="AE11" s="304">
        <f t="shared" si="19"/>
        <v>13.923431676188311</v>
      </c>
      <c r="AF11" s="304">
        <f t="shared" si="19"/>
        <v>11.457364931374642</v>
      </c>
      <c r="AG11" s="306"/>
      <c r="AH11" s="304">
        <f t="shared" ref="AH11:AJ11" si="20">SUM(AH23,AH35,AH53,AH65,AH77,AH95)</f>
        <v>8.3823176232869852</v>
      </c>
      <c r="AI11" s="304">
        <f t="shared" si="20"/>
        <v>7.6786610314741122</v>
      </c>
      <c r="AJ11" s="304">
        <f t="shared" si="20"/>
        <v>5.2347135991474527</v>
      </c>
      <c r="AK11" s="306"/>
      <c r="AL11" s="304">
        <f t="shared" ref="AL11:AN11" si="21">SUM(AL23,AL35,AL53,AL65,AL77,AL95)</f>
        <v>1.8616466217444856</v>
      </c>
      <c r="AM11" s="304">
        <f t="shared" si="21"/>
        <v>2.1122352237665982</v>
      </c>
      <c r="AN11" s="304">
        <f t="shared" si="21"/>
        <v>3.1387496437535898</v>
      </c>
    </row>
    <row r="12" spans="1:40" x14ac:dyDescent="0.2">
      <c r="A12" s="13" t="str">
        <f>name!E7</f>
        <v>Administrative and secretarial occupations</v>
      </c>
      <c r="B12" s="304">
        <f t="shared" si="0"/>
        <v>88.723160518405223</v>
      </c>
      <c r="C12" s="304">
        <f t="shared" si="0"/>
        <v>81.855654954275934</v>
      </c>
      <c r="D12" s="304">
        <f t="shared" si="0"/>
        <v>71.795227350823907</v>
      </c>
      <c r="E12" s="304"/>
      <c r="F12" s="304">
        <f t="shared" si="1"/>
        <v>0.5315061731391364</v>
      </c>
      <c r="G12" s="304">
        <f t="shared" si="1"/>
        <v>0.62712584883774536</v>
      </c>
      <c r="H12" s="304">
        <f t="shared" si="1"/>
        <v>0.893284613801132</v>
      </c>
      <c r="I12" s="304"/>
      <c r="J12" s="304">
        <f t="shared" si="2"/>
        <v>6.2601433653957432</v>
      </c>
      <c r="K12" s="304">
        <f t="shared" si="2"/>
        <v>7.3556369640848294</v>
      </c>
      <c r="L12" s="304">
        <f t="shared" si="2"/>
        <v>9.2944954772169126</v>
      </c>
      <c r="M12" s="304"/>
      <c r="N12" s="304">
        <f t="shared" si="3"/>
        <v>18.161214144298523</v>
      </c>
      <c r="O12" s="304">
        <f t="shared" si="3"/>
        <v>19.671800716891752</v>
      </c>
      <c r="P12" s="304">
        <f t="shared" si="3"/>
        <v>23.809099380684817</v>
      </c>
      <c r="Q12" s="306"/>
      <c r="R12" s="304">
        <f t="shared" ref="R12:T12" si="22">SUM(R24,R36,R54,R66,R78,R96)</f>
        <v>7.321621415912249</v>
      </c>
      <c r="S12" s="304">
        <f t="shared" si="22"/>
        <v>7.8374684324763049</v>
      </c>
      <c r="T12" s="304">
        <f t="shared" si="22"/>
        <v>8.8953055394559915</v>
      </c>
      <c r="U12" s="306"/>
      <c r="V12" s="304">
        <f t="shared" ref="V12:X12" si="23">SUM(V24,V36,V54,V66,V78,V96)</f>
        <v>6.2930482753856332</v>
      </c>
      <c r="W12" s="304">
        <f t="shared" si="23"/>
        <v>6.3807500897631382</v>
      </c>
      <c r="X12" s="304">
        <f t="shared" si="23"/>
        <v>6.9957668821423162</v>
      </c>
      <c r="Y12" s="306"/>
      <c r="Z12" s="304">
        <f t="shared" ref="Z12:AA12" si="24">SUM(Z24,Z36,Z54,Z66,Z78,Z96)</f>
        <v>18.849838386150058</v>
      </c>
      <c r="AA12" s="304">
        <f t="shared" si="24"/>
        <v>16.497840354688364</v>
      </c>
      <c r="AB12" s="304">
        <f>SUM(AB24,AB36,AB54,AB66,AB78,AB96)</f>
        <v>10.144893021891964</v>
      </c>
      <c r="AC12" s="306"/>
      <c r="AD12" s="304">
        <f t="shared" ref="AD12:AE12" si="25">SUM(AD24,AD36,AD54,AD66,AD78,AD96)</f>
        <v>18.900125042390805</v>
      </c>
      <c r="AE12" s="304">
        <f t="shared" si="25"/>
        <v>15.52768739358449</v>
      </c>
      <c r="AF12" s="304">
        <f>SUM(AF24,AF36,AF54,AF66,AF78,AF96)</f>
        <v>8.5044433167372482</v>
      </c>
      <c r="AG12" s="306"/>
      <c r="AH12" s="304">
        <f t="shared" ref="AH12:AI12" si="26">SUM(AH24,AH36,AH54,AH66,AH78,AH96)</f>
        <v>10.031973012626135</v>
      </c>
      <c r="AI12" s="304">
        <f t="shared" si="26"/>
        <v>6.0977888959676623</v>
      </c>
      <c r="AJ12" s="304">
        <f>SUM(AJ24,AJ36,AJ54,AJ66,AJ78,AJ96)</f>
        <v>1.7463203197494419</v>
      </c>
      <c r="AK12" s="306"/>
      <c r="AL12" s="304">
        <f t="shared" ref="AL12:AM12" si="27">SUM(AL24,AL36,AL54,AL66,AL78,AL96)</f>
        <v>2.3736907031069321</v>
      </c>
      <c r="AM12" s="304">
        <f t="shared" si="27"/>
        <v>1.8595562579816436</v>
      </c>
      <c r="AN12" s="304">
        <f>SUM(AN24,AN36,AN54,AN66,AN78,AN96)</f>
        <v>1.511618799144087</v>
      </c>
    </row>
    <row r="13" spans="1:40" x14ac:dyDescent="0.2">
      <c r="A13" s="13" t="str">
        <f>name!E8</f>
        <v>Skilled trades occupations</v>
      </c>
      <c r="B13" s="304">
        <f t="shared" si="0"/>
        <v>66.238706523742593</v>
      </c>
      <c r="C13" s="304">
        <f t="shared" si="0"/>
        <v>68.286167176171134</v>
      </c>
      <c r="D13" s="304">
        <f t="shared" si="0"/>
        <v>67.141212527672835</v>
      </c>
      <c r="E13" s="304"/>
      <c r="F13" s="304">
        <f t="shared" si="1"/>
        <v>0.14451801920928675</v>
      </c>
      <c r="G13" s="304">
        <f t="shared" si="1"/>
        <v>0.17636089475816849</v>
      </c>
      <c r="H13" s="304">
        <f t="shared" si="1"/>
        <v>0.23022862193380894</v>
      </c>
      <c r="I13" s="304"/>
      <c r="J13" s="304">
        <f t="shared" si="2"/>
        <v>1.70225660996339</v>
      </c>
      <c r="K13" s="304">
        <f t="shared" si="2"/>
        <v>2.177063312938269</v>
      </c>
      <c r="L13" s="304">
        <f t="shared" si="2"/>
        <v>3.2097889620061726</v>
      </c>
      <c r="M13" s="304"/>
      <c r="N13" s="304">
        <f t="shared" si="3"/>
        <v>5.3234356973483496</v>
      </c>
      <c r="O13" s="304">
        <f t="shared" si="3"/>
        <v>6.3033870427610577</v>
      </c>
      <c r="P13" s="304">
        <f t="shared" si="3"/>
        <v>8.0881006533371558</v>
      </c>
      <c r="Q13" s="306"/>
      <c r="R13" s="304">
        <f t="shared" ref="R13:T13" si="28">SUM(R25,R37,R55,R67,R79,R97)</f>
        <v>2.2587226309395541</v>
      </c>
      <c r="S13" s="304">
        <f t="shared" si="28"/>
        <v>2.4593507079561392</v>
      </c>
      <c r="T13" s="304">
        <f t="shared" si="28"/>
        <v>3.0108877974660668</v>
      </c>
      <c r="U13" s="306"/>
      <c r="V13" s="304">
        <f t="shared" ref="V13:X13" si="29">SUM(V25,V37,V55,V67,V79,V97)</f>
        <v>4.3932759514805984</v>
      </c>
      <c r="W13" s="304">
        <f t="shared" si="29"/>
        <v>4.7252433348523146</v>
      </c>
      <c r="X13" s="304">
        <f t="shared" si="29"/>
        <v>5.654466950663922</v>
      </c>
      <c r="Y13" s="306"/>
      <c r="Z13" s="304">
        <f t="shared" ref="Z13:AB13" si="30">SUM(Z25,Z37,Z55,Z67,Z79,Z97)</f>
        <v>21.821124931269193</v>
      </c>
      <c r="AA13" s="304">
        <f t="shared" si="30"/>
        <v>21.711694102667771</v>
      </c>
      <c r="AB13" s="304">
        <f t="shared" si="30"/>
        <v>20.7877594245682</v>
      </c>
      <c r="AC13" s="306"/>
      <c r="AD13" s="304">
        <f t="shared" ref="AD13:AF13" si="31">SUM(AD25,AD37,AD55,AD67,AD79,AD97)</f>
        <v>16.851404566935066</v>
      </c>
      <c r="AE13" s="304">
        <f t="shared" si="31"/>
        <v>16.74842155286597</v>
      </c>
      <c r="AF13" s="304">
        <f t="shared" si="31"/>
        <v>15.365660784383319</v>
      </c>
      <c r="AG13" s="306"/>
      <c r="AH13" s="304">
        <f t="shared" ref="AH13:AJ13" si="32">SUM(AH25,AH37,AH55,AH67,AH79,AH97)</f>
        <v>9.8159050794479388</v>
      </c>
      <c r="AI13" s="304">
        <f t="shared" si="32"/>
        <v>10.265660734739884</v>
      </c>
      <c r="AJ13" s="304">
        <f t="shared" si="32"/>
        <v>8.6792472181708558</v>
      </c>
      <c r="AK13" s="306"/>
      <c r="AL13" s="304">
        <f t="shared" ref="AL13:AN13" si="33">SUM(AL25,AL37,AL55,AL67,AL79,AL97)</f>
        <v>3.9280630371492142</v>
      </c>
      <c r="AM13" s="304">
        <f t="shared" si="33"/>
        <v>3.7189854926315475</v>
      </c>
      <c r="AN13" s="304">
        <f t="shared" si="33"/>
        <v>2.1150721151433332</v>
      </c>
    </row>
    <row r="14" spans="1:40" x14ac:dyDescent="0.2">
      <c r="A14" s="13" t="str">
        <f>name!E9</f>
        <v>Caring, leisure and other service occupations</v>
      </c>
      <c r="B14" s="304">
        <f t="shared" si="0"/>
        <v>84.106759190542064</v>
      </c>
      <c r="C14" s="304">
        <f t="shared" si="0"/>
        <v>88.488541860073454</v>
      </c>
      <c r="D14" s="304">
        <f t="shared" si="0"/>
        <v>93.688952349289337</v>
      </c>
      <c r="E14" s="304"/>
      <c r="F14" s="304">
        <f t="shared" si="1"/>
        <v>0.10696485143308662</v>
      </c>
      <c r="G14" s="304">
        <f t="shared" si="1"/>
        <v>0.13935007082158005</v>
      </c>
      <c r="H14" s="304">
        <f t="shared" si="1"/>
        <v>0.19160391662011048</v>
      </c>
      <c r="I14" s="304"/>
      <c r="J14" s="304">
        <f t="shared" si="2"/>
        <v>3.7769672537745489</v>
      </c>
      <c r="K14" s="304">
        <f t="shared" si="2"/>
        <v>4.8813072955177024</v>
      </c>
      <c r="L14" s="304">
        <f t="shared" si="2"/>
        <v>6.5657419003303996</v>
      </c>
      <c r="M14" s="304"/>
      <c r="N14" s="304">
        <f t="shared" si="3"/>
        <v>11.181151249904737</v>
      </c>
      <c r="O14" s="304">
        <f t="shared" si="3"/>
        <v>13.248518628909013</v>
      </c>
      <c r="P14" s="304">
        <f t="shared" si="3"/>
        <v>16.106485523007564</v>
      </c>
      <c r="Q14" s="306"/>
      <c r="R14" s="304">
        <f>SUM(R26,R38,R56,R68,R80,R98)</f>
        <v>8.3325286237406004</v>
      </c>
      <c r="S14" s="304">
        <f t="shared" ref="S14:T14" si="34">SUM(S26,S38,S56,S68,S80,S98)</f>
        <v>8.8565396472642668</v>
      </c>
      <c r="T14" s="304">
        <f t="shared" si="34"/>
        <v>9.6746896630302288</v>
      </c>
      <c r="U14" s="306"/>
      <c r="V14" s="304">
        <f t="shared" ref="V14:X14" si="35">SUM(V26,V38,V56,V68,V80,V98)</f>
        <v>6.1531555036014574</v>
      </c>
      <c r="W14" s="304">
        <f t="shared" si="35"/>
        <v>6.7321026194032791</v>
      </c>
      <c r="X14" s="304">
        <f t="shared" si="35"/>
        <v>7.9436505512173001</v>
      </c>
      <c r="Y14" s="306"/>
      <c r="Z14" s="304">
        <f t="shared" ref="Z14:AB14" si="36">SUM(Z26,Z38,Z56,Z68,Z80,Z98)</f>
        <v>28.149525572974849</v>
      </c>
      <c r="AA14" s="304">
        <f t="shared" si="36"/>
        <v>29.142703794952734</v>
      </c>
      <c r="AB14" s="304">
        <f t="shared" si="36"/>
        <v>31.90316025790856</v>
      </c>
      <c r="AC14" s="306"/>
      <c r="AD14" s="304">
        <f t="shared" ref="AD14:AF14" si="37">SUM(AD26,AD38,AD56,AD68,AD80,AD98)</f>
        <v>19.434876834877564</v>
      </c>
      <c r="AE14" s="304">
        <f t="shared" si="37"/>
        <v>19.043626918937328</v>
      </c>
      <c r="AF14" s="304">
        <f t="shared" si="37"/>
        <v>15.806335057080199</v>
      </c>
      <c r="AG14" s="306"/>
      <c r="AH14" s="304">
        <f t="shared" ref="AH14:AJ14" si="38">SUM(AH26,AH38,AH56,AH68,AH80,AH98)</f>
        <v>5.4444133221701412</v>
      </c>
      <c r="AI14" s="304">
        <f t="shared" si="38"/>
        <v>4.9032968115810629</v>
      </c>
      <c r="AJ14" s="304">
        <f t="shared" si="38"/>
        <v>3.8093773896236316</v>
      </c>
      <c r="AK14" s="306"/>
      <c r="AL14" s="304">
        <f t="shared" ref="AL14:AN14" si="39">SUM(AL26,AL38,AL56,AL68,AL80,AL98)</f>
        <v>1.5271759780650789</v>
      </c>
      <c r="AM14" s="304">
        <f t="shared" si="39"/>
        <v>1.5410960726864888</v>
      </c>
      <c r="AN14" s="304">
        <f t="shared" si="39"/>
        <v>1.6879080904713586</v>
      </c>
    </row>
    <row r="15" spans="1:40" x14ac:dyDescent="0.2">
      <c r="A15" s="13" t="str">
        <f>name!E10</f>
        <v>Sales and customer service occupations</v>
      </c>
      <c r="B15" s="304">
        <f t="shared" si="0"/>
        <v>61.156411977405753</v>
      </c>
      <c r="C15" s="304">
        <f t="shared" si="0"/>
        <v>61.170485303275385</v>
      </c>
      <c r="D15" s="304">
        <f t="shared" si="0"/>
        <v>61.048505381829706</v>
      </c>
      <c r="E15" s="304"/>
      <c r="F15" s="304">
        <f t="shared" si="1"/>
        <v>0.19443525014454485</v>
      </c>
      <c r="G15" s="304">
        <f t="shared" si="1"/>
        <v>0.23599194444303451</v>
      </c>
      <c r="H15" s="304">
        <f t="shared" si="1"/>
        <v>0.30722084738448702</v>
      </c>
      <c r="I15" s="304"/>
      <c r="J15" s="304">
        <f t="shared" si="2"/>
        <v>2.8148828730065194</v>
      </c>
      <c r="K15" s="304">
        <f t="shared" si="2"/>
        <v>3.4220443245131982</v>
      </c>
      <c r="L15" s="304">
        <f t="shared" si="2"/>
        <v>4.7251799140939212</v>
      </c>
      <c r="M15" s="304"/>
      <c r="N15" s="304">
        <f t="shared" si="3"/>
        <v>9.6959870992893844</v>
      </c>
      <c r="O15" s="304">
        <f t="shared" si="3"/>
        <v>10.907074935782614</v>
      </c>
      <c r="P15" s="304">
        <f t="shared" si="3"/>
        <v>13.732804914709346</v>
      </c>
      <c r="Q15" s="306"/>
      <c r="R15" s="304">
        <f t="shared" ref="R15:T15" si="40">SUM(R27,R39,R57,R69,R81,R99)</f>
        <v>3.0914262655271441</v>
      </c>
      <c r="S15" s="304">
        <f t="shared" si="40"/>
        <v>3.3570551578442451</v>
      </c>
      <c r="T15" s="304">
        <f t="shared" si="40"/>
        <v>4.0253441938873076</v>
      </c>
      <c r="U15" s="306"/>
      <c r="V15" s="304">
        <f t="shared" ref="V15:X15" si="41">SUM(V27,V39,V57,V69,V81,V99)</f>
        <v>2.7265177122343518</v>
      </c>
      <c r="W15" s="304">
        <f t="shared" si="41"/>
        <v>2.876627619797258</v>
      </c>
      <c r="X15" s="304">
        <f t="shared" si="41"/>
        <v>3.3362986050922085</v>
      </c>
      <c r="Y15" s="306"/>
      <c r="Z15" s="304">
        <f t="shared" ref="Z15:AB15" si="42">SUM(Z27,Z39,Z57,Z69,Z81,Z99)</f>
        <v>16.701871814616169</v>
      </c>
      <c r="AA15" s="304">
        <f t="shared" si="42"/>
        <v>16.339153521135554</v>
      </c>
      <c r="AB15" s="304">
        <f t="shared" si="42"/>
        <v>17.007681787155974</v>
      </c>
      <c r="AC15" s="306"/>
      <c r="AD15" s="304">
        <f t="shared" ref="AD15:AF15" si="43">SUM(AD27,AD39,AD57,AD69,AD81,AD99)</f>
        <v>14.430254599896564</v>
      </c>
      <c r="AE15" s="304">
        <f t="shared" si="43"/>
        <v>13.725216124493492</v>
      </c>
      <c r="AF15" s="304">
        <f t="shared" si="43"/>
        <v>11.407517081365025</v>
      </c>
      <c r="AG15" s="306"/>
      <c r="AH15" s="304">
        <f t="shared" ref="AH15:AJ15" si="44">SUM(AH27,AH39,AH57,AH69,AH81,AH99)</f>
        <v>8.5077027586485769</v>
      </c>
      <c r="AI15" s="304">
        <f t="shared" si="44"/>
        <v>7.3729250238448616</v>
      </c>
      <c r="AJ15" s="304">
        <f t="shared" si="44"/>
        <v>3.8335344400484814</v>
      </c>
      <c r="AK15" s="306"/>
      <c r="AL15" s="304">
        <f t="shared" ref="AL15:AN15" si="45">SUM(AL27,AL39,AL57,AL69,AL81,AL99)</f>
        <v>2.9933336040424963</v>
      </c>
      <c r="AM15" s="304">
        <f t="shared" si="45"/>
        <v>2.9343966514211242</v>
      </c>
      <c r="AN15" s="304">
        <f t="shared" si="45"/>
        <v>2.6729235980929578</v>
      </c>
    </row>
    <row r="16" spans="1:40" x14ac:dyDescent="0.2">
      <c r="A16" s="13" t="str">
        <f>name!E11</f>
        <v>Process, plant and machine operatives</v>
      </c>
      <c r="B16" s="304">
        <f t="shared" si="0"/>
        <v>36.37402961958044</v>
      </c>
      <c r="C16" s="304">
        <f t="shared" si="0"/>
        <v>39.731988926386514</v>
      </c>
      <c r="D16" s="304">
        <f t="shared" si="0"/>
        <v>39.139979297229893</v>
      </c>
      <c r="E16" s="304"/>
      <c r="F16" s="304">
        <f t="shared" si="1"/>
        <v>0.11737855268545419</v>
      </c>
      <c r="G16" s="304">
        <f t="shared" si="1"/>
        <v>0.16017279941453949</v>
      </c>
      <c r="H16" s="304">
        <f t="shared" si="1"/>
        <v>0.23161824144758206</v>
      </c>
      <c r="I16" s="304"/>
      <c r="J16" s="304">
        <f t="shared" si="2"/>
        <v>0.86950640320736194</v>
      </c>
      <c r="K16" s="304">
        <f t="shared" si="2"/>
        <v>1.1093505394086669</v>
      </c>
      <c r="L16" s="304">
        <f t="shared" si="2"/>
        <v>1.5936311483424686</v>
      </c>
      <c r="M16" s="304"/>
      <c r="N16" s="304">
        <f t="shared" si="3"/>
        <v>2.1311698815950941</v>
      </c>
      <c r="O16" s="304">
        <f t="shared" si="3"/>
        <v>2.5780245247261986</v>
      </c>
      <c r="P16" s="304">
        <f t="shared" si="3"/>
        <v>3.5208756263589018</v>
      </c>
      <c r="Q16" s="306"/>
      <c r="R16" s="304">
        <f t="shared" ref="R16:T16" si="46">SUM(R28,R40,R58,R70,R82,R100)</f>
        <v>0.95496612388416879</v>
      </c>
      <c r="S16" s="304">
        <f t="shared" si="46"/>
        <v>1.1621646738331912</v>
      </c>
      <c r="T16" s="304">
        <f t="shared" si="46"/>
        <v>1.5269083890052684</v>
      </c>
      <c r="U16" s="306"/>
      <c r="V16" s="304">
        <f t="shared" ref="V16:X16" si="47">SUM(V28,V40,V58,V70,V82,V100)</f>
        <v>1.7618571849595679</v>
      </c>
      <c r="W16" s="304">
        <f t="shared" si="47"/>
        <v>2.083624055897388</v>
      </c>
      <c r="X16" s="304">
        <f t="shared" si="47"/>
        <v>2.5485985631259891</v>
      </c>
      <c r="Y16" s="306"/>
      <c r="Z16" s="304">
        <f t="shared" ref="Z16:AB16" si="48">SUM(Z28,Z40,Z58,Z70,Z82,Z100)</f>
        <v>8.468764637972928</v>
      </c>
      <c r="AA16" s="304">
        <f t="shared" si="48"/>
        <v>9.6808177617761615</v>
      </c>
      <c r="AB16" s="304">
        <f t="shared" si="48"/>
        <v>10.913892274367566</v>
      </c>
      <c r="AC16" s="306"/>
      <c r="AD16" s="304">
        <f t="shared" ref="AD16:AF16" si="49">SUM(AD28,AD40,AD58,AD70,AD82,AD100)</f>
        <v>10.545471142021027</v>
      </c>
      <c r="AE16" s="304">
        <f t="shared" si="49"/>
        <v>11.797287648813118</v>
      </c>
      <c r="AF16" s="304">
        <f t="shared" si="49"/>
        <v>11.275084549507909</v>
      </c>
      <c r="AG16" s="306"/>
      <c r="AH16" s="304">
        <f t="shared" ref="AH16:AJ16" si="50">SUM(AH28,AH40,AH58,AH70,AH82,AH100)</f>
        <v>8.1618469485346932</v>
      </c>
      <c r="AI16" s="304">
        <f t="shared" si="50"/>
        <v>8.0575510293869463</v>
      </c>
      <c r="AJ16" s="304">
        <f t="shared" si="50"/>
        <v>5.1748924445330422</v>
      </c>
      <c r="AK16" s="306"/>
      <c r="AL16" s="304">
        <f t="shared" ref="AL16:AN16" si="51">SUM(AL28,AL40,AL58,AL70,AL82,AL100)</f>
        <v>3.3630687447201471</v>
      </c>
      <c r="AM16" s="304">
        <f t="shared" si="51"/>
        <v>3.102995893130303</v>
      </c>
      <c r="AN16" s="304">
        <f t="shared" si="51"/>
        <v>2.3544780605411701</v>
      </c>
    </row>
    <row r="17" spans="1:40" x14ac:dyDescent="0.2">
      <c r="A17" s="13" t="str">
        <f>name!E12</f>
        <v>Elementary occupations</v>
      </c>
      <c r="B17" s="304">
        <f t="shared" si="0"/>
        <v>87.892771888047648</v>
      </c>
      <c r="C17" s="304">
        <f t="shared" si="0"/>
        <v>88.300345120192418</v>
      </c>
      <c r="D17" s="304">
        <f t="shared" si="0"/>
        <v>85.012169654542561</v>
      </c>
      <c r="E17" s="304"/>
      <c r="F17" s="304">
        <f t="shared" si="1"/>
        <v>6.8985302668741547E-2</v>
      </c>
      <c r="G17" s="304">
        <f t="shared" si="1"/>
        <v>8.2131245193026226E-2</v>
      </c>
      <c r="H17" s="304">
        <f t="shared" si="1"/>
        <v>0.10314454728408032</v>
      </c>
      <c r="I17" s="304"/>
      <c r="J17" s="304">
        <f t="shared" si="2"/>
        <v>2.4125874283833273</v>
      </c>
      <c r="K17" s="304">
        <f t="shared" si="2"/>
        <v>3.0830584618519015</v>
      </c>
      <c r="L17" s="304">
        <f t="shared" si="2"/>
        <v>4.4381653126414911</v>
      </c>
      <c r="M17" s="304"/>
      <c r="N17" s="304">
        <f t="shared" si="3"/>
        <v>7.7265673548881519</v>
      </c>
      <c r="O17" s="304">
        <f t="shared" si="3"/>
        <v>8.9821152210264508</v>
      </c>
      <c r="P17" s="304">
        <f t="shared" si="3"/>
        <v>11.759860822460219</v>
      </c>
      <c r="Q17" s="306"/>
      <c r="R17" s="304">
        <f t="shared" ref="R17:T17" si="52">SUM(R29,R41,R59,R71,R83,R101)</f>
        <v>4.0356528544184487</v>
      </c>
      <c r="S17" s="304">
        <f t="shared" si="52"/>
        <v>4.624655270493311</v>
      </c>
      <c r="T17" s="304">
        <f t="shared" si="52"/>
        <v>6.1371446062429937</v>
      </c>
      <c r="U17" s="306"/>
      <c r="V17" s="304">
        <f t="shared" ref="V17:X17" si="53">SUM(V29,V41,V59,V71,V83,V101)</f>
        <v>3.7599725825240782</v>
      </c>
      <c r="W17" s="304">
        <f t="shared" si="53"/>
        <v>4.2032723390146058</v>
      </c>
      <c r="X17" s="304">
        <f t="shared" si="53"/>
        <v>5.4767490572733166</v>
      </c>
      <c r="Y17" s="306"/>
      <c r="Z17" s="304">
        <f t="shared" ref="Z17:AB17" si="54">SUM(Z29,Z41,Z59,Z71,Z83,Z101)</f>
        <v>17.171504732462672</v>
      </c>
      <c r="AA17" s="304">
        <f t="shared" si="54"/>
        <v>16.511403281911484</v>
      </c>
      <c r="AB17" s="304">
        <f t="shared" si="54"/>
        <v>16.388953894420787</v>
      </c>
      <c r="AC17" s="306"/>
      <c r="AD17" s="304">
        <f t="shared" ref="AD17:AF17" si="55">SUM(AD29,AD41,AD59,AD71,AD83,AD101)</f>
        <v>24.482376383078034</v>
      </c>
      <c r="AE17" s="304">
        <f t="shared" si="55"/>
        <v>24.877903121379937</v>
      </c>
      <c r="AF17" s="304">
        <f t="shared" si="55"/>
        <v>22.312741085808881</v>
      </c>
      <c r="AG17" s="306"/>
      <c r="AH17" s="304">
        <f t="shared" ref="AH17:AJ17" si="56">SUM(AH29,AH41,AH59,AH71,AH83,AH101)</f>
        <v>20.498557793616218</v>
      </c>
      <c r="AI17" s="304">
        <f t="shared" si="56"/>
        <v>20.106123075055493</v>
      </c>
      <c r="AJ17" s="304">
        <f t="shared" si="56"/>
        <v>13.967559300482504</v>
      </c>
      <c r="AK17" s="306"/>
      <c r="AL17" s="304">
        <f t="shared" ref="AL17:AN17" si="57">SUM(AL29,AL41,AL59,AL71,AL83,AL101)</f>
        <v>7.7365674560079771</v>
      </c>
      <c r="AM17" s="304">
        <f t="shared" si="57"/>
        <v>5.8296831042662127</v>
      </c>
      <c r="AN17" s="304">
        <f t="shared" si="57"/>
        <v>4.4278510279282868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18.056000000000022</v>
      </c>
      <c r="C20" s="305">
        <f>SUM(C21:C29)</f>
        <v>18.466999999999999</v>
      </c>
      <c r="D20" s="305">
        <f>SUM(D21:D29)</f>
        <v>19.20699999999999</v>
      </c>
      <c r="E20" s="304"/>
      <c r="F20" s="305">
        <f>SUM(F21:F29)</f>
        <v>0.29359078864343574</v>
      </c>
      <c r="G20" s="305">
        <f>SUM(G21:G29)</f>
        <v>0.34366714221946637</v>
      </c>
      <c r="H20" s="305">
        <f>SUM(H21:H29)</f>
        <v>0.46015028211333547</v>
      </c>
      <c r="I20" s="304"/>
      <c r="J20" s="305">
        <f>SUM(J21:J29)</f>
        <v>1.6317507602665466</v>
      </c>
      <c r="K20" s="305">
        <f>SUM(K21:K29)</f>
        <v>1.8311147923469653</v>
      </c>
      <c r="L20" s="305">
        <f>SUM(L21:L29)</f>
        <v>2.367794702702319</v>
      </c>
      <c r="M20" s="304"/>
      <c r="N20" s="305">
        <f>SUM(N21:N29)</f>
        <v>3.6760761469079259</v>
      </c>
      <c r="O20" s="305">
        <f>SUM(O21:O29)</f>
        <v>3.8306202120226671</v>
      </c>
      <c r="P20" s="305">
        <f>SUM(P21:P29)</f>
        <v>4.4252337228034948</v>
      </c>
      <c r="Q20" s="306"/>
      <c r="R20" s="305">
        <f>SUM(R21:R29)</f>
        <v>0.70623125746689008</v>
      </c>
      <c r="S20" s="305">
        <f>SUM(S21:S29)</f>
        <v>0.74054885387047653</v>
      </c>
      <c r="T20" s="305">
        <f>SUM(T21:T29)</f>
        <v>0.87243751693979621</v>
      </c>
      <c r="U20" s="306"/>
      <c r="V20" s="305">
        <f>SUM(V21:V29)</f>
        <v>1.7476400720890071</v>
      </c>
      <c r="W20" s="305">
        <f>SUM(W21:W29)</f>
        <v>1.8033971934335165</v>
      </c>
      <c r="X20" s="305">
        <f>SUM(X21:X29)</f>
        <v>2.0783209966633778</v>
      </c>
      <c r="Y20" s="306"/>
      <c r="Z20" s="305">
        <f>SUM(Z21:Z29)</f>
        <v>3.550742818429125</v>
      </c>
      <c r="AA20" s="305">
        <f>SUM(AA21:AA29)</f>
        <v>3.4472141026696179</v>
      </c>
      <c r="AB20" s="305">
        <f>SUM(AB21:AB29)</f>
        <v>3.4438109006343143</v>
      </c>
      <c r="AC20" s="306"/>
      <c r="AD20" s="305">
        <f>SUM(AD21:AD29)</f>
        <v>3.1713066329720987</v>
      </c>
      <c r="AE20" s="305">
        <f>SUM(AE21:AE29)</f>
        <v>3.1026560882869774</v>
      </c>
      <c r="AF20" s="305">
        <f>SUM(AF21:AF29)</f>
        <v>2.7409149173894569</v>
      </c>
      <c r="AG20" s="306"/>
      <c r="AH20" s="305">
        <f>SUM(AH21:AH29)</f>
        <v>2.1951513332236452</v>
      </c>
      <c r="AI20" s="305">
        <f>SUM(AI21:AI29)</f>
        <v>2.0409411365191077</v>
      </c>
      <c r="AJ20" s="305">
        <f>SUM(AJ21:AJ29)</f>
        <v>1.4685658671050357</v>
      </c>
      <c r="AK20" s="306"/>
      <c r="AL20" s="305">
        <f>SUM(AL21:AL29)</f>
        <v>1.0835101900013493</v>
      </c>
      <c r="AM20" s="305">
        <f>SUM(AM21:AM29)</f>
        <v>1.3268404786312031</v>
      </c>
      <c r="AN20" s="305">
        <f>SUM(AN21:AN29)</f>
        <v>1.3497710936488594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2.3104727607067277</v>
      </c>
      <c r="C21" s="304">
        <f t="shared" ref="C21:D21" si="59">SUM(G21,K21,O21,S21,W21,AA21,AE21,AI21,AM21)</f>
        <v>2.4645771989735126</v>
      </c>
      <c r="D21" s="304">
        <f t="shared" si="59"/>
        <v>2.690094164615608</v>
      </c>
      <c r="E21" s="304"/>
      <c r="F21" s="304">
        <v>6.647693235156453E-2</v>
      </c>
      <c r="G21" s="304">
        <v>7.4038485843276977E-2</v>
      </c>
      <c r="H21" s="304">
        <v>9.0935911705538414E-2</v>
      </c>
      <c r="I21" s="304"/>
      <c r="J21" s="304">
        <v>0.45375004446332212</v>
      </c>
      <c r="K21" s="304">
        <v>0.47793797015344258</v>
      </c>
      <c r="L21" s="304">
        <v>0.55393364913594223</v>
      </c>
      <c r="M21" s="304"/>
      <c r="N21" s="304">
        <v>0.59768445485294774</v>
      </c>
      <c r="O21" s="304">
        <v>0.61019184450206088</v>
      </c>
      <c r="P21" s="304">
        <v>0.6829005456460121</v>
      </c>
      <c r="Q21" s="306"/>
      <c r="R21" s="304">
        <v>8.7536157012670868E-2</v>
      </c>
      <c r="S21" s="304">
        <v>9.4851523050511685E-2</v>
      </c>
      <c r="T21" s="304">
        <v>0.10471321223641047</v>
      </c>
      <c r="U21" s="306"/>
      <c r="V21" s="304">
        <v>0.17372898230599426</v>
      </c>
      <c r="W21" s="304">
        <v>0.16400288375167094</v>
      </c>
      <c r="X21" s="304">
        <v>0.16533351540804425</v>
      </c>
      <c r="Y21" s="306"/>
      <c r="Z21" s="304">
        <v>0.33769930097807055</v>
      </c>
      <c r="AA21" s="304">
        <v>0.37515384010286595</v>
      </c>
      <c r="AB21" s="304">
        <v>0.46148054402020722</v>
      </c>
      <c r="AC21" s="306"/>
      <c r="AD21" s="304">
        <v>0.29282362193079736</v>
      </c>
      <c r="AE21" s="304">
        <v>0.31249235084855215</v>
      </c>
      <c r="AF21" s="304">
        <v>0.26760623165735808</v>
      </c>
      <c r="AG21" s="306"/>
      <c r="AH21" s="304">
        <v>0.19036862974594909</v>
      </c>
      <c r="AI21" s="304">
        <v>0.18849784504060596</v>
      </c>
      <c r="AJ21" s="304">
        <v>0.13242849048396266</v>
      </c>
      <c r="AK21" s="306"/>
      <c r="AL21" s="304">
        <v>0.11040463706541147</v>
      </c>
      <c r="AM21" s="304">
        <v>0.16741045568052551</v>
      </c>
      <c r="AN21" s="304">
        <v>0.23076206432213239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3.031035313926103</v>
      </c>
      <c r="C22" s="304">
        <f t="shared" ref="C22:C29" si="61">SUM(G22,K22,O22,S22,W22,AA22,AE22,AI22,AM22)</f>
        <v>3.3114290471455061</v>
      </c>
      <c r="D22" s="304">
        <f t="shared" ref="D22:D29" si="62">SUM(H22,L22,P22,T22,X22,AB22,AF22,AJ22,AN22)</f>
        <v>3.7599883531762948</v>
      </c>
      <c r="E22" s="304"/>
      <c r="F22" s="304">
        <v>0.14034814362237494</v>
      </c>
      <c r="G22" s="304">
        <v>0.17190239690662043</v>
      </c>
      <c r="H22" s="304">
        <v>0.23551947624206487</v>
      </c>
      <c r="I22" s="304"/>
      <c r="J22" s="304">
        <v>0.64334911965446917</v>
      </c>
      <c r="K22" s="304">
        <v>0.77407477098619626</v>
      </c>
      <c r="L22" s="304">
        <v>1.0202453022524487</v>
      </c>
      <c r="M22" s="304"/>
      <c r="N22" s="304">
        <v>0.99090742126658615</v>
      </c>
      <c r="O22" s="304">
        <v>1.0349859042628331</v>
      </c>
      <c r="P22" s="304">
        <v>1.0901574146122353</v>
      </c>
      <c r="Q22" s="306"/>
      <c r="R22" s="304">
        <v>9.9462656605743952E-2</v>
      </c>
      <c r="S22" s="304">
        <v>0.10465485905278617</v>
      </c>
      <c r="T22" s="304">
        <v>0.11522846090319402</v>
      </c>
      <c r="U22" s="306"/>
      <c r="V22" s="304">
        <v>0.41977085801857483</v>
      </c>
      <c r="W22" s="304">
        <v>0.43096642746240976</v>
      </c>
      <c r="X22" s="304">
        <v>0.46328201567095079</v>
      </c>
      <c r="Y22" s="306"/>
      <c r="Z22" s="304">
        <v>0.30819686313045591</v>
      </c>
      <c r="AA22" s="304">
        <v>0.29804286648109118</v>
      </c>
      <c r="AB22" s="304">
        <v>0.26479357711108698</v>
      </c>
      <c r="AC22" s="306"/>
      <c r="AD22" s="304">
        <v>0.2133257840129579</v>
      </c>
      <c r="AE22" s="304">
        <v>0.22089373156958672</v>
      </c>
      <c r="AF22" s="304">
        <v>0.25318564459774584</v>
      </c>
      <c r="AG22" s="306"/>
      <c r="AH22" s="304">
        <v>0.14573698753904385</v>
      </c>
      <c r="AI22" s="304">
        <v>0.16472605253791153</v>
      </c>
      <c r="AJ22" s="304">
        <v>0.13769787492142624</v>
      </c>
      <c r="AK22" s="306"/>
      <c r="AL22" s="304">
        <v>6.9937480075896716E-2</v>
      </c>
      <c r="AM22" s="304">
        <v>0.11118203788607045</v>
      </c>
      <c r="AN22" s="304">
        <v>0.17987858686514205</v>
      </c>
    </row>
    <row r="23" spans="1:40" x14ac:dyDescent="0.2">
      <c r="A23" s="13" t="str">
        <f t="shared" si="58"/>
        <v>Associate professional occupations</v>
      </c>
      <c r="B23" s="304">
        <f t="shared" si="60"/>
        <v>2.1423293838996358</v>
      </c>
      <c r="C23" s="304">
        <f t="shared" si="61"/>
        <v>2.0711060561351586</v>
      </c>
      <c r="D23" s="304">
        <f t="shared" si="62"/>
        <v>2.250603418963145</v>
      </c>
      <c r="E23" s="304"/>
      <c r="F23" s="304">
        <v>4.0761933183733945E-2</v>
      </c>
      <c r="G23" s="304">
        <v>4.4989734681515257E-2</v>
      </c>
      <c r="H23" s="304">
        <v>6.3035785027289723E-2</v>
      </c>
      <c r="I23" s="304"/>
      <c r="J23" s="304">
        <v>0.23973738093268374</v>
      </c>
      <c r="K23" s="304">
        <v>0.25496666360714476</v>
      </c>
      <c r="L23" s="304">
        <v>0.29282287825685238</v>
      </c>
      <c r="M23" s="304"/>
      <c r="N23" s="304">
        <v>0.60237279649659914</v>
      </c>
      <c r="O23" s="304">
        <v>0.56665791475392502</v>
      </c>
      <c r="P23" s="304">
        <v>0.60685533469777497</v>
      </c>
      <c r="Q23" s="306"/>
      <c r="R23" s="304">
        <v>5.8781411010560634E-2</v>
      </c>
      <c r="S23" s="304">
        <v>5.6845146250600963E-2</v>
      </c>
      <c r="T23" s="304">
        <v>6.5903627010420768E-2</v>
      </c>
      <c r="U23" s="306"/>
      <c r="V23" s="304">
        <v>0.30005022744299531</v>
      </c>
      <c r="W23" s="304">
        <v>0.30791638027033924</v>
      </c>
      <c r="X23" s="304">
        <v>0.37082955828146125</v>
      </c>
      <c r="Y23" s="306"/>
      <c r="Z23" s="304">
        <v>0.46156288675631441</v>
      </c>
      <c r="AA23" s="304">
        <v>0.39677935081016091</v>
      </c>
      <c r="AB23" s="304">
        <v>0.40035949811852622</v>
      </c>
      <c r="AC23" s="306"/>
      <c r="AD23" s="304">
        <v>0.19522010060934911</v>
      </c>
      <c r="AE23" s="304">
        <v>0.15587091662143615</v>
      </c>
      <c r="AF23" s="304">
        <v>0.11799548489002039</v>
      </c>
      <c r="AG23" s="306"/>
      <c r="AH23" s="304">
        <v>0.16921281310135775</v>
      </c>
      <c r="AI23" s="304">
        <v>0.17053872727148614</v>
      </c>
      <c r="AJ23" s="304">
        <v>0.139962134585075</v>
      </c>
      <c r="AK23" s="306"/>
      <c r="AL23" s="304">
        <v>7.4629834366041647E-2</v>
      </c>
      <c r="AM23" s="304">
        <v>0.11654122186855</v>
      </c>
      <c r="AN23" s="304">
        <v>0.19283911809572396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1.3106833135140263</v>
      </c>
      <c r="C24" s="304">
        <f t="shared" si="61"/>
        <v>1.145074643760787</v>
      </c>
      <c r="D24" s="304">
        <f t="shared" si="62"/>
        <v>1.0030243892487931</v>
      </c>
      <c r="E24" s="304"/>
      <c r="F24" s="304">
        <v>5.3320757515359241E-3</v>
      </c>
      <c r="G24" s="304">
        <v>5.5576326777592002E-3</v>
      </c>
      <c r="H24" s="304">
        <v>1.2963361430136572E-2</v>
      </c>
      <c r="I24" s="304"/>
      <c r="J24" s="304">
        <v>8.2671456029552753E-2</v>
      </c>
      <c r="K24" s="304">
        <v>8.8314107902826414E-2</v>
      </c>
      <c r="L24" s="304">
        <v>0.18512132163476494</v>
      </c>
      <c r="M24" s="304"/>
      <c r="N24" s="304">
        <v>0.2424824356369232</v>
      </c>
      <c r="O24" s="304">
        <v>0.2266431249715401</v>
      </c>
      <c r="P24" s="304">
        <v>0.23114563923003961</v>
      </c>
      <c r="Q24" s="306"/>
      <c r="R24" s="304">
        <v>4.464847645419659E-2</v>
      </c>
      <c r="S24" s="304">
        <v>3.9314524537192821E-2</v>
      </c>
      <c r="T24" s="304">
        <v>3.9217269338455561E-2</v>
      </c>
      <c r="U24" s="306"/>
      <c r="V24" s="304">
        <v>0.13235345246468391</v>
      </c>
      <c r="W24" s="304">
        <v>0.13087481175739857</v>
      </c>
      <c r="X24" s="304">
        <v>0.13766356823222986</v>
      </c>
      <c r="Y24" s="306"/>
      <c r="Z24" s="304">
        <v>0.30893969844571145</v>
      </c>
      <c r="AA24" s="304">
        <v>0.24824865141456212</v>
      </c>
      <c r="AB24" s="304">
        <v>0.15289446637849607</v>
      </c>
      <c r="AC24" s="306"/>
      <c r="AD24" s="304">
        <v>0.24867272070361515</v>
      </c>
      <c r="AE24" s="304">
        <v>0.19542960407228163</v>
      </c>
      <c r="AF24" s="304">
        <v>0.11292600181628075</v>
      </c>
      <c r="AG24" s="306"/>
      <c r="AH24" s="304">
        <v>0.16426068141531616</v>
      </c>
      <c r="AI24" s="304">
        <v>0.12158746524308751</v>
      </c>
      <c r="AJ24" s="304">
        <v>5.6368392592139639E-2</v>
      </c>
      <c r="AK24" s="306"/>
      <c r="AL24" s="304">
        <v>8.1322316612490994E-2</v>
      </c>
      <c r="AM24" s="304">
        <v>8.9104721184138785E-2</v>
      </c>
      <c r="AN24" s="304">
        <v>7.472436859625009E-2</v>
      </c>
    </row>
    <row r="25" spans="1:40" x14ac:dyDescent="0.2">
      <c r="A25" s="13" t="str">
        <f t="shared" si="58"/>
        <v>Skilled trades occupations</v>
      </c>
      <c r="B25" s="304">
        <f t="shared" si="60"/>
        <v>4.4821747536808374</v>
      </c>
      <c r="C25" s="304">
        <f t="shared" si="61"/>
        <v>4.5814383265170271</v>
      </c>
      <c r="D25" s="304">
        <f t="shared" si="62"/>
        <v>4.602071823004322</v>
      </c>
      <c r="E25" s="304"/>
      <c r="F25" s="304">
        <v>2.9217718331299929E-2</v>
      </c>
      <c r="G25" s="304">
        <v>3.5352348302221767E-2</v>
      </c>
      <c r="H25" s="304">
        <v>4.3288266368395965E-2</v>
      </c>
      <c r="I25" s="304"/>
      <c r="J25" s="304">
        <v>0.10703386807410847</v>
      </c>
      <c r="K25" s="304">
        <v>0.1216922029836313</v>
      </c>
      <c r="L25" s="304">
        <v>0.18404160652283266</v>
      </c>
      <c r="M25" s="304"/>
      <c r="N25" s="304">
        <v>0.79130107779535364</v>
      </c>
      <c r="O25" s="304">
        <v>0.91396393310999213</v>
      </c>
      <c r="P25" s="304">
        <v>1.2448381895919467</v>
      </c>
      <c r="Q25" s="306"/>
      <c r="R25" s="304">
        <v>0.19259297859392571</v>
      </c>
      <c r="S25" s="304">
        <v>0.20593665301306452</v>
      </c>
      <c r="T25" s="304">
        <v>0.24997707517210135</v>
      </c>
      <c r="U25" s="306"/>
      <c r="V25" s="304">
        <v>0.46055870976960017</v>
      </c>
      <c r="W25" s="304">
        <v>0.49094291054886668</v>
      </c>
      <c r="X25" s="304">
        <v>0.63426059674489521</v>
      </c>
      <c r="Y25" s="306"/>
      <c r="Z25" s="304">
        <v>1.0254378232775403</v>
      </c>
      <c r="AA25" s="304">
        <v>0.94915881667348434</v>
      </c>
      <c r="AB25" s="304">
        <v>0.82832838005343112</v>
      </c>
      <c r="AC25" s="306"/>
      <c r="AD25" s="304">
        <v>0.9929260968675514</v>
      </c>
      <c r="AE25" s="304">
        <v>0.98971795479851965</v>
      </c>
      <c r="AF25" s="304">
        <v>0.90111751829607878</v>
      </c>
      <c r="AG25" s="306"/>
      <c r="AH25" s="304">
        <v>0.58005543794181136</v>
      </c>
      <c r="AI25" s="304">
        <v>0.55247298342728834</v>
      </c>
      <c r="AJ25" s="304">
        <v>0.40089222843168859</v>
      </c>
      <c r="AK25" s="306"/>
      <c r="AL25" s="304">
        <v>0.30305104302964653</v>
      </c>
      <c r="AM25" s="304">
        <v>0.32220052365995877</v>
      </c>
      <c r="AN25" s="304">
        <v>0.11532796182295159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0.58167225216674812</v>
      </c>
      <c r="C26" s="304">
        <f t="shared" si="61"/>
        <v>0.59919658216814364</v>
      </c>
      <c r="D26" s="304">
        <f t="shared" si="62"/>
        <v>0.60857462245523175</v>
      </c>
      <c r="E26" s="304"/>
      <c r="F26" s="304">
        <v>2.7517923797422015E-3</v>
      </c>
      <c r="G26" s="304">
        <v>3.1265185712230641E-3</v>
      </c>
      <c r="H26" s="304">
        <v>3.7253888800858571E-3</v>
      </c>
      <c r="I26" s="304"/>
      <c r="J26" s="304">
        <v>2.1917120037467271E-2</v>
      </c>
      <c r="K26" s="304">
        <v>2.5230141409943421E-2</v>
      </c>
      <c r="L26" s="304">
        <v>2.8002026827621138E-2</v>
      </c>
      <c r="M26" s="304"/>
      <c r="N26" s="304">
        <v>0.15739989510455885</v>
      </c>
      <c r="O26" s="304">
        <v>0.15417157764246942</v>
      </c>
      <c r="P26" s="304">
        <v>0.14477071771275632</v>
      </c>
      <c r="Q26" s="306"/>
      <c r="R26" s="304">
        <v>4.325653014286119E-2</v>
      </c>
      <c r="S26" s="304">
        <v>5.287843746265742E-2</v>
      </c>
      <c r="T26" s="304">
        <v>6.8794427266334585E-2</v>
      </c>
      <c r="U26" s="306"/>
      <c r="V26" s="304">
        <v>3.7245517416914682E-2</v>
      </c>
      <c r="W26" s="304">
        <v>3.9410123598392556E-2</v>
      </c>
      <c r="X26" s="304">
        <v>4.2172832112269611E-2</v>
      </c>
      <c r="Y26" s="306"/>
      <c r="Z26" s="304">
        <v>8.063196179734293E-2</v>
      </c>
      <c r="AA26" s="304">
        <v>8.37052324893236E-2</v>
      </c>
      <c r="AB26" s="304">
        <v>9.5160450020918344E-2</v>
      </c>
      <c r="AC26" s="306"/>
      <c r="AD26" s="304">
        <v>7.9610776028133032E-2</v>
      </c>
      <c r="AE26" s="304">
        <v>7.165680976790216E-2</v>
      </c>
      <c r="AF26" s="304">
        <v>5.6281089747131183E-2</v>
      </c>
      <c r="AG26" s="306"/>
      <c r="AH26" s="304">
        <v>0.10017620560357328</v>
      </c>
      <c r="AI26" s="304">
        <v>0.10284696217864624</v>
      </c>
      <c r="AJ26" s="304">
        <v>9.9433591684906619E-2</v>
      </c>
      <c r="AK26" s="306"/>
      <c r="AL26" s="304">
        <v>5.8682453656154654E-2</v>
      </c>
      <c r="AM26" s="304">
        <v>6.6170779047585726E-2</v>
      </c>
      <c r="AN26" s="304">
        <v>7.0234098203208112E-2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0.95789516008530562</v>
      </c>
      <c r="C27" s="304">
        <f t="shared" si="61"/>
        <v>0.97067465636744699</v>
      </c>
      <c r="D27" s="304">
        <f t="shared" si="62"/>
        <v>1.0153348236165425</v>
      </c>
      <c r="E27" s="304"/>
      <c r="F27" s="304">
        <v>8.2724750234182166E-3</v>
      </c>
      <c r="G27" s="304">
        <v>8.1250745683910715E-3</v>
      </c>
      <c r="H27" s="304">
        <v>9.8538816725180847E-3</v>
      </c>
      <c r="I27" s="304"/>
      <c r="J27" s="304">
        <v>4.0283092576640499E-2</v>
      </c>
      <c r="K27" s="304">
        <v>4.2142340705658185E-2</v>
      </c>
      <c r="L27" s="304">
        <v>4.651736950351739E-2</v>
      </c>
      <c r="M27" s="304"/>
      <c r="N27" s="304">
        <v>0.16828194871649027</v>
      </c>
      <c r="O27" s="304">
        <v>0.17228023599821157</v>
      </c>
      <c r="P27" s="304">
        <v>0.23138526961617129</v>
      </c>
      <c r="Q27" s="306"/>
      <c r="R27" s="304">
        <v>0.10125625584208474</v>
      </c>
      <c r="S27" s="304">
        <v>0.10339924933785676</v>
      </c>
      <c r="T27" s="304">
        <v>0.13847160720339435</v>
      </c>
      <c r="U27" s="306"/>
      <c r="V27" s="304">
        <v>6.0782796982728649E-2</v>
      </c>
      <c r="W27" s="304">
        <v>6.0852980257741399E-2</v>
      </c>
      <c r="X27" s="304">
        <v>6.4320079549435416E-2</v>
      </c>
      <c r="Y27" s="306"/>
      <c r="Z27" s="304">
        <v>0.21887217076245583</v>
      </c>
      <c r="AA27" s="304">
        <v>0.23788559650322963</v>
      </c>
      <c r="AB27" s="304">
        <v>0.27126119354102429</v>
      </c>
      <c r="AC27" s="306"/>
      <c r="AD27" s="304">
        <v>0.13224504131852824</v>
      </c>
      <c r="AE27" s="304">
        <v>0.13273683490535473</v>
      </c>
      <c r="AF27" s="304">
        <v>0.1182369257210631</v>
      </c>
      <c r="AG27" s="306"/>
      <c r="AH27" s="304">
        <v>0.16828729475331511</v>
      </c>
      <c r="AI27" s="304">
        <v>0.14579906577525001</v>
      </c>
      <c r="AJ27" s="304">
        <v>8.8673366711551377E-2</v>
      </c>
      <c r="AK27" s="306"/>
      <c r="AL27" s="304">
        <v>5.961408410964425E-2</v>
      </c>
      <c r="AM27" s="304">
        <v>6.7453278315753665E-2</v>
      </c>
      <c r="AN27" s="304">
        <v>4.6615130097867205E-2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1.5011609111224229</v>
      </c>
      <c r="C28" s="304">
        <f t="shared" si="61"/>
        <v>1.6951933727062254</v>
      </c>
      <c r="D28" s="304">
        <f t="shared" si="62"/>
        <v>1.8438571928804144</v>
      </c>
      <c r="E28" s="304"/>
      <c r="F28" s="304">
        <v>3.6184962189266689E-4</v>
      </c>
      <c r="G28" s="304">
        <v>5.0337305817847722E-4</v>
      </c>
      <c r="H28" s="304">
        <v>7.6139165642079287E-4</v>
      </c>
      <c r="I28" s="304"/>
      <c r="J28" s="304">
        <v>2.5226912146787312E-2</v>
      </c>
      <c r="K28" s="304">
        <v>2.8385959358388911E-2</v>
      </c>
      <c r="L28" s="304">
        <v>3.6072625470912112E-2</v>
      </c>
      <c r="M28" s="304"/>
      <c r="N28" s="304">
        <v>7.6121199736247883E-2</v>
      </c>
      <c r="O28" s="304">
        <v>9.9874236574165415E-2</v>
      </c>
      <c r="P28" s="304">
        <v>0.13688265974619393</v>
      </c>
      <c r="Q28" s="306"/>
      <c r="R28" s="304">
        <v>2.4713526634777213E-2</v>
      </c>
      <c r="S28" s="304">
        <v>2.9759822439861198E-2</v>
      </c>
      <c r="T28" s="304">
        <v>3.9014200326622027E-2</v>
      </c>
      <c r="U28" s="306"/>
      <c r="V28" s="304">
        <v>5.2911990138342427E-2</v>
      </c>
      <c r="W28" s="304">
        <v>6.4834066481472247E-2</v>
      </c>
      <c r="X28" s="304">
        <v>7.8339722549666008E-2</v>
      </c>
      <c r="Y28" s="306"/>
      <c r="Z28" s="304">
        <v>0.42353095736209967</v>
      </c>
      <c r="AA28" s="304">
        <v>0.49603769080663102</v>
      </c>
      <c r="AB28" s="304">
        <v>0.6510574732833313</v>
      </c>
      <c r="AC28" s="306"/>
      <c r="AD28" s="304">
        <v>0.47005893109355479</v>
      </c>
      <c r="AE28" s="304">
        <v>0.51367845279920588</v>
      </c>
      <c r="AF28" s="304">
        <v>0.51285493371603874</v>
      </c>
      <c r="AG28" s="306"/>
      <c r="AH28" s="304">
        <v>0.23272378852751632</v>
      </c>
      <c r="AI28" s="304">
        <v>0.21921047821713521</v>
      </c>
      <c r="AJ28" s="304">
        <v>0.12944848843961376</v>
      </c>
      <c r="AK28" s="306"/>
      <c r="AL28" s="304">
        <v>0.19551175586120456</v>
      </c>
      <c r="AM28" s="304">
        <v>0.24290929297118707</v>
      </c>
      <c r="AN28" s="304">
        <v>0.25942569769161566</v>
      </c>
    </row>
    <row r="29" spans="1:40" x14ac:dyDescent="0.2">
      <c r="A29" s="13" t="str">
        <f t="shared" si="58"/>
        <v>Elementary occupations</v>
      </c>
      <c r="B29" s="304">
        <f t="shared" si="60"/>
        <v>1.7385761508982147</v>
      </c>
      <c r="C29" s="304">
        <f t="shared" si="61"/>
        <v>1.628310116226191</v>
      </c>
      <c r="D29" s="304">
        <f t="shared" si="62"/>
        <v>1.433451212039639</v>
      </c>
      <c r="E29" s="304"/>
      <c r="F29" s="304">
        <v>6.7868377873389434E-5</v>
      </c>
      <c r="G29" s="304">
        <v>7.1577610280094617E-5</v>
      </c>
      <c r="H29" s="304">
        <v>6.681913088511168E-5</v>
      </c>
      <c r="I29" s="304"/>
      <c r="J29" s="304">
        <v>1.7781766351515103E-2</v>
      </c>
      <c r="K29" s="304">
        <v>1.8370635239733292E-2</v>
      </c>
      <c r="L29" s="304">
        <v>2.1037923097427323E-2</v>
      </c>
      <c r="M29" s="304"/>
      <c r="N29" s="304">
        <v>4.9524917302218821E-2</v>
      </c>
      <c r="O29" s="304">
        <v>5.1851440207469526E-2</v>
      </c>
      <c r="P29" s="304">
        <v>5.6297951950364945E-2</v>
      </c>
      <c r="Q29" s="306"/>
      <c r="R29" s="304">
        <v>5.3983265170069177E-2</v>
      </c>
      <c r="S29" s="304">
        <v>5.2908638725945055E-2</v>
      </c>
      <c r="T29" s="304">
        <v>5.1117637482863042E-2</v>
      </c>
      <c r="U29" s="306"/>
      <c r="V29" s="304">
        <v>0.11023753754917302</v>
      </c>
      <c r="W29" s="304">
        <v>0.11359660930522512</v>
      </c>
      <c r="X29" s="304">
        <v>0.12211910811442529</v>
      </c>
      <c r="Y29" s="306"/>
      <c r="Z29" s="304">
        <v>0.38587115591913346</v>
      </c>
      <c r="AA29" s="304">
        <v>0.36220205738826955</v>
      </c>
      <c r="AB29" s="304">
        <v>0.31847531810729329</v>
      </c>
      <c r="AC29" s="306"/>
      <c r="AD29" s="304">
        <v>0.54642356040761142</v>
      </c>
      <c r="AE29" s="304">
        <v>0.51017943290413825</v>
      </c>
      <c r="AF29" s="304">
        <v>0.40071108694773988</v>
      </c>
      <c r="AG29" s="306"/>
      <c r="AH29" s="304">
        <v>0.44432949459576188</v>
      </c>
      <c r="AI29" s="304">
        <v>0.37526155682769685</v>
      </c>
      <c r="AJ29" s="304">
        <v>0.28366129925467176</v>
      </c>
      <c r="AK29" s="306"/>
      <c r="AL29" s="304">
        <v>0.13035658522485852</v>
      </c>
      <c r="AM29" s="304">
        <v>0.14386816801743313</v>
      </c>
      <c r="AN29" s="304">
        <v>0.17996406795396827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45.07000000000005</v>
      </c>
      <c r="C32" s="305">
        <f>SUM(C33:C41)</f>
        <v>42.636999999999951</v>
      </c>
      <c r="D32" s="305">
        <f>SUM(D33:D41)</f>
        <v>37.17600000000008</v>
      </c>
      <c r="E32" s="304"/>
      <c r="F32" s="305">
        <f>SUM(F33:F41)</f>
        <v>0.75191835457657097</v>
      </c>
      <c r="G32" s="305">
        <f>SUM(G33:G41)</f>
        <v>0.76743366552140102</v>
      </c>
      <c r="H32" s="305">
        <f>SUM(H33:H41)</f>
        <v>0.81653778921853482</v>
      </c>
      <c r="I32" s="304"/>
      <c r="J32" s="305">
        <f>SUM(J33:J41)</f>
        <v>4.152459470661519</v>
      </c>
      <c r="K32" s="305">
        <f>SUM(K33:K41)</f>
        <v>4.3974370359252495</v>
      </c>
      <c r="L32" s="305">
        <f>SUM(L33:L41)</f>
        <v>4.9029440411893548</v>
      </c>
      <c r="M32" s="304"/>
      <c r="N32" s="305">
        <f>SUM(N33:N41)</f>
        <v>8.9352148330954932</v>
      </c>
      <c r="O32" s="305">
        <f>SUM(O33:O41)</f>
        <v>8.6527075142874619</v>
      </c>
      <c r="P32" s="305">
        <f>SUM(P33:P41)</f>
        <v>8.3101297070634139</v>
      </c>
      <c r="Q32" s="306"/>
      <c r="R32" s="305">
        <f>SUM(R33:R41)</f>
        <v>2.0894625359166787</v>
      </c>
      <c r="S32" s="305">
        <f>SUM(S33:S41)</f>
        <v>2.0684271638834848</v>
      </c>
      <c r="T32" s="305">
        <f>SUM(T33:T41)</f>
        <v>2.1110167284960522</v>
      </c>
      <c r="U32" s="306"/>
      <c r="V32" s="305">
        <f>SUM(V33:V41)</f>
        <v>4.5894352819906441</v>
      </c>
      <c r="W32" s="305">
        <f>SUM(W33:W41)</f>
        <v>4.2788869897488206</v>
      </c>
      <c r="X32" s="305">
        <f>SUM(X33:X41)</f>
        <v>3.9445631439869806</v>
      </c>
      <c r="Y32" s="306"/>
      <c r="Z32" s="305">
        <f>SUM(Z33:Z41)</f>
        <v>10.098288409259901</v>
      </c>
      <c r="AA32" s="305">
        <f>SUM(AA33:AA41)</f>
        <v>9.4206312492527751</v>
      </c>
      <c r="AB32" s="305">
        <f>SUM(AB33:AB41)</f>
        <v>7.9427453545560436</v>
      </c>
      <c r="AC32" s="306"/>
      <c r="AD32" s="305">
        <f>SUM(AD33:AD41)</f>
        <v>7.7900987796324808</v>
      </c>
      <c r="AE32" s="305">
        <f>SUM(AE33:AE41)</f>
        <v>7.1796996172665217</v>
      </c>
      <c r="AF32" s="305">
        <f>SUM(AF33:AF41)</f>
        <v>5.2105848625328379</v>
      </c>
      <c r="AG32" s="306"/>
      <c r="AH32" s="305">
        <f>SUM(AH33:AH41)</f>
        <v>5.0964062380085</v>
      </c>
      <c r="AI32" s="305">
        <f>SUM(AI33:AI41)</f>
        <v>4.4953051270125366</v>
      </c>
      <c r="AJ32" s="305">
        <f>SUM(AJ33:AJ41)</f>
        <v>2.6259137600720344</v>
      </c>
      <c r="AK32" s="306"/>
      <c r="AL32" s="305">
        <f>SUM(AL33:AL41)</f>
        <v>1.566716096858263</v>
      </c>
      <c r="AM32" s="305">
        <f>SUM(AM33:AM41)</f>
        <v>1.3764716371017038</v>
      </c>
      <c r="AN32" s="305">
        <f>SUM(AN33:AN41)</f>
        <v>1.3115646128848333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7.8293633736036812</v>
      </c>
      <c r="C33" s="304">
        <f t="shared" ref="C33:C41" si="64">SUM(G33,K33,O33,S33,W33,AA33,AE33,AI33,AM33)</f>
        <v>7.2065381499489192</v>
      </c>
      <c r="D33" s="304">
        <f t="shared" ref="D33:D40" si="65">SUM(H33,L33,P33,T33,X33,AB33,AF33,AJ33,AN33)</f>
        <v>6.6112842083057268</v>
      </c>
      <c r="E33" s="304"/>
      <c r="F33" s="304">
        <v>0.12114327657085124</v>
      </c>
      <c r="G33" s="304">
        <v>0.10935490219813192</v>
      </c>
      <c r="H33" s="304">
        <v>0.10252971657130036</v>
      </c>
      <c r="I33" s="304"/>
      <c r="J33" s="304">
        <v>0.94013090752401107</v>
      </c>
      <c r="K33" s="304">
        <v>0.94352420757409594</v>
      </c>
      <c r="L33" s="304">
        <v>1.0141623630717551</v>
      </c>
      <c r="M33" s="304"/>
      <c r="N33" s="304">
        <v>2.2252039917048161</v>
      </c>
      <c r="O33" s="304">
        <v>2.0919650078299576</v>
      </c>
      <c r="P33" s="304">
        <v>2.0260850397625481</v>
      </c>
      <c r="Q33" s="306"/>
      <c r="R33" s="304">
        <v>0.46492429552805131</v>
      </c>
      <c r="S33" s="304">
        <v>0.43000288725853331</v>
      </c>
      <c r="T33" s="304">
        <v>0.43611596460040586</v>
      </c>
      <c r="U33" s="306"/>
      <c r="V33" s="304">
        <v>1.0721267056752997</v>
      </c>
      <c r="W33" s="304">
        <v>0.96700397097836555</v>
      </c>
      <c r="X33" s="304">
        <v>0.91643663999070712</v>
      </c>
      <c r="Y33" s="306"/>
      <c r="Z33" s="304">
        <v>1.3133484202902497</v>
      </c>
      <c r="AA33" s="304">
        <v>1.1341791633516469</v>
      </c>
      <c r="AB33" s="304">
        <v>0.91461887225417993</v>
      </c>
      <c r="AC33" s="306"/>
      <c r="AD33" s="304">
        <v>0.99689521771143386</v>
      </c>
      <c r="AE33" s="304">
        <v>0.8787500229742381</v>
      </c>
      <c r="AF33" s="304">
        <v>0.66273604773996808</v>
      </c>
      <c r="AG33" s="306"/>
      <c r="AH33" s="304">
        <v>0.54474111182236229</v>
      </c>
      <c r="AI33" s="304">
        <v>0.4656471325594933</v>
      </c>
      <c r="AJ33" s="304">
        <v>0.27899762907679215</v>
      </c>
      <c r="AK33" s="306"/>
      <c r="AL33" s="304">
        <v>0.15084944677660497</v>
      </c>
      <c r="AM33" s="304">
        <v>0.18611085522445767</v>
      </c>
      <c r="AN33" s="304">
        <v>0.25960193523806979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10.357779814303241</v>
      </c>
      <c r="C34" s="304">
        <f t="shared" si="64"/>
        <v>10.145772623846769</v>
      </c>
      <c r="D34" s="304">
        <f t="shared" si="65"/>
        <v>9.0859156307499944</v>
      </c>
      <c r="E34" s="304"/>
      <c r="F34" s="304">
        <v>0.46090816276785529</v>
      </c>
      <c r="G34" s="304">
        <v>0.48856360470181176</v>
      </c>
      <c r="H34" s="304">
        <v>0.53331600492526465</v>
      </c>
      <c r="I34" s="304"/>
      <c r="J34" s="304">
        <v>1.7648033935912149</v>
      </c>
      <c r="K34" s="304">
        <v>1.8950294101915921</v>
      </c>
      <c r="L34" s="304">
        <v>2.0731533464760132</v>
      </c>
      <c r="M34" s="304"/>
      <c r="N34" s="304">
        <v>3.0417002792503967</v>
      </c>
      <c r="O34" s="304">
        <v>2.9147834955409788</v>
      </c>
      <c r="P34" s="304">
        <v>2.5883860800963725</v>
      </c>
      <c r="Q34" s="306"/>
      <c r="R34" s="304">
        <v>0.32060221343820522</v>
      </c>
      <c r="S34" s="304">
        <v>0.31372322589062146</v>
      </c>
      <c r="T34" s="304">
        <v>0.30671882565385006</v>
      </c>
      <c r="U34" s="306"/>
      <c r="V34" s="304">
        <v>1.3934686471757165</v>
      </c>
      <c r="W34" s="304">
        <v>1.2983812169747748</v>
      </c>
      <c r="X34" s="304">
        <v>1.1290218928597078</v>
      </c>
      <c r="Y34" s="306"/>
      <c r="Z34" s="304">
        <v>1.8114723358649671</v>
      </c>
      <c r="AA34" s="304">
        <v>1.7118260297587475</v>
      </c>
      <c r="AB34" s="304">
        <v>1.3299002035864649</v>
      </c>
      <c r="AC34" s="306"/>
      <c r="AD34" s="304">
        <v>0.88883571406784767</v>
      </c>
      <c r="AE34" s="304">
        <v>0.80198209126835907</v>
      </c>
      <c r="AF34" s="304">
        <v>0.50770170226901223</v>
      </c>
      <c r="AG34" s="306"/>
      <c r="AH34" s="304">
        <v>0.53933987322954546</v>
      </c>
      <c r="AI34" s="304">
        <v>0.5377361070005785</v>
      </c>
      <c r="AJ34" s="304">
        <v>0.4115065157187518</v>
      </c>
      <c r="AK34" s="306"/>
      <c r="AL34" s="304">
        <v>0.13664919491749344</v>
      </c>
      <c r="AM34" s="304">
        <v>0.18374744251930653</v>
      </c>
      <c r="AN34" s="304">
        <v>0.20621105916455695</v>
      </c>
    </row>
    <row r="35" spans="1:40" x14ac:dyDescent="0.2">
      <c r="A35" s="13" t="str">
        <f t="shared" si="63"/>
        <v>Associate professional occupations</v>
      </c>
      <c r="B35" s="304">
        <f t="shared" si="66"/>
        <v>7.2483442210214131</v>
      </c>
      <c r="C35" s="304">
        <f t="shared" si="64"/>
        <v>6.457751898045645</v>
      </c>
      <c r="D35" s="304">
        <f t="shared" si="65"/>
        <v>5.7937832500105868</v>
      </c>
      <c r="E35" s="304"/>
      <c r="F35" s="304">
        <v>0.10589889887327955</v>
      </c>
      <c r="G35" s="304">
        <v>0.10158175353094391</v>
      </c>
      <c r="H35" s="304">
        <v>0.10845793212907086</v>
      </c>
      <c r="I35" s="304"/>
      <c r="J35" s="304">
        <v>0.79354983258003242</v>
      </c>
      <c r="K35" s="304">
        <v>0.77856191501377048</v>
      </c>
      <c r="L35" s="304">
        <v>0.83011203001766465</v>
      </c>
      <c r="M35" s="304"/>
      <c r="N35" s="304">
        <v>1.8614758132227733</v>
      </c>
      <c r="O35" s="304">
        <v>1.7306527278333474</v>
      </c>
      <c r="P35" s="304">
        <v>1.6461050154565038</v>
      </c>
      <c r="Q35" s="306"/>
      <c r="R35" s="304">
        <v>0.54285013982299102</v>
      </c>
      <c r="S35" s="304">
        <v>0.52741652076514278</v>
      </c>
      <c r="T35" s="304">
        <v>0.54006361202048292</v>
      </c>
      <c r="U35" s="306"/>
      <c r="V35" s="304">
        <v>0.78732432544463593</v>
      </c>
      <c r="W35" s="304">
        <v>0.6623771543123167</v>
      </c>
      <c r="X35" s="304">
        <v>0.57596005887919866</v>
      </c>
      <c r="Y35" s="306"/>
      <c r="Z35" s="304">
        <v>1.6228274534762464</v>
      </c>
      <c r="AA35" s="304">
        <v>1.390876737251229</v>
      </c>
      <c r="AB35" s="304">
        <v>1.1590123545538782</v>
      </c>
      <c r="AC35" s="306"/>
      <c r="AD35" s="304">
        <v>0.97707591064442656</v>
      </c>
      <c r="AE35" s="304">
        <v>0.82405177417082609</v>
      </c>
      <c r="AF35" s="304">
        <v>0.60119066308542179</v>
      </c>
      <c r="AG35" s="306"/>
      <c r="AH35" s="304">
        <v>0.4734737129293996</v>
      </c>
      <c r="AI35" s="304">
        <v>0.35261216111193266</v>
      </c>
      <c r="AJ35" s="304">
        <v>0.23502036975405532</v>
      </c>
      <c r="AK35" s="306"/>
      <c r="AL35" s="304">
        <v>8.386813402762798E-2</v>
      </c>
      <c r="AM35" s="304">
        <v>8.9621154056137339E-2</v>
      </c>
      <c r="AN35" s="304">
        <v>9.7861214114309827E-2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3.9465777150483503</v>
      </c>
      <c r="C36" s="304">
        <f t="shared" si="64"/>
        <v>3.4272419562901186</v>
      </c>
      <c r="D36" s="304">
        <f t="shared" si="65"/>
        <v>2.7820719034962393</v>
      </c>
      <c r="E36" s="304"/>
      <c r="F36" s="304">
        <v>1.3879511084391043E-2</v>
      </c>
      <c r="G36" s="304">
        <v>1.3675709499747378E-2</v>
      </c>
      <c r="H36" s="304">
        <v>1.4186824617424909E-2</v>
      </c>
      <c r="I36" s="304"/>
      <c r="J36" s="304">
        <v>0.20196383386235417</v>
      </c>
      <c r="K36" s="304">
        <v>0.21095442970400011</v>
      </c>
      <c r="L36" s="304">
        <v>0.24243333230601508</v>
      </c>
      <c r="M36" s="304"/>
      <c r="N36" s="304">
        <v>0.69091201815409498</v>
      </c>
      <c r="O36" s="304">
        <v>0.67420170691060044</v>
      </c>
      <c r="P36" s="304">
        <v>0.67966980569493352</v>
      </c>
      <c r="Q36" s="306"/>
      <c r="R36" s="304">
        <v>0.26996114155371226</v>
      </c>
      <c r="S36" s="304">
        <v>0.26704024787845154</v>
      </c>
      <c r="T36" s="304">
        <v>0.28114378182129729</v>
      </c>
      <c r="U36" s="306"/>
      <c r="V36" s="304">
        <v>0.31568008540972925</v>
      </c>
      <c r="W36" s="304">
        <v>0.29761230104286363</v>
      </c>
      <c r="X36" s="304">
        <v>0.2993062819970147</v>
      </c>
      <c r="Y36" s="306"/>
      <c r="Z36" s="304">
        <v>0.89891609224427138</v>
      </c>
      <c r="AA36" s="304">
        <v>0.78374532793661822</v>
      </c>
      <c r="AB36" s="304">
        <v>0.64915146915798183</v>
      </c>
      <c r="AC36" s="306"/>
      <c r="AD36" s="304">
        <v>1.0350251265466073</v>
      </c>
      <c r="AE36" s="304">
        <v>0.83528230755770072</v>
      </c>
      <c r="AF36" s="304">
        <v>0.53443238620844269</v>
      </c>
      <c r="AG36" s="306"/>
      <c r="AH36" s="304">
        <v>0.43432088459590551</v>
      </c>
      <c r="AI36" s="304">
        <v>0.26843168416540636</v>
      </c>
      <c r="AJ36" s="304">
        <v>4.4173963068357594E-2</v>
      </c>
      <c r="AK36" s="306"/>
      <c r="AL36" s="304">
        <v>8.5919021597284997E-2</v>
      </c>
      <c r="AM36" s="304">
        <v>7.629824159473074E-2</v>
      </c>
      <c r="AN36" s="304">
        <v>3.7574058624771395E-2</v>
      </c>
    </row>
    <row r="37" spans="1:40" x14ac:dyDescent="0.2">
      <c r="A37" s="13" t="str">
        <f t="shared" si="63"/>
        <v>Skilled trades occupations</v>
      </c>
      <c r="B37" s="304">
        <f t="shared" si="66"/>
        <v>6.8391007678119022</v>
      </c>
      <c r="C37" s="304">
        <f t="shared" si="64"/>
        <v>6.4442208868693749</v>
      </c>
      <c r="D37" s="304">
        <f t="shared" si="65"/>
        <v>5.0712264417552868</v>
      </c>
      <c r="E37" s="304"/>
      <c r="F37" s="304">
        <v>1.1323877218393381E-2</v>
      </c>
      <c r="G37" s="304">
        <v>1.3366569471911534E-2</v>
      </c>
      <c r="H37" s="304">
        <v>1.7112820684297574E-2</v>
      </c>
      <c r="I37" s="304"/>
      <c r="J37" s="304">
        <v>0.20561016556384509</v>
      </c>
      <c r="K37" s="304">
        <v>0.27006071489036521</v>
      </c>
      <c r="L37" s="304">
        <v>0.37751906364005311</v>
      </c>
      <c r="M37" s="304"/>
      <c r="N37" s="304">
        <v>0.44317238649809304</v>
      </c>
      <c r="O37" s="304">
        <v>0.5046038349385763</v>
      </c>
      <c r="P37" s="304">
        <v>0.58689199875796194</v>
      </c>
      <c r="Q37" s="306"/>
      <c r="R37" s="304">
        <v>0.20342778132956477</v>
      </c>
      <c r="S37" s="304">
        <v>0.21855273574235021</v>
      </c>
      <c r="T37" s="304">
        <v>0.21300982757179404</v>
      </c>
      <c r="U37" s="306"/>
      <c r="V37" s="304">
        <v>0.59852909217053296</v>
      </c>
      <c r="W37" s="304">
        <v>0.56473115834175203</v>
      </c>
      <c r="X37" s="304">
        <v>0.50741629330488447</v>
      </c>
      <c r="Y37" s="306"/>
      <c r="Z37" s="304">
        <v>2.5415282925852378</v>
      </c>
      <c r="AA37" s="304">
        <v>2.3527192789729066</v>
      </c>
      <c r="AB37" s="304">
        <v>1.8751794894320111</v>
      </c>
      <c r="AC37" s="306"/>
      <c r="AD37" s="304">
        <v>1.5430497262297815</v>
      </c>
      <c r="AE37" s="304">
        <v>1.3931165107667121</v>
      </c>
      <c r="AF37" s="304">
        <v>0.84566389199296776</v>
      </c>
      <c r="AG37" s="306"/>
      <c r="AH37" s="304">
        <v>0.96400222740363584</v>
      </c>
      <c r="AI37" s="304">
        <v>0.87217307585663206</v>
      </c>
      <c r="AJ37" s="304">
        <v>0.47486173740851156</v>
      </c>
      <c r="AK37" s="306"/>
      <c r="AL37" s="304">
        <v>0.32845721881281759</v>
      </c>
      <c r="AM37" s="304">
        <v>0.25489700788816805</v>
      </c>
      <c r="AN37" s="304">
        <v>0.1735713189628057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0.71485771528344211</v>
      </c>
      <c r="C38" s="304">
        <f t="shared" si="64"/>
        <v>0.74199078255167028</v>
      </c>
      <c r="D38" s="304">
        <f t="shared" si="65"/>
        <v>0.70276615845900714</v>
      </c>
      <c r="E38" s="304"/>
      <c r="F38" s="304">
        <v>1.815666174562585E-2</v>
      </c>
      <c r="G38" s="304">
        <v>1.9456328635876152E-2</v>
      </c>
      <c r="H38" s="304">
        <v>2.0150254729678407E-2</v>
      </c>
      <c r="I38" s="304"/>
      <c r="J38" s="304">
        <v>1.6478062540603317E-2</v>
      </c>
      <c r="K38" s="304">
        <v>1.7727028878946262E-2</v>
      </c>
      <c r="L38" s="304">
        <v>1.7301596583304425E-2</v>
      </c>
      <c r="M38" s="304"/>
      <c r="N38" s="304">
        <v>8.1295415694448453E-2</v>
      </c>
      <c r="O38" s="304">
        <v>8.1263093055599991E-2</v>
      </c>
      <c r="P38" s="304">
        <v>7.3435689837665949E-2</v>
      </c>
      <c r="Q38" s="306"/>
      <c r="R38" s="304">
        <v>2.0618514202882389E-2</v>
      </c>
      <c r="S38" s="304">
        <v>1.8824221963138519E-2</v>
      </c>
      <c r="T38" s="304">
        <v>1.7299533940351206E-2</v>
      </c>
      <c r="U38" s="306"/>
      <c r="V38" s="304">
        <v>5.9414098660032208E-2</v>
      </c>
      <c r="W38" s="304">
        <v>6.1723068734946443E-2</v>
      </c>
      <c r="X38" s="304">
        <v>5.6968773763423249E-2</v>
      </c>
      <c r="Y38" s="306"/>
      <c r="Z38" s="304">
        <v>0.10472305429752632</v>
      </c>
      <c r="AA38" s="304">
        <v>9.1737851501210568E-2</v>
      </c>
      <c r="AB38" s="304">
        <v>7.5889542143284638E-2</v>
      </c>
      <c r="AC38" s="306"/>
      <c r="AD38" s="304">
        <v>0.12985502108587146</v>
      </c>
      <c r="AE38" s="304">
        <v>0.12023674430680625</v>
      </c>
      <c r="AF38" s="304">
        <v>8.9486002942188919E-2</v>
      </c>
      <c r="AG38" s="306"/>
      <c r="AH38" s="304">
        <v>0.24070989717509952</v>
      </c>
      <c r="AI38" s="304">
        <v>0.26902079614036117</v>
      </c>
      <c r="AJ38" s="304">
        <v>0.2589901327184021</v>
      </c>
      <c r="AK38" s="306"/>
      <c r="AL38" s="304">
        <v>4.3606989881352594E-2</v>
      </c>
      <c r="AM38" s="304">
        <v>6.2001649334784893E-2</v>
      </c>
      <c r="AN38" s="304">
        <v>9.3244631800708286E-2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1.5731440843100926</v>
      </c>
      <c r="C39" s="304">
        <f t="shared" si="64"/>
        <v>1.5794866117017448</v>
      </c>
      <c r="D39" s="304">
        <f t="shared" si="65"/>
        <v>1.4789097049584168</v>
      </c>
      <c r="E39" s="304"/>
      <c r="F39" s="304">
        <v>1.0848337141931471E-2</v>
      </c>
      <c r="G39" s="304">
        <v>1.0748859655833031E-2</v>
      </c>
      <c r="H39" s="304">
        <v>9.7108090423834673E-3</v>
      </c>
      <c r="I39" s="304"/>
      <c r="J39" s="304">
        <v>0.12242266415269962</v>
      </c>
      <c r="K39" s="304">
        <v>0.13352481499015098</v>
      </c>
      <c r="L39" s="304">
        <v>0.15159065045642581</v>
      </c>
      <c r="M39" s="304"/>
      <c r="N39" s="304">
        <v>0.30487415463019507</v>
      </c>
      <c r="O39" s="304">
        <v>0.3240370787162925</v>
      </c>
      <c r="P39" s="304">
        <v>0.32221067781897206</v>
      </c>
      <c r="Q39" s="306"/>
      <c r="R39" s="304">
        <v>9.7072847636613516E-2</v>
      </c>
      <c r="S39" s="304">
        <v>0.10517734757105257</v>
      </c>
      <c r="T39" s="304">
        <v>0.10454105715387078</v>
      </c>
      <c r="U39" s="306"/>
      <c r="V39" s="304">
        <v>0.10926964079765901</v>
      </c>
      <c r="W39" s="304">
        <v>0.11958090092992142</v>
      </c>
      <c r="X39" s="304">
        <v>0.11785061862067733</v>
      </c>
      <c r="Y39" s="306"/>
      <c r="Z39" s="304">
        <v>0.36188465614451026</v>
      </c>
      <c r="AA39" s="304">
        <v>0.34629587636659565</v>
      </c>
      <c r="AB39" s="304">
        <v>0.32927011496142916</v>
      </c>
      <c r="AC39" s="306"/>
      <c r="AD39" s="304">
        <v>0.29474654257385258</v>
      </c>
      <c r="AE39" s="304">
        <v>0.28330268247621626</v>
      </c>
      <c r="AF39" s="304">
        <v>0.24868270446986676</v>
      </c>
      <c r="AG39" s="306"/>
      <c r="AH39" s="304">
        <v>0.17258487907336167</v>
      </c>
      <c r="AI39" s="304">
        <v>0.13322505771185411</v>
      </c>
      <c r="AJ39" s="304">
        <v>4.593089424968709E-2</v>
      </c>
      <c r="AK39" s="306"/>
      <c r="AL39" s="304">
        <v>9.9440362159269366E-2</v>
      </c>
      <c r="AM39" s="304">
        <v>0.12359399328382821</v>
      </c>
      <c r="AN39" s="304">
        <v>0.14912217818510454</v>
      </c>
    </row>
    <row r="40" spans="1:40" x14ac:dyDescent="0.2">
      <c r="A40" s="13" t="str">
        <f t="shared" si="63"/>
        <v>Process, plant and machine operatives</v>
      </c>
      <c r="B40" s="304">
        <f t="shared" si="66"/>
        <v>4.3116122226615081</v>
      </c>
      <c r="C40" s="304">
        <f t="shared" si="64"/>
        <v>4.6827912092307988</v>
      </c>
      <c r="D40" s="304">
        <f t="shared" si="65"/>
        <v>4.0396894042282234</v>
      </c>
      <c r="E40" s="304"/>
      <c r="F40" s="304">
        <v>1.6577383629700192E-3</v>
      </c>
      <c r="G40" s="304">
        <v>1.8347392580699163E-3</v>
      </c>
      <c r="H40" s="304">
        <v>1.8148974332924577E-3</v>
      </c>
      <c r="I40" s="304"/>
      <c r="J40" s="304">
        <v>6.9503631259972706E-2</v>
      </c>
      <c r="K40" s="304">
        <v>0.107709652444716</v>
      </c>
      <c r="L40" s="304">
        <v>0.15247777085333669</v>
      </c>
      <c r="M40" s="304"/>
      <c r="N40" s="304">
        <v>0.16578151591333792</v>
      </c>
      <c r="O40" s="304">
        <v>0.21045756565407323</v>
      </c>
      <c r="P40" s="304">
        <v>0.25344464700659625</v>
      </c>
      <c r="Q40" s="306"/>
      <c r="R40" s="305">
        <v>9.8273107415191102E-2</v>
      </c>
      <c r="S40" s="305">
        <v>0.11991080434832373</v>
      </c>
      <c r="T40" s="305">
        <v>0.13310192072287849</v>
      </c>
      <c r="U40" s="306"/>
      <c r="V40" s="305">
        <v>0.19039121708788631</v>
      </c>
      <c r="W40" s="305">
        <v>0.24489886433876371</v>
      </c>
      <c r="X40" s="305">
        <v>0.27587660074032094</v>
      </c>
      <c r="Y40" s="306"/>
      <c r="Z40" s="305">
        <v>1.0835051135892748</v>
      </c>
      <c r="AA40" s="305">
        <v>1.3034249600970336</v>
      </c>
      <c r="AB40" s="305">
        <v>1.330200243593979</v>
      </c>
      <c r="AC40" s="306"/>
      <c r="AD40" s="305">
        <v>1.3451369385957763</v>
      </c>
      <c r="AE40" s="305">
        <v>1.5523944207068161</v>
      </c>
      <c r="AF40" s="305">
        <v>1.3394623738351934</v>
      </c>
      <c r="AG40" s="306"/>
      <c r="AH40" s="305">
        <v>0.97540600374008868</v>
      </c>
      <c r="AI40" s="305">
        <v>0.92584739433639407</v>
      </c>
      <c r="AJ40" s="305">
        <v>0.38001643727413303</v>
      </c>
      <c r="AK40" s="306"/>
      <c r="AL40" s="305">
        <v>0.38195695669701002</v>
      </c>
      <c r="AM40" s="305">
        <v>0.21631280804660832</v>
      </c>
      <c r="AN40" s="305">
        <v>0.17329451276849375</v>
      </c>
    </row>
    <row r="41" spans="1:40" x14ac:dyDescent="0.2">
      <c r="A41" s="39" t="str">
        <f t="shared" si="63"/>
        <v>Elementary occupations</v>
      </c>
      <c r="B41" s="307">
        <f t="shared" si="66"/>
        <v>2.24922008595642</v>
      </c>
      <c r="C41" s="307">
        <f t="shared" si="64"/>
        <v>1.9512058815149136</v>
      </c>
      <c r="D41" s="307">
        <f>SUM(H41,L41,P41,T41,X41,AB41,AF41,AJ41,AN41)</f>
        <v>1.610353298036606</v>
      </c>
      <c r="E41" s="307"/>
      <c r="F41" s="307">
        <v>8.1018908112733476E-3</v>
      </c>
      <c r="G41" s="307">
        <v>8.8511985690754268E-3</v>
      </c>
      <c r="H41" s="307">
        <v>9.2585290858221477E-3</v>
      </c>
      <c r="I41" s="307"/>
      <c r="J41" s="307">
        <v>3.7996979586786189E-2</v>
      </c>
      <c r="K41" s="307">
        <v>4.0344862237612571E-2</v>
      </c>
      <c r="L41" s="307">
        <v>4.4193887784787299E-2</v>
      </c>
      <c r="M41" s="307"/>
      <c r="N41" s="307">
        <v>0.12079925802733814</v>
      </c>
      <c r="O41" s="307">
        <v>0.12074300380803592</v>
      </c>
      <c r="P41" s="307">
        <v>0.13390075263186033</v>
      </c>
      <c r="Q41" s="308"/>
      <c r="R41" s="307">
        <v>7.1732494989466961E-2</v>
      </c>
      <c r="S41" s="307">
        <v>6.7779172465870147E-2</v>
      </c>
      <c r="T41" s="307">
        <v>7.9022205011122226E-2</v>
      </c>
      <c r="U41" s="308"/>
      <c r="V41" s="307">
        <v>6.3231469569152474E-2</v>
      </c>
      <c r="W41" s="307">
        <v>6.2578354095116528E-2</v>
      </c>
      <c r="X41" s="307">
        <v>6.5725983831046497E-2</v>
      </c>
      <c r="Y41" s="308"/>
      <c r="Z41" s="307">
        <v>0.36008299076761657</v>
      </c>
      <c r="AA41" s="307">
        <v>0.30582602401678893</v>
      </c>
      <c r="AB41" s="307">
        <v>0.27952306487283535</v>
      </c>
      <c r="AC41" s="308"/>
      <c r="AD41" s="307">
        <v>0.57947858217688231</v>
      </c>
      <c r="AE41" s="307">
        <v>0.49058306303884774</v>
      </c>
      <c r="AF41" s="307">
        <v>0.38122908998977562</v>
      </c>
      <c r="AG41" s="308"/>
      <c r="AH41" s="307">
        <v>0.75182764803910196</v>
      </c>
      <c r="AI41" s="307">
        <v>0.67061171812988418</v>
      </c>
      <c r="AJ41" s="307">
        <v>0.49641608080334343</v>
      </c>
      <c r="AK41" s="308"/>
      <c r="AL41" s="307">
        <v>0.25596877198880191</v>
      </c>
      <c r="AM41" s="307">
        <v>0.18388848515368203</v>
      </c>
      <c r="AN41" s="307">
        <v>0.12108370402601298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Coast to Capital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59.9939999999999</v>
      </c>
      <c r="C50" s="305">
        <f>SUM(C51:C59)</f>
        <v>62.649000000000171</v>
      </c>
      <c r="D50" s="305">
        <f>SUM(D51:D59)</f>
        <v>65.915999999999983</v>
      </c>
      <c r="E50" s="304"/>
      <c r="F50" s="305">
        <f>SUM(F51:F59)</f>
        <v>0.24792231008887658</v>
      </c>
      <c r="G50" s="305">
        <f>SUM(G51:G59)</f>
        <v>0.30092918169312871</v>
      </c>
      <c r="H50" s="305">
        <f>SUM(H51:H59)</f>
        <v>0.44525565651214249</v>
      </c>
      <c r="I50" s="304"/>
      <c r="J50" s="305">
        <f>SUM(J51:J59)</f>
        <v>3.8300045480247693</v>
      </c>
      <c r="K50" s="305">
        <f>SUM(K51:K59)</f>
        <v>4.6806153479746042</v>
      </c>
      <c r="L50" s="305">
        <f>SUM(L51:L59)</f>
        <v>6.6686206806004025</v>
      </c>
      <c r="M50" s="304"/>
      <c r="N50" s="305">
        <f>SUM(N51:N59)</f>
        <v>6.5728320840811501</v>
      </c>
      <c r="O50" s="305">
        <f>SUM(O51:O59)</f>
        <v>7.0013701265345105</v>
      </c>
      <c r="P50" s="305">
        <f>SUM(P51:P59)</f>
        <v>8.2912392442930258</v>
      </c>
      <c r="Q50" s="304"/>
      <c r="R50" s="305">
        <f>SUM(R51:R59)</f>
        <v>2.3287446180057638</v>
      </c>
      <c r="S50" s="305">
        <f>SUM(S51:S59)</f>
        <v>2.4467931693756872</v>
      </c>
      <c r="T50" s="305">
        <f>SUM(T51:T59)</f>
        <v>3.0266138090990817</v>
      </c>
      <c r="U50" s="304"/>
      <c r="V50" s="305">
        <f>SUM(V51:V59)</f>
        <v>4.8368288139566049</v>
      </c>
      <c r="W50" s="305">
        <f>SUM(W51:W59)</f>
        <v>4.8968157696006225</v>
      </c>
      <c r="X50" s="305">
        <f>SUM(X51:X59)</f>
        <v>5.6415118078892101</v>
      </c>
      <c r="Y50" s="304"/>
      <c r="Z50" s="305">
        <f>SUM(Z51:Z59)</f>
        <v>17.75267658783784</v>
      </c>
      <c r="AA50" s="305">
        <f>SUM(AA51:AA59)</f>
        <v>18.079163219273461</v>
      </c>
      <c r="AB50" s="305">
        <f>SUM(AB51:AB59)</f>
        <v>18.901897191959556</v>
      </c>
      <c r="AC50" s="304"/>
      <c r="AD50" s="305">
        <f>SUM(AD51:AD59)</f>
        <v>13.652270892229682</v>
      </c>
      <c r="AE50" s="305">
        <f>SUM(AE51:AE59)</f>
        <v>14.432165629545434</v>
      </c>
      <c r="AF50" s="305">
        <f>SUM(AF51:AF59)</f>
        <v>14.378723896202617</v>
      </c>
      <c r="AG50" s="304"/>
      <c r="AH50" s="305">
        <f>SUM(AH51:AH59)</f>
        <v>8.1653887241527841</v>
      </c>
      <c r="AI50" s="305">
        <f>SUM(AI51:AI59)</f>
        <v>8.61533775981421</v>
      </c>
      <c r="AJ50" s="305">
        <f>SUM(AJ51:AJ59)</f>
        <v>7.2649020243805236</v>
      </c>
      <c r="AK50" s="304"/>
      <c r="AL50" s="305">
        <f>SUM(AL51:AL59)</f>
        <v>2.6073314216224244</v>
      </c>
      <c r="AM50" s="305">
        <f>SUM(AM51:AM59)</f>
        <v>2.1958097961885126</v>
      </c>
      <c r="AN50" s="305">
        <f>SUM(AN51:AN59)</f>
        <v>1.297235689063418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9.1161181120044734</v>
      </c>
      <c r="C51" s="304">
        <f t="shared" ref="C51:D51" si="68">SUM(G51,K51,O51,S51,W51,AA51,AE51,AI51,AM51)</f>
        <v>8.9532701889172479</v>
      </c>
      <c r="D51" s="304">
        <f t="shared" si="68"/>
        <v>10.25225043754549</v>
      </c>
      <c r="E51" s="304"/>
      <c r="F51" s="304">
        <v>5.4082759913642996E-2</v>
      </c>
      <c r="G51" s="304">
        <v>6.7455090045695679E-2</v>
      </c>
      <c r="H51" s="304">
        <v>0.1022487905997327</v>
      </c>
      <c r="I51" s="304"/>
      <c r="J51" s="304">
        <v>1.0805747809670159</v>
      </c>
      <c r="K51" s="304">
        <v>1.2610588842656973</v>
      </c>
      <c r="L51" s="304">
        <v>1.8665887750222985</v>
      </c>
      <c r="M51" s="304"/>
      <c r="N51" s="304">
        <v>1.7013710006272058</v>
      </c>
      <c r="O51" s="304">
        <v>1.6817040033415855</v>
      </c>
      <c r="P51" s="304">
        <v>1.9188916353682637</v>
      </c>
      <c r="Q51" s="304"/>
      <c r="R51" s="304">
        <v>0.45025248013843783</v>
      </c>
      <c r="S51" s="304">
        <v>0.40394061073013438</v>
      </c>
      <c r="T51" s="304">
        <v>0.42596407685643306</v>
      </c>
      <c r="U51" s="304"/>
      <c r="V51" s="304">
        <v>1.1175480506929787</v>
      </c>
      <c r="W51" s="304">
        <v>1.0412812591541964</v>
      </c>
      <c r="X51" s="304">
        <v>1.2061765985191271</v>
      </c>
      <c r="Y51" s="304"/>
      <c r="Z51" s="304">
        <v>2.288429818566299</v>
      </c>
      <c r="AA51" s="304">
        <v>2.1076685997462454</v>
      </c>
      <c r="AB51" s="304">
        <v>2.4519688757147469</v>
      </c>
      <c r="AC51" s="304"/>
      <c r="AD51" s="304">
        <v>1.3683567396005836</v>
      </c>
      <c r="AE51" s="304">
        <v>1.278516705630498</v>
      </c>
      <c r="AF51" s="304">
        <v>1.2469754390323886</v>
      </c>
      <c r="AG51" s="304"/>
      <c r="AH51" s="304">
        <v>0.77864589619814928</v>
      </c>
      <c r="AI51" s="304">
        <v>0.75934311224282847</v>
      </c>
      <c r="AJ51" s="304">
        <v>0.6161243737993598</v>
      </c>
      <c r="AK51" s="304"/>
      <c r="AL51" s="304">
        <v>0.27685658530016094</v>
      </c>
      <c r="AM51" s="304">
        <v>0.35230192376036668</v>
      </c>
      <c r="AN51" s="304">
        <v>0.41731187263313813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8.4937313397100329</v>
      </c>
      <c r="C52" s="304">
        <f t="shared" ref="C52:C59" si="70">SUM(G52,K52,O52,S52,W52,AA52,AE52,AI52,AM52)</f>
        <v>9.2774319342497336</v>
      </c>
      <c r="D52" s="304">
        <f t="shared" ref="D52:D59" si="71">SUM(H52,L52,P52,T52,X52,AB52,AF52,AJ52,AN52)</f>
        <v>10.87899983475068</v>
      </c>
      <c r="E52" s="304"/>
      <c r="F52" s="304">
        <v>9.9620549881918583E-2</v>
      </c>
      <c r="G52" s="304">
        <v>0.11200711005545472</v>
      </c>
      <c r="H52" s="304">
        <v>0.14636482039046234</v>
      </c>
      <c r="I52" s="304"/>
      <c r="J52" s="304">
        <v>1.5435534173790284</v>
      </c>
      <c r="K52" s="304">
        <v>1.956032197336814</v>
      </c>
      <c r="L52" s="304">
        <v>2.7671008052015433</v>
      </c>
      <c r="M52" s="304"/>
      <c r="N52" s="304">
        <v>1.954766868284616</v>
      </c>
      <c r="O52" s="304">
        <v>1.9879313426373737</v>
      </c>
      <c r="P52" s="304">
        <v>2.1332354357719714</v>
      </c>
      <c r="Q52" s="304"/>
      <c r="R52" s="304">
        <v>0.2664203460742246</v>
      </c>
      <c r="S52" s="304">
        <v>0.23267830471168174</v>
      </c>
      <c r="T52" s="304">
        <v>0.28037796325683817</v>
      </c>
      <c r="U52" s="304"/>
      <c r="V52" s="304">
        <v>0.7632161835028094</v>
      </c>
      <c r="W52" s="304">
        <v>0.63731791954924277</v>
      </c>
      <c r="X52" s="304">
        <v>0.46851182605133929</v>
      </c>
      <c r="Y52" s="304"/>
      <c r="Z52" s="304">
        <v>2.14489814581396</v>
      </c>
      <c r="AA52" s="304">
        <v>2.4238859034947073</v>
      </c>
      <c r="AB52" s="304">
        <v>3.1211375584311427</v>
      </c>
      <c r="AC52" s="304"/>
      <c r="AD52" s="304">
        <v>1.129626365280743</v>
      </c>
      <c r="AE52" s="304">
        <v>1.2397588531038677</v>
      </c>
      <c r="AF52" s="304">
        <v>1.3236453475458423</v>
      </c>
      <c r="AG52" s="304"/>
      <c r="AH52" s="304">
        <v>0.44129569469026902</v>
      </c>
      <c r="AI52" s="304">
        <v>0.49569445849654564</v>
      </c>
      <c r="AJ52" s="304">
        <v>0.43422973461290881</v>
      </c>
      <c r="AK52" s="304"/>
      <c r="AL52" s="304">
        <v>0.15033376880246421</v>
      </c>
      <c r="AM52" s="304">
        <v>0.1921258448640458</v>
      </c>
      <c r="AN52" s="304">
        <v>0.20439634348863028</v>
      </c>
    </row>
    <row r="53" spans="1:40" x14ac:dyDescent="0.2">
      <c r="A53" s="13" t="str">
        <f t="shared" si="67"/>
        <v>Associate professional occupations</v>
      </c>
      <c r="B53" s="304">
        <f t="shared" si="69"/>
        <v>4.6905607893732508</v>
      </c>
      <c r="C53" s="304">
        <f t="shared" si="70"/>
        <v>4.5231038998965225</v>
      </c>
      <c r="D53" s="304">
        <f t="shared" si="71"/>
        <v>5.0558280088528997</v>
      </c>
      <c r="E53" s="304"/>
      <c r="F53" s="304">
        <v>1.4625662763605132E-2</v>
      </c>
      <c r="G53" s="304">
        <v>1.6285392276753272E-2</v>
      </c>
      <c r="H53" s="304">
        <v>2.5092330632796943E-2</v>
      </c>
      <c r="I53" s="304"/>
      <c r="J53" s="304">
        <v>0.47386432707444326</v>
      </c>
      <c r="K53" s="304">
        <v>0.52801836163219806</v>
      </c>
      <c r="L53" s="304">
        <v>0.74279353335461895</v>
      </c>
      <c r="M53" s="304"/>
      <c r="N53" s="304">
        <v>0.81877349366259222</v>
      </c>
      <c r="O53" s="304">
        <v>0.79601778723399674</v>
      </c>
      <c r="P53" s="304">
        <v>0.89944511890232748</v>
      </c>
      <c r="Q53" s="304"/>
      <c r="R53" s="304">
        <v>0.38699634240962122</v>
      </c>
      <c r="S53" s="304">
        <v>0.41036146108902516</v>
      </c>
      <c r="T53" s="304">
        <v>0.51070587015557911</v>
      </c>
      <c r="U53" s="304"/>
      <c r="V53" s="304">
        <v>0.68573873204622415</v>
      </c>
      <c r="W53" s="304">
        <v>0.60604487117355121</v>
      </c>
      <c r="X53" s="304">
        <v>0.66406496706403118</v>
      </c>
      <c r="Y53" s="304"/>
      <c r="Z53" s="304">
        <v>0.92499291510137638</v>
      </c>
      <c r="AA53" s="304">
        <v>0.7694876245939779</v>
      </c>
      <c r="AB53" s="304">
        <v>0.7551032820775474</v>
      </c>
      <c r="AC53" s="304"/>
      <c r="AD53" s="304">
        <v>0.78081637136316517</v>
      </c>
      <c r="AE53" s="304">
        <v>0.76989279706291558</v>
      </c>
      <c r="AF53" s="304">
        <v>0.81294438280546655</v>
      </c>
      <c r="AG53" s="304"/>
      <c r="AH53" s="304">
        <v>0.51723597812239785</v>
      </c>
      <c r="AI53" s="304">
        <v>0.546049980884181</v>
      </c>
      <c r="AJ53" s="304">
        <v>0.50289389330325329</v>
      </c>
      <c r="AK53" s="304"/>
      <c r="AL53" s="304">
        <v>8.751696682982632E-2</v>
      </c>
      <c r="AM53" s="304">
        <v>8.0945623949923579E-2</v>
      </c>
      <c r="AN53" s="304">
        <v>0.14278463055727866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5.4013345353934819</v>
      </c>
      <c r="C54" s="304">
        <f t="shared" si="70"/>
        <v>5.3136018512015548</v>
      </c>
      <c r="D54" s="304">
        <f t="shared" si="71"/>
        <v>5.0245396743384152</v>
      </c>
      <c r="E54" s="304"/>
      <c r="F54" s="304">
        <v>5.4816332610193259E-2</v>
      </c>
      <c r="G54" s="304">
        <v>6.9893661949113159E-2</v>
      </c>
      <c r="H54" s="304">
        <v>0.11846050981054387</v>
      </c>
      <c r="I54" s="304"/>
      <c r="J54" s="304">
        <v>0.28950451573853253</v>
      </c>
      <c r="K54" s="304">
        <v>0.38066457201276555</v>
      </c>
      <c r="L54" s="304">
        <v>0.49242465968403154</v>
      </c>
      <c r="M54" s="304"/>
      <c r="N54" s="304">
        <v>0.88578113600049713</v>
      </c>
      <c r="O54" s="304">
        <v>1.0735144835846746</v>
      </c>
      <c r="P54" s="304">
        <v>1.504020407052806</v>
      </c>
      <c r="Q54" s="304"/>
      <c r="R54" s="304">
        <v>0.52733479125270966</v>
      </c>
      <c r="S54" s="304">
        <v>0.57518537004083392</v>
      </c>
      <c r="T54" s="304">
        <v>0.76087254342433019</v>
      </c>
      <c r="U54" s="304"/>
      <c r="V54" s="304">
        <v>0.37980161929784029</v>
      </c>
      <c r="W54" s="304">
        <v>0.43485040440359407</v>
      </c>
      <c r="X54" s="304">
        <v>0.60976734120042719</v>
      </c>
      <c r="Y54" s="304"/>
      <c r="Z54" s="304">
        <v>0.9738861575890907</v>
      </c>
      <c r="AA54" s="304">
        <v>0.83016475466572337</v>
      </c>
      <c r="AB54" s="304">
        <v>0.40362518170834416</v>
      </c>
      <c r="AC54" s="304"/>
      <c r="AD54" s="304">
        <v>0.84954378069907988</v>
      </c>
      <c r="AE54" s="304">
        <v>0.68168609828860438</v>
      </c>
      <c r="AF54" s="304">
        <v>0.30776756721091042</v>
      </c>
      <c r="AG54" s="304"/>
      <c r="AH54" s="304">
        <v>1.2049985731441422</v>
      </c>
      <c r="AI54" s="304">
        <v>1.2371531144198933</v>
      </c>
      <c r="AJ54" s="304">
        <v>0.82121641036601944</v>
      </c>
      <c r="AK54" s="304"/>
      <c r="AL54" s="304">
        <v>0.2356676290613961</v>
      </c>
      <c r="AM54" s="304">
        <v>3.0489391836351975E-2</v>
      </c>
      <c r="AN54" s="304">
        <v>6.3850538810020247E-3</v>
      </c>
    </row>
    <row r="55" spans="1:40" x14ac:dyDescent="0.2">
      <c r="A55" s="13" t="str">
        <f t="shared" si="67"/>
        <v>Skilled trades occupations</v>
      </c>
      <c r="B55" s="304">
        <f t="shared" si="69"/>
        <v>23.305339606733664</v>
      </c>
      <c r="C55" s="304">
        <f t="shared" si="70"/>
        <v>24.616022037797883</v>
      </c>
      <c r="D55" s="304">
        <f t="shared" si="71"/>
        <v>24.207393915662145</v>
      </c>
      <c r="E55" s="304"/>
      <c r="F55" s="304">
        <v>4.7043624648794198E-3</v>
      </c>
      <c r="G55" s="304">
        <v>5.3591594367846723E-3</v>
      </c>
      <c r="H55" s="304">
        <v>6.7759373840216939E-3</v>
      </c>
      <c r="I55" s="304"/>
      <c r="J55" s="304">
        <v>0.25430511642745229</v>
      </c>
      <c r="K55" s="304">
        <v>0.31726166828588215</v>
      </c>
      <c r="L55" s="304">
        <v>0.45643898072991068</v>
      </c>
      <c r="M55" s="304"/>
      <c r="N55" s="304">
        <v>0.83265305249908084</v>
      </c>
      <c r="O55" s="304">
        <v>1.0097172030811681</v>
      </c>
      <c r="P55" s="304">
        <v>1.2703064246477072</v>
      </c>
      <c r="Q55" s="304"/>
      <c r="R55" s="304">
        <v>0.51922572272116518</v>
      </c>
      <c r="S55" s="304">
        <v>0.59833094992345692</v>
      </c>
      <c r="T55" s="304">
        <v>0.73695692261245016</v>
      </c>
      <c r="U55" s="304"/>
      <c r="V55" s="304">
        <v>1.3993947919372089</v>
      </c>
      <c r="W55" s="304">
        <v>1.5867141548008612</v>
      </c>
      <c r="X55" s="304">
        <v>1.9734441478976377</v>
      </c>
      <c r="Y55" s="304"/>
      <c r="Z55" s="304">
        <v>8.8539595994721463</v>
      </c>
      <c r="AA55" s="304">
        <v>8.8851560510770788</v>
      </c>
      <c r="AB55" s="304">
        <v>8.2948247734840077</v>
      </c>
      <c r="AC55" s="304"/>
      <c r="AD55" s="304">
        <v>6.9945217724873512</v>
      </c>
      <c r="AE55" s="304">
        <v>7.5492395829104701</v>
      </c>
      <c r="AF55" s="304">
        <v>7.5996123873463315</v>
      </c>
      <c r="AG55" s="304"/>
      <c r="AH55" s="304">
        <v>3.2244100780328164</v>
      </c>
      <c r="AI55" s="304">
        <v>3.5826005285054938</v>
      </c>
      <c r="AJ55" s="304">
        <v>3.6175893118440841</v>
      </c>
      <c r="AK55" s="304"/>
      <c r="AL55" s="304">
        <v>1.2221651106915599</v>
      </c>
      <c r="AM55" s="304">
        <v>1.0816427397766848</v>
      </c>
      <c r="AN55" s="304">
        <v>0.25144502971599386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0.2263847693352205</v>
      </c>
      <c r="C56" s="304">
        <f t="shared" si="70"/>
        <v>0.23445479734276484</v>
      </c>
      <c r="D56" s="304">
        <f t="shared" si="71"/>
        <v>0.25502856449684419</v>
      </c>
      <c r="E56" s="304"/>
      <c r="F56" s="304">
        <v>2.6534255885102531E-4</v>
      </c>
      <c r="G56" s="304">
        <v>2.2424425721306851E-4</v>
      </c>
      <c r="H56" s="304">
        <v>2.8702746844727888E-4</v>
      </c>
      <c r="I56" s="304"/>
      <c r="J56" s="304">
        <v>7.4449442256592788E-3</v>
      </c>
      <c r="K56" s="304">
        <v>8.7332630791446732E-3</v>
      </c>
      <c r="L56" s="304">
        <v>1.0487256350495314E-2</v>
      </c>
      <c r="M56" s="304"/>
      <c r="N56" s="304">
        <v>1.0434148122311098E-2</v>
      </c>
      <c r="O56" s="304">
        <v>1.0372004473696222E-2</v>
      </c>
      <c r="P56" s="304">
        <v>1.1218039509661302E-2</v>
      </c>
      <c r="Q56" s="304"/>
      <c r="R56" s="304">
        <v>1.9235035958728233E-3</v>
      </c>
      <c r="S56" s="304">
        <v>2.1842707987647552E-3</v>
      </c>
      <c r="T56" s="304">
        <v>2.5416182761794901E-3</v>
      </c>
      <c r="U56" s="304"/>
      <c r="V56" s="304">
        <v>7.3991713089917388E-3</v>
      </c>
      <c r="W56" s="304">
        <v>7.3674484582202859E-3</v>
      </c>
      <c r="X56" s="304">
        <v>8.3364031268799328E-3</v>
      </c>
      <c r="Y56" s="304"/>
      <c r="Z56" s="304">
        <v>6.73414012591219E-2</v>
      </c>
      <c r="AA56" s="304">
        <v>7.8237179020396966E-2</v>
      </c>
      <c r="AB56" s="304">
        <v>9.6478323356086776E-2</v>
      </c>
      <c r="AC56" s="304"/>
      <c r="AD56" s="304">
        <v>1.3634290831254055E-2</v>
      </c>
      <c r="AE56" s="304">
        <v>1.3003410631999555E-2</v>
      </c>
      <c r="AF56" s="304">
        <v>1.4227670825461057E-2</v>
      </c>
      <c r="AG56" s="304"/>
      <c r="AH56" s="304">
        <v>6.6187894322730104E-2</v>
      </c>
      <c r="AI56" s="304">
        <v>5.9018522880920798E-2</v>
      </c>
      <c r="AJ56" s="304">
        <v>5.8391673713207207E-2</v>
      </c>
      <c r="AK56" s="304"/>
      <c r="AL56" s="304">
        <v>5.1754073110428449E-2</v>
      </c>
      <c r="AM56" s="304">
        <v>5.5314453742408516E-2</v>
      </c>
      <c r="AN56" s="304">
        <v>5.3060551870425833E-2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1.0161699392577945</v>
      </c>
      <c r="C57" s="304">
        <f t="shared" si="70"/>
        <v>1.1618448751928003</v>
      </c>
      <c r="D57" s="304">
        <f t="shared" si="71"/>
        <v>1.2318937792276046</v>
      </c>
      <c r="E57" s="304"/>
      <c r="F57" s="304">
        <v>3.6459349617141397E-3</v>
      </c>
      <c r="G57" s="304">
        <v>5.2350375450176522E-3</v>
      </c>
      <c r="H57" s="304">
        <v>7.929015157863574E-3</v>
      </c>
      <c r="I57" s="304"/>
      <c r="J57" s="304">
        <v>7.3882012658687504E-2</v>
      </c>
      <c r="K57" s="304">
        <v>8.0359390459769947E-2</v>
      </c>
      <c r="L57" s="304">
        <v>9.3378232376426548E-2</v>
      </c>
      <c r="M57" s="304"/>
      <c r="N57" s="304">
        <v>0.18966170049394626</v>
      </c>
      <c r="O57" s="304">
        <v>0.22975084732933959</v>
      </c>
      <c r="P57" s="304">
        <v>0.27571590573707755</v>
      </c>
      <c r="Q57" s="304"/>
      <c r="R57" s="304">
        <v>4.8875261307797561E-2</v>
      </c>
      <c r="S57" s="304">
        <v>6.150601444225523E-2</v>
      </c>
      <c r="T57" s="304">
        <v>7.5238877579073271E-2</v>
      </c>
      <c r="U57" s="304"/>
      <c r="V57" s="304">
        <v>6.0933657241410012E-2</v>
      </c>
      <c r="W57" s="304">
        <v>7.2965893347678765E-2</v>
      </c>
      <c r="X57" s="304">
        <v>8.7626765160935052E-2</v>
      </c>
      <c r="Y57" s="304"/>
      <c r="Z57" s="304">
        <v>0.38825703981438264</v>
      </c>
      <c r="AA57" s="304">
        <v>0.42995115773570103</v>
      </c>
      <c r="AB57" s="304">
        <v>0.50202663993860808</v>
      </c>
      <c r="AC57" s="304"/>
      <c r="AD57" s="304">
        <v>5.9049065634243905E-2</v>
      </c>
      <c r="AE57" s="304">
        <v>4.5834433460216852E-2</v>
      </c>
      <c r="AF57" s="304">
        <v>2.7821096759406156E-2</v>
      </c>
      <c r="AG57" s="304"/>
      <c r="AH57" s="304">
        <v>0.1057553434213519</v>
      </c>
      <c r="AI57" s="304">
        <v>0.12132315072574004</v>
      </c>
      <c r="AJ57" s="304">
        <v>2.3281002284021059E-2</v>
      </c>
      <c r="AK57" s="304"/>
      <c r="AL57" s="304">
        <v>8.6109923724260684E-2</v>
      </c>
      <c r="AM57" s="304">
        <v>0.11491895014708102</v>
      </c>
      <c r="AN57" s="304">
        <v>0.13887624423419342</v>
      </c>
    </row>
    <row r="58" spans="1:40" x14ac:dyDescent="0.2">
      <c r="A58" s="13" t="str">
        <f t="shared" si="67"/>
        <v>Process, plant and machine operatives</v>
      </c>
      <c r="B58" s="304">
        <f t="shared" si="69"/>
        <v>4.5319969259835036</v>
      </c>
      <c r="C58" s="304">
        <f t="shared" si="70"/>
        <v>5.4182086694840947</v>
      </c>
      <c r="D58" s="304">
        <f t="shared" si="71"/>
        <v>5.6781840275962141</v>
      </c>
      <c r="E58" s="304"/>
      <c r="F58" s="304">
        <v>1.5783370264334511E-2</v>
      </c>
      <c r="G58" s="304">
        <v>2.3929633680731605E-2</v>
      </c>
      <c r="H58" s="304">
        <v>3.7415908791268514E-2</v>
      </c>
      <c r="I58" s="304"/>
      <c r="J58" s="304">
        <v>6.0707534179092047E-2</v>
      </c>
      <c r="K58" s="304">
        <v>8.9780170204221937E-2</v>
      </c>
      <c r="L58" s="304">
        <v>0.15079184348138303</v>
      </c>
      <c r="M58" s="304"/>
      <c r="N58" s="304">
        <v>9.2278038531142123E-2</v>
      </c>
      <c r="O58" s="304">
        <v>0.12031844998975805</v>
      </c>
      <c r="P58" s="304">
        <v>0.1815102010266241</v>
      </c>
      <c r="Q58" s="304"/>
      <c r="R58" s="304">
        <v>0.10763687276525044</v>
      </c>
      <c r="S58" s="304">
        <v>0.14231890635796424</v>
      </c>
      <c r="T58" s="304">
        <v>0.21447329655794972</v>
      </c>
      <c r="U58" s="304"/>
      <c r="V58" s="304">
        <v>0.25212705675742869</v>
      </c>
      <c r="W58" s="304">
        <v>0.31634925536680941</v>
      </c>
      <c r="X58" s="304">
        <v>0.39805069326992171</v>
      </c>
      <c r="Y58" s="304"/>
      <c r="Z58" s="304">
        <v>1.250296149240619</v>
      </c>
      <c r="AA58" s="304">
        <v>1.5719593182051381</v>
      </c>
      <c r="AB58" s="304">
        <v>1.9426530134689814</v>
      </c>
      <c r="AC58" s="304"/>
      <c r="AD58" s="304">
        <v>1.5388353348813151</v>
      </c>
      <c r="AE58" s="304">
        <v>1.9211663572016213</v>
      </c>
      <c r="AF58" s="304">
        <v>2.0810232660554795</v>
      </c>
      <c r="AG58" s="304"/>
      <c r="AH58" s="304">
        <v>0.98578658693051568</v>
      </c>
      <c r="AI58" s="304">
        <v>1.0141138292779937</v>
      </c>
      <c r="AJ58" s="304">
        <v>0.6129950165544108</v>
      </c>
      <c r="AK58" s="304"/>
      <c r="AL58" s="304">
        <v>0.22854598243380611</v>
      </c>
      <c r="AM58" s="304">
        <v>0.21827274919985598</v>
      </c>
      <c r="AN58" s="304">
        <v>5.9270788390194437E-2</v>
      </c>
    </row>
    <row r="59" spans="1:40" x14ac:dyDescent="0.2">
      <c r="A59" s="13" t="str">
        <f t="shared" si="67"/>
        <v>Elementary occupations</v>
      </c>
      <c r="B59" s="304">
        <f t="shared" si="69"/>
        <v>3.2123639822084784</v>
      </c>
      <c r="C59" s="304">
        <f t="shared" si="70"/>
        <v>3.1510617459175747</v>
      </c>
      <c r="D59" s="304">
        <f t="shared" si="71"/>
        <v>3.3318817575296866</v>
      </c>
      <c r="E59" s="304"/>
      <c r="F59" s="304">
        <v>3.7799466973751251E-4</v>
      </c>
      <c r="G59" s="304">
        <v>5.3985244636497716E-4</v>
      </c>
      <c r="H59" s="304">
        <v>6.8131627700563952E-4</v>
      </c>
      <c r="I59" s="304"/>
      <c r="J59" s="304">
        <v>4.6167899374858171E-2</v>
      </c>
      <c r="K59" s="304">
        <v>5.8706840698111114E-2</v>
      </c>
      <c r="L59" s="304">
        <v>8.8616594399694007E-2</v>
      </c>
      <c r="M59" s="304"/>
      <c r="N59" s="304">
        <v>8.7112645859758683E-2</v>
      </c>
      <c r="O59" s="304">
        <v>9.2044004862918707E-2</v>
      </c>
      <c r="P59" s="304">
        <v>9.6896076276586904E-2</v>
      </c>
      <c r="Q59" s="304"/>
      <c r="R59" s="304">
        <v>2.0079297740684589E-2</v>
      </c>
      <c r="S59" s="304">
        <v>2.028728128157117E-2</v>
      </c>
      <c r="T59" s="304">
        <v>1.94826403802487E-2</v>
      </c>
      <c r="U59" s="304"/>
      <c r="V59" s="304">
        <v>0.17066955117171306</v>
      </c>
      <c r="W59" s="304">
        <v>0.19392456334646785</v>
      </c>
      <c r="X59" s="304">
        <v>0.22553306559891101</v>
      </c>
      <c r="Y59" s="304"/>
      <c r="Z59" s="304">
        <v>0.86061536098084546</v>
      </c>
      <c r="AA59" s="304">
        <v>0.98265263073449127</v>
      </c>
      <c r="AB59" s="304">
        <v>1.334079543780091</v>
      </c>
      <c r="AC59" s="304"/>
      <c r="AD59" s="304">
        <v>0.91788717145194698</v>
      </c>
      <c r="AE59" s="304">
        <v>0.9330673912552423</v>
      </c>
      <c r="AF59" s="304">
        <v>0.96470673862132983</v>
      </c>
      <c r="AG59" s="304"/>
      <c r="AH59" s="304">
        <v>0.84107267929041252</v>
      </c>
      <c r="AI59" s="304">
        <v>0.80004106238061312</v>
      </c>
      <c r="AJ59" s="304">
        <v>0.57818060790325854</v>
      </c>
      <c r="AK59" s="304"/>
      <c r="AL59" s="304">
        <v>0.26838138166852155</v>
      </c>
      <c r="AM59" s="304">
        <v>6.9798118911794341E-2</v>
      </c>
      <c r="AN59" s="304">
        <v>2.3705174292561072E-2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225.31099999999981</v>
      </c>
      <c r="C62" s="305">
        <f>SUM(C63:C71)</f>
        <v>227.75899999999993</v>
      </c>
      <c r="D62" s="305">
        <f>SUM(D63:D71)</f>
        <v>237.13199999999986</v>
      </c>
      <c r="E62" s="304"/>
      <c r="F62" s="305">
        <f>SUM(F63:F71)</f>
        <v>0.84948091324506825</v>
      </c>
      <c r="G62" s="305">
        <f>SUM(G63:G71)</f>
        <v>1.0605737996895934</v>
      </c>
      <c r="H62" s="305">
        <f>SUM(H63:H71)</f>
        <v>1.6309797605714595</v>
      </c>
      <c r="I62" s="304"/>
      <c r="J62" s="305">
        <f>SUM(J63:J71)</f>
        <v>10.544501840357384</v>
      </c>
      <c r="K62" s="305">
        <f>SUM(K63:K71)</f>
        <v>12.719401461975876</v>
      </c>
      <c r="L62" s="305">
        <f>SUM(L63:L71)</f>
        <v>18.945198645778223</v>
      </c>
      <c r="M62" s="304"/>
      <c r="N62" s="305">
        <f>SUM(N63:N71)</f>
        <v>35.098653332626554</v>
      </c>
      <c r="O62" s="305">
        <f>SUM(O63:O71)</f>
        <v>39.176209155903472</v>
      </c>
      <c r="P62" s="305">
        <f>SUM(P63:P71)</f>
        <v>51.696337543078393</v>
      </c>
      <c r="Q62" s="304"/>
      <c r="R62" s="305">
        <f>SUM(R63:R71)</f>
        <v>10.553616434038172</v>
      </c>
      <c r="S62" s="305">
        <f>SUM(S63:S71)</f>
        <v>11.434318760653206</v>
      </c>
      <c r="T62" s="305">
        <f>SUM(T63:T71)</f>
        <v>14.835513921991947</v>
      </c>
      <c r="U62" s="304"/>
      <c r="V62" s="305">
        <f>SUM(V63:V71)</f>
        <v>12.207907534299139</v>
      </c>
      <c r="W62" s="305">
        <f>SUM(W63:W71)</f>
        <v>12.940850629357062</v>
      </c>
      <c r="X62" s="305">
        <f>SUM(X63:X71)</f>
        <v>16.322855408805424</v>
      </c>
      <c r="Y62" s="304"/>
      <c r="Z62" s="305">
        <f>SUM(Z63:Z71)</f>
        <v>54.781278366454615</v>
      </c>
      <c r="AA62" s="305">
        <f>SUM(AA63:AA71)</f>
        <v>54.178397764709992</v>
      </c>
      <c r="AB62" s="305">
        <f>SUM(AB63:AB71)</f>
        <v>57.993005056650119</v>
      </c>
      <c r="AC62" s="304"/>
      <c r="AD62" s="305">
        <f>SUM(AD63:AD71)</f>
        <v>54.968680618703935</v>
      </c>
      <c r="AE62" s="305">
        <f>SUM(AE63:AE71)</f>
        <v>53.898564806665931</v>
      </c>
      <c r="AF62" s="305">
        <f>SUM(AF63:AF71)</f>
        <v>47.969243402169845</v>
      </c>
      <c r="AG62" s="304"/>
      <c r="AH62" s="305">
        <f>SUM(AH63:AH71)</f>
        <v>34.746211984363498</v>
      </c>
      <c r="AI62" s="305">
        <f>SUM(AI63:AI71)</f>
        <v>31.976221193174233</v>
      </c>
      <c r="AJ62" s="305">
        <f>SUM(AJ63:AJ71)</f>
        <v>18.150541874397135</v>
      </c>
      <c r="AK62" s="304"/>
      <c r="AL62" s="305">
        <f>SUM(AL63:AL71)</f>
        <v>11.560668975911428</v>
      </c>
      <c r="AM62" s="305">
        <f>SUM(AM63:AM71)</f>
        <v>10.374462427870551</v>
      </c>
      <c r="AN62" s="305">
        <f>SUM(AN63:AN71)</f>
        <v>9.5883243865573196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29.261799240586939</v>
      </c>
      <c r="C63" s="304">
        <f t="shared" ref="C63:C71" si="73">SUM(G63,K63,O63,S63,W63,AA63,AE63,AI63,AM63)</f>
        <v>30.53263902101715</v>
      </c>
      <c r="D63" s="304">
        <f t="shared" ref="D63:D71" si="74">SUM(H63,L63,P63,T63,X63,AB63,AF63,AJ63,AN63)</f>
        <v>34.89103272453216</v>
      </c>
      <c r="E63" s="304"/>
      <c r="F63" s="304">
        <v>0.13840596173401873</v>
      </c>
      <c r="G63" s="304">
        <v>0.17331079362497642</v>
      </c>
      <c r="H63" s="304">
        <v>0.27407218775106912</v>
      </c>
      <c r="I63" s="304"/>
      <c r="J63" s="304">
        <v>2.1673884667426209</v>
      </c>
      <c r="K63" s="304">
        <v>2.5539170759288154</v>
      </c>
      <c r="L63" s="304">
        <v>3.8093947024349326</v>
      </c>
      <c r="M63" s="304"/>
      <c r="N63" s="304">
        <v>7.372512626586242</v>
      </c>
      <c r="O63" s="304">
        <v>8.1270798270528992</v>
      </c>
      <c r="P63" s="304">
        <v>10.745704105934902</v>
      </c>
      <c r="Q63" s="304"/>
      <c r="R63" s="304">
        <v>1.474418012823425</v>
      </c>
      <c r="S63" s="304">
        <v>1.553866036019192</v>
      </c>
      <c r="T63" s="304">
        <v>2.0471364939680154</v>
      </c>
      <c r="U63" s="304"/>
      <c r="V63" s="304">
        <v>1.8832867766275985</v>
      </c>
      <c r="W63" s="304">
        <v>1.8979365462646856</v>
      </c>
      <c r="X63" s="304">
        <v>2.3001614684759839</v>
      </c>
      <c r="Y63" s="304"/>
      <c r="Z63" s="304">
        <v>5.8896870281297069</v>
      </c>
      <c r="AA63" s="304">
        <v>5.7672120691427713</v>
      </c>
      <c r="AB63" s="304">
        <v>6.6951179760293202</v>
      </c>
      <c r="AC63" s="304"/>
      <c r="AD63" s="304">
        <v>5.7883688575520384</v>
      </c>
      <c r="AE63" s="304">
        <v>5.7657914378044168</v>
      </c>
      <c r="AF63" s="304">
        <v>5.2024555348451065</v>
      </c>
      <c r="AG63" s="304"/>
      <c r="AH63" s="304">
        <v>4.0420586970783061</v>
      </c>
      <c r="AI63" s="304">
        <v>4.1862461421175041</v>
      </c>
      <c r="AJ63" s="304">
        <v>3.2271892638804101</v>
      </c>
      <c r="AK63" s="304"/>
      <c r="AL63" s="304">
        <v>0.50567281331298786</v>
      </c>
      <c r="AM63" s="304">
        <v>0.50727909306188801</v>
      </c>
      <c r="AN63" s="304">
        <v>0.58980099121242191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19.170850852212801</v>
      </c>
      <c r="C64" s="304">
        <f t="shared" si="73"/>
        <v>21.0256849135788</v>
      </c>
      <c r="D64" s="304">
        <f t="shared" si="74"/>
        <v>24.23777495707731</v>
      </c>
      <c r="E64" s="304"/>
      <c r="F64" s="304">
        <v>0.35455779992601805</v>
      </c>
      <c r="G64" s="304">
        <v>0.45543892036584777</v>
      </c>
      <c r="H64" s="304">
        <v>0.70756470316152353</v>
      </c>
      <c r="I64" s="304"/>
      <c r="J64" s="304">
        <v>2.3157383376484275</v>
      </c>
      <c r="K64" s="304">
        <v>2.8755475383964351</v>
      </c>
      <c r="L64" s="304">
        <v>4.1312202500542998</v>
      </c>
      <c r="M64" s="304"/>
      <c r="N64" s="304">
        <v>5.3599731474870129</v>
      </c>
      <c r="O64" s="304">
        <v>6.0597995009907537</v>
      </c>
      <c r="P64" s="304">
        <v>7.6422595363866144</v>
      </c>
      <c r="Q64" s="304"/>
      <c r="R64" s="304">
        <v>0.81127249135310775</v>
      </c>
      <c r="S64" s="304">
        <v>0.82204879325139868</v>
      </c>
      <c r="T64" s="304">
        <v>0.91364384628337614</v>
      </c>
      <c r="U64" s="304"/>
      <c r="V64" s="304">
        <v>1.2425619217231914</v>
      </c>
      <c r="W64" s="304">
        <v>1.2966774983864151</v>
      </c>
      <c r="X64" s="304">
        <v>1.5868905599383665</v>
      </c>
      <c r="Y64" s="304"/>
      <c r="Z64" s="304">
        <v>3.9446257975200858</v>
      </c>
      <c r="AA64" s="304">
        <v>4.2450141264700578</v>
      </c>
      <c r="AB64" s="304">
        <v>4.8839386910783347</v>
      </c>
      <c r="AC64" s="304"/>
      <c r="AD64" s="304">
        <v>2.9726987713233282</v>
      </c>
      <c r="AE64" s="304">
        <v>2.9496586607463899</v>
      </c>
      <c r="AF64" s="304">
        <v>2.4632967546676574</v>
      </c>
      <c r="AG64" s="304"/>
      <c r="AH64" s="304">
        <v>1.8008176665634281</v>
      </c>
      <c r="AI64" s="304">
        <v>1.8911719078478084</v>
      </c>
      <c r="AJ64" s="304">
        <v>1.1072327194421721</v>
      </c>
      <c r="AK64" s="304"/>
      <c r="AL64" s="304">
        <v>0.368604918668201</v>
      </c>
      <c r="AM64" s="304">
        <v>0.43032796712369253</v>
      </c>
      <c r="AN64" s="304">
        <v>0.80172789606496808</v>
      </c>
    </row>
    <row r="65" spans="1:40" x14ac:dyDescent="0.2">
      <c r="A65" s="13" t="str">
        <f t="shared" si="72"/>
        <v>Associate professional occupations</v>
      </c>
      <c r="B65" s="304">
        <f t="shared" si="75"/>
        <v>19.498539075365443</v>
      </c>
      <c r="C65" s="304">
        <f t="shared" si="73"/>
        <v>19.221820071445038</v>
      </c>
      <c r="D65" s="304">
        <f t="shared" si="74"/>
        <v>21.483257692862061</v>
      </c>
      <c r="E65" s="304"/>
      <c r="F65" s="304">
        <v>0.14307644343861173</v>
      </c>
      <c r="G65" s="304">
        <v>0.16125819933525748</v>
      </c>
      <c r="H65" s="304">
        <v>0.23189182087910321</v>
      </c>
      <c r="I65" s="304"/>
      <c r="J65" s="304">
        <v>1.2278656321962915</v>
      </c>
      <c r="K65" s="304">
        <v>1.336866994170588</v>
      </c>
      <c r="L65" s="304">
        <v>1.8211628233587682</v>
      </c>
      <c r="M65" s="304"/>
      <c r="N65" s="304">
        <v>4.375637294827099</v>
      </c>
      <c r="O65" s="304">
        <v>4.4860880165860131</v>
      </c>
      <c r="P65" s="304">
        <v>5.5893451646798074</v>
      </c>
      <c r="Q65" s="304"/>
      <c r="R65" s="304">
        <v>1.0396202097697094</v>
      </c>
      <c r="S65" s="304">
        <v>1.0420601370482339</v>
      </c>
      <c r="T65" s="304">
        <v>1.3146959007454575</v>
      </c>
      <c r="U65" s="304"/>
      <c r="V65" s="304">
        <v>1.3345326923577774</v>
      </c>
      <c r="W65" s="304">
        <v>1.3384503391804619</v>
      </c>
      <c r="X65" s="304">
        <v>1.658514838035434</v>
      </c>
      <c r="Y65" s="304"/>
      <c r="Z65" s="304">
        <v>4.5875687954705793</v>
      </c>
      <c r="AA65" s="304">
        <v>4.4038684688801446</v>
      </c>
      <c r="AB65" s="304">
        <v>5.0848155558968413</v>
      </c>
      <c r="AC65" s="304"/>
      <c r="AD65" s="304">
        <v>4.1186360105418522</v>
      </c>
      <c r="AE65" s="304">
        <v>4.0558053518207924</v>
      </c>
      <c r="AF65" s="304">
        <v>4.0471893943460362</v>
      </c>
      <c r="AG65" s="304"/>
      <c r="AH65" s="304">
        <v>2.1803604153932814</v>
      </c>
      <c r="AI65" s="304">
        <v>1.9387107971056594</v>
      </c>
      <c r="AJ65" s="304">
        <v>1.0596514102752199</v>
      </c>
      <c r="AK65" s="304"/>
      <c r="AL65" s="304">
        <v>0.49124158137023854</v>
      </c>
      <c r="AM65" s="304">
        <v>0.45871176731788799</v>
      </c>
      <c r="AN65" s="304">
        <v>0.67599078464539764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20.357420495232127</v>
      </c>
      <c r="C66" s="304">
        <f t="shared" si="73"/>
        <v>19.536581498487536</v>
      </c>
      <c r="D66" s="304">
        <f t="shared" si="74"/>
        <v>19.195780217512102</v>
      </c>
      <c r="E66" s="304"/>
      <c r="F66" s="304">
        <v>5.6493560568296276E-2</v>
      </c>
      <c r="G66" s="304">
        <v>7.7992703703468239E-2</v>
      </c>
      <c r="H66" s="304">
        <v>0.13542774453415193</v>
      </c>
      <c r="I66" s="304"/>
      <c r="J66" s="304">
        <v>1.0144968644162911</v>
      </c>
      <c r="K66" s="304">
        <v>1.1916067834905555</v>
      </c>
      <c r="L66" s="304">
        <v>1.8232344335551083</v>
      </c>
      <c r="M66" s="304"/>
      <c r="N66" s="304">
        <v>3.3510112140678445</v>
      </c>
      <c r="O66" s="304">
        <v>3.726734236085353</v>
      </c>
      <c r="P66" s="304">
        <v>4.9896055099843286</v>
      </c>
      <c r="Q66" s="304"/>
      <c r="R66" s="304">
        <v>1.1582906209966892</v>
      </c>
      <c r="S66" s="304">
        <v>1.2536149191272821</v>
      </c>
      <c r="T66" s="304">
        <v>1.5576810102156096</v>
      </c>
      <c r="U66" s="304"/>
      <c r="V66" s="304">
        <v>0.99582562452372492</v>
      </c>
      <c r="W66" s="304">
        <v>0.98196561607047339</v>
      </c>
      <c r="X66" s="304">
        <v>1.1357022503248806</v>
      </c>
      <c r="Y66" s="304"/>
      <c r="Z66" s="304">
        <v>5.196333976314107</v>
      </c>
      <c r="AA66" s="304">
        <v>4.8851803672323237</v>
      </c>
      <c r="AB66" s="304">
        <v>4.6532030737622456</v>
      </c>
      <c r="AC66" s="304"/>
      <c r="AD66" s="304">
        <v>5.7666883205714639</v>
      </c>
      <c r="AE66" s="304">
        <v>5.5372176510481301</v>
      </c>
      <c r="AF66" s="304">
        <v>4.409706557498402</v>
      </c>
      <c r="AG66" s="304"/>
      <c r="AH66" s="304">
        <v>2.3970467682473586</v>
      </c>
      <c r="AI66" s="304">
        <v>1.5632600704509068</v>
      </c>
      <c r="AJ66" s="304">
        <v>0.25971735535051416</v>
      </c>
      <c r="AK66" s="304"/>
      <c r="AL66" s="304">
        <v>0.42123354552635028</v>
      </c>
      <c r="AM66" s="304">
        <v>0.3190091512790445</v>
      </c>
      <c r="AN66" s="304">
        <v>0.23150228228686101</v>
      </c>
    </row>
    <row r="67" spans="1:40" x14ac:dyDescent="0.2">
      <c r="A67" s="13" t="str">
        <f t="shared" si="72"/>
        <v>Skilled trades occupations</v>
      </c>
      <c r="B67" s="304">
        <f t="shared" si="75"/>
        <v>19.302121626627859</v>
      </c>
      <c r="C67" s="304">
        <f t="shared" si="73"/>
        <v>19.374759371266897</v>
      </c>
      <c r="D67" s="304">
        <f t="shared" si="74"/>
        <v>19.543351577561033</v>
      </c>
      <c r="E67" s="304"/>
      <c r="F67" s="304">
        <v>1.1374234367583943E-2</v>
      </c>
      <c r="G67" s="304">
        <v>1.2986739251304993E-2</v>
      </c>
      <c r="H67" s="304">
        <v>1.9721695442619071E-2</v>
      </c>
      <c r="I67" s="304"/>
      <c r="J67" s="304">
        <v>0.41267347519393127</v>
      </c>
      <c r="K67" s="304">
        <v>0.50775413567188643</v>
      </c>
      <c r="L67" s="304">
        <v>0.83809929485788148</v>
      </c>
      <c r="M67" s="304"/>
      <c r="N67" s="304">
        <v>1.294238338070701</v>
      </c>
      <c r="O67" s="304">
        <v>1.5468519475767444</v>
      </c>
      <c r="P67" s="304">
        <v>2.0607062857113436</v>
      </c>
      <c r="Q67" s="304"/>
      <c r="R67" s="304">
        <v>0.6134650423692366</v>
      </c>
      <c r="S67" s="304">
        <v>0.6348353742128966</v>
      </c>
      <c r="T67" s="304">
        <v>0.78086967356148351</v>
      </c>
      <c r="U67" s="304"/>
      <c r="V67" s="304">
        <v>1.081048067842159</v>
      </c>
      <c r="W67" s="304">
        <v>1.1806389619786883</v>
      </c>
      <c r="X67" s="304">
        <v>1.4693952874759866</v>
      </c>
      <c r="Y67" s="304"/>
      <c r="Z67" s="304">
        <v>6.5824158962778121</v>
      </c>
      <c r="AA67" s="304">
        <v>6.8460743689051951</v>
      </c>
      <c r="AB67" s="304">
        <v>7.4181844571998354</v>
      </c>
      <c r="AC67" s="304"/>
      <c r="AD67" s="304">
        <v>4.4588489274149259</v>
      </c>
      <c r="AE67" s="304">
        <v>3.9304543155377059</v>
      </c>
      <c r="AF67" s="304">
        <v>3.5664130069944586</v>
      </c>
      <c r="AG67" s="304"/>
      <c r="AH67" s="304">
        <v>3.4975322949950578</v>
      </c>
      <c r="AI67" s="304">
        <v>3.5857074479651327</v>
      </c>
      <c r="AJ67" s="304">
        <v>2.7598695171476231</v>
      </c>
      <c r="AK67" s="304"/>
      <c r="AL67" s="304">
        <v>1.3505253500964518</v>
      </c>
      <c r="AM67" s="304">
        <v>1.1294560801673426</v>
      </c>
      <c r="AN67" s="304">
        <v>0.63009235916980066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8.2997403461684716</v>
      </c>
      <c r="C68" s="304">
        <f t="shared" si="73"/>
        <v>8.4198206534743765</v>
      </c>
      <c r="D68" s="304">
        <f t="shared" si="74"/>
        <v>9.8289082150655958</v>
      </c>
      <c r="E68" s="304"/>
      <c r="F68" s="304">
        <v>1.0902222556123692E-2</v>
      </c>
      <c r="G68" s="304">
        <v>1.4093082403748505E-2</v>
      </c>
      <c r="H68" s="304">
        <v>2.15542071804837E-2</v>
      </c>
      <c r="I68" s="304"/>
      <c r="J68" s="304">
        <v>0.20687491277042355</v>
      </c>
      <c r="K68" s="304">
        <v>0.25737244860844299</v>
      </c>
      <c r="L68" s="304">
        <v>0.38153026800114642</v>
      </c>
      <c r="M68" s="304"/>
      <c r="N68" s="304">
        <v>1.1581749860756372</v>
      </c>
      <c r="O68" s="304">
        <v>1.2408839646294862</v>
      </c>
      <c r="P68" s="304">
        <v>1.5726132700625342</v>
      </c>
      <c r="Q68" s="304"/>
      <c r="R68" s="304">
        <v>0.89097774901637761</v>
      </c>
      <c r="S68" s="304">
        <v>0.99118548454700994</v>
      </c>
      <c r="T68" s="304">
        <v>1.4185114384812447</v>
      </c>
      <c r="U68" s="304"/>
      <c r="V68" s="304">
        <v>0.89748376498498494</v>
      </c>
      <c r="W68" s="304">
        <v>0.99673449267077641</v>
      </c>
      <c r="X68" s="304">
        <v>1.3955928554085519</v>
      </c>
      <c r="Y68" s="304"/>
      <c r="Z68" s="304">
        <v>1.7099012691590203</v>
      </c>
      <c r="AA68" s="304">
        <v>1.6433346883189675</v>
      </c>
      <c r="AB68" s="304">
        <v>1.8488464149059254</v>
      </c>
      <c r="AC68" s="304"/>
      <c r="AD68" s="304">
        <v>1.965789802434698</v>
      </c>
      <c r="AE68" s="304">
        <v>1.914022021826185</v>
      </c>
      <c r="AF68" s="304">
        <v>1.9774430877427966</v>
      </c>
      <c r="AG68" s="304"/>
      <c r="AH68" s="304">
        <v>0.93654799945877054</v>
      </c>
      <c r="AI68" s="304">
        <v>0.89763361468456071</v>
      </c>
      <c r="AJ68" s="304">
        <v>0.71285928641685303</v>
      </c>
      <c r="AK68" s="304"/>
      <c r="AL68" s="304">
        <v>0.52308763971243499</v>
      </c>
      <c r="AM68" s="304">
        <v>0.46456085578519918</v>
      </c>
      <c r="AN68" s="304">
        <v>0.49995738686605862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42.275149228517691</v>
      </c>
      <c r="C69" s="304">
        <f t="shared" si="73"/>
        <v>40.587720664960941</v>
      </c>
      <c r="D69" s="304">
        <f t="shared" si="74"/>
        <v>39.845143226471194</v>
      </c>
      <c r="E69" s="304"/>
      <c r="F69" s="304">
        <v>5.772653639825466E-2</v>
      </c>
      <c r="G69" s="304">
        <v>6.8057160080073204E-2</v>
      </c>
      <c r="H69" s="304">
        <v>9.7917105238834568E-2</v>
      </c>
      <c r="I69" s="304"/>
      <c r="J69" s="304">
        <v>1.3600808910192246</v>
      </c>
      <c r="K69" s="304">
        <v>1.6244950167919381</v>
      </c>
      <c r="L69" s="304">
        <v>2.4529975217045394</v>
      </c>
      <c r="M69" s="304"/>
      <c r="N69" s="304">
        <v>5.6479262901841265</v>
      </c>
      <c r="O69" s="304">
        <v>6.2811207971604945</v>
      </c>
      <c r="P69" s="304">
        <v>8.3428326980748491</v>
      </c>
      <c r="Q69" s="304"/>
      <c r="R69" s="304">
        <v>1.7317679426071746</v>
      </c>
      <c r="S69" s="304">
        <v>1.8685626787592404</v>
      </c>
      <c r="T69" s="304">
        <v>2.2959984685249166</v>
      </c>
      <c r="U69" s="304"/>
      <c r="V69" s="304">
        <v>1.4372534451852261</v>
      </c>
      <c r="W69" s="304">
        <v>1.4190781056343722</v>
      </c>
      <c r="X69" s="304">
        <v>1.7112506594264978</v>
      </c>
      <c r="Y69" s="304"/>
      <c r="Z69" s="304">
        <v>12.590743262607416</v>
      </c>
      <c r="AA69" s="304">
        <v>12.158653231778844</v>
      </c>
      <c r="AB69" s="304">
        <v>13.082158540194852</v>
      </c>
      <c r="AC69" s="304"/>
      <c r="AD69" s="304">
        <v>10.577205401449389</v>
      </c>
      <c r="AE69" s="304">
        <v>9.5950449529970125</v>
      </c>
      <c r="AF69" s="304">
        <v>7.8240420751034554</v>
      </c>
      <c r="AG69" s="304"/>
      <c r="AH69" s="304">
        <v>6.6176483644641211</v>
      </c>
      <c r="AI69" s="304">
        <v>5.5725035385679842</v>
      </c>
      <c r="AJ69" s="304">
        <v>2.5408671995833085</v>
      </c>
      <c r="AK69" s="304"/>
      <c r="AL69" s="304">
        <v>2.2547970946027607</v>
      </c>
      <c r="AM69" s="304">
        <v>2.0002051831909808</v>
      </c>
      <c r="AN69" s="304">
        <v>1.4970789586199367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18.576247277512021</v>
      </c>
      <c r="C70" s="304">
        <f t="shared" si="73"/>
        <v>19.464609647052786</v>
      </c>
      <c r="D70" s="304">
        <f t="shared" si="74"/>
        <v>19.121808169828149</v>
      </c>
      <c r="E70" s="304"/>
      <c r="F70" s="304">
        <v>5.7669407527409247E-2</v>
      </c>
      <c r="G70" s="304">
        <v>7.4679205206568317E-2</v>
      </c>
      <c r="H70" s="304">
        <v>0.11423040977164264</v>
      </c>
      <c r="I70" s="304"/>
      <c r="J70" s="304">
        <v>0.37571134630223085</v>
      </c>
      <c r="K70" s="304">
        <v>0.44882608354934805</v>
      </c>
      <c r="L70" s="304">
        <v>0.66708490182467572</v>
      </c>
      <c r="M70" s="304"/>
      <c r="N70" s="304">
        <v>1.0933645017219389</v>
      </c>
      <c r="O70" s="304">
        <v>1.2626198190669602</v>
      </c>
      <c r="P70" s="304">
        <v>1.9130865206742136</v>
      </c>
      <c r="Q70" s="304"/>
      <c r="R70" s="304">
        <v>0.46633184540178196</v>
      </c>
      <c r="S70" s="304">
        <v>0.53128401847800133</v>
      </c>
      <c r="T70" s="304">
        <v>0.702080754700941</v>
      </c>
      <c r="U70" s="304"/>
      <c r="V70" s="304">
        <v>0.78460494196426767</v>
      </c>
      <c r="W70" s="304">
        <v>0.89503370061594978</v>
      </c>
      <c r="X70" s="304">
        <v>1.1159156524188625</v>
      </c>
      <c r="Y70" s="304"/>
      <c r="Z70" s="304">
        <v>3.7630073058259126</v>
      </c>
      <c r="AA70" s="304">
        <v>4.0987131811578994</v>
      </c>
      <c r="AB70" s="304">
        <v>4.4759596371896873</v>
      </c>
      <c r="AC70" s="304"/>
      <c r="AD70" s="304">
        <v>5.780301869376145</v>
      </c>
      <c r="AE70" s="304">
        <v>6.2939718249946521</v>
      </c>
      <c r="AF70" s="304">
        <v>6.0463717366350274</v>
      </c>
      <c r="AG70" s="304"/>
      <c r="AH70" s="304">
        <v>4.4705239557544454</v>
      </c>
      <c r="AI70" s="304">
        <v>4.3174627992660772</v>
      </c>
      <c r="AJ70" s="304">
        <v>3.078606637300334</v>
      </c>
      <c r="AK70" s="304"/>
      <c r="AL70" s="304">
        <v>1.7847321036378905</v>
      </c>
      <c r="AM70" s="304">
        <v>1.54201901471733</v>
      </c>
      <c r="AN70" s="304">
        <v>1.0084719193127674</v>
      </c>
    </row>
    <row r="71" spans="1:40" x14ac:dyDescent="0.2">
      <c r="A71" s="13" t="str">
        <f t="shared" si="72"/>
        <v>Elementary occupations</v>
      </c>
      <c r="B71" s="304">
        <f t="shared" si="75"/>
        <v>48.569131857776441</v>
      </c>
      <c r="C71" s="304">
        <f t="shared" si="73"/>
        <v>49.595364158716414</v>
      </c>
      <c r="D71" s="304">
        <f t="shared" si="74"/>
        <v>48.984943219090262</v>
      </c>
      <c r="E71" s="304"/>
      <c r="F71" s="304">
        <v>1.9274746728752019E-2</v>
      </c>
      <c r="G71" s="304">
        <v>2.2756995718348418E-2</v>
      </c>
      <c r="H71" s="304">
        <v>2.8599886612031573E-2</v>
      </c>
      <c r="I71" s="304"/>
      <c r="J71" s="304">
        <v>1.4636719140679433</v>
      </c>
      <c r="K71" s="304">
        <v>1.9230153853678666</v>
      </c>
      <c r="L71" s="304">
        <v>3.0204744499868696</v>
      </c>
      <c r="M71" s="304"/>
      <c r="N71" s="304">
        <v>5.445814933605952</v>
      </c>
      <c r="O71" s="304">
        <v>6.4450310467547736</v>
      </c>
      <c r="P71" s="304">
        <v>8.8401844515697992</v>
      </c>
      <c r="Q71" s="304"/>
      <c r="R71" s="304">
        <v>2.3674725197006685</v>
      </c>
      <c r="S71" s="304">
        <v>2.7368613192099502</v>
      </c>
      <c r="T71" s="304">
        <v>3.8048963355109029</v>
      </c>
      <c r="U71" s="304"/>
      <c r="V71" s="304">
        <v>2.5513102990902081</v>
      </c>
      <c r="W71" s="304">
        <v>2.9343353685552405</v>
      </c>
      <c r="X71" s="304">
        <v>3.9494318373008608</v>
      </c>
      <c r="Y71" s="304"/>
      <c r="Z71" s="304">
        <v>10.516995035149977</v>
      </c>
      <c r="AA71" s="304">
        <v>10.130347262823792</v>
      </c>
      <c r="AB71" s="304">
        <v>9.8507807103930762</v>
      </c>
      <c r="AC71" s="304"/>
      <c r="AD71" s="304">
        <v>13.540142658040088</v>
      </c>
      <c r="AE71" s="304">
        <v>13.856598589890652</v>
      </c>
      <c r="AF71" s="304">
        <v>12.432325254336908</v>
      </c>
      <c r="AG71" s="304"/>
      <c r="AH71" s="304">
        <v>8.803675822408735</v>
      </c>
      <c r="AI71" s="304">
        <v>8.0235248751686026</v>
      </c>
      <c r="AJ71" s="304">
        <v>3.4045484850007011</v>
      </c>
      <c r="AK71" s="304"/>
      <c r="AL71" s="304">
        <v>3.8607739289841128</v>
      </c>
      <c r="AM71" s="304">
        <v>3.5228933152271855</v>
      </c>
      <c r="AN71" s="304">
        <v>3.653701808379108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276.25200000000001</v>
      </c>
      <c r="C74" s="305">
        <f>SUM(C75:C83)</f>
        <v>284.41799999999995</v>
      </c>
      <c r="D74" s="305">
        <f>SUM(D75:D83)</f>
        <v>298.70500000000015</v>
      </c>
      <c r="E74" s="304"/>
      <c r="F74" s="305">
        <f>SUM(F75:F83)</f>
        <v>5.7586226630547142</v>
      </c>
      <c r="G74" s="305">
        <f>SUM(G75:G83)</f>
        <v>6.6429368502710551</v>
      </c>
      <c r="H74" s="305">
        <f>SUM(H75:H83)</f>
        <v>8.5371908707921094</v>
      </c>
      <c r="I74" s="304"/>
      <c r="J74" s="305">
        <f>SUM(J75:J83)</f>
        <v>44.91883655778517</v>
      </c>
      <c r="K74" s="305">
        <f>SUM(K75:K83)</f>
        <v>52.112353985186942</v>
      </c>
      <c r="L74" s="305">
        <f>SUM(L75:L83)</f>
        <v>66.854255281466806</v>
      </c>
      <c r="M74" s="304"/>
      <c r="N74" s="305">
        <f>SUM(N75:N83)</f>
        <v>79.492095756155436</v>
      </c>
      <c r="O74" s="305">
        <f>SUM(O75:O83)</f>
        <v>83.36043513763515</v>
      </c>
      <c r="P74" s="305">
        <f>SUM(P75:P83)</f>
        <v>91.818407209200146</v>
      </c>
      <c r="Q74" s="304"/>
      <c r="R74" s="305">
        <f>SUM(R75:R83)</f>
        <v>14.851035249949517</v>
      </c>
      <c r="S74" s="305">
        <f>SUM(S75:S83)</f>
        <v>15.659344145730191</v>
      </c>
      <c r="T74" s="305">
        <f>SUM(T75:T83)</f>
        <v>18.467435674494094</v>
      </c>
      <c r="U74" s="304"/>
      <c r="V74" s="305">
        <f>SUM(V75:V83)</f>
        <v>17.641664979474609</v>
      </c>
      <c r="W74" s="305">
        <f>SUM(W75:W83)</f>
        <v>18.085029531359361</v>
      </c>
      <c r="X74" s="305">
        <f>SUM(X75:X83)</f>
        <v>20.392178765968289</v>
      </c>
      <c r="Y74" s="304"/>
      <c r="Z74" s="305">
        <f>SUM(Z75:Z83)</f>
        <v>41.110328271073953</v>
      </c>
      <c r="AA74" s="305">
        <f>SUM(AA75:AA83)</f>
        <v>37.503348920310806</v>
      </c>
      <c r="AB74" s="305">
        <f>SUM(AB75:AB83)</f>
        <v>33.129372697019456</v>
      </c>
      <c r="AC74" s="304"/>
      <c r="AD74" s="305">
        <f>SUM(AD75:AD83)</f>
        <v>37.97882312632683</v>
      </c>
      <c r="AE74" s="305">
        <f>SUM(AE75:AE83)</f>
        <v>36.414752212797111</v>
      </c>
      <c r="AF74" s="305">
        <f>SUM(AF75:AF83)</f>
        <v>29.911206996737789</v>
      </c>
      <c r="AG74" s="304"/>
      <c r="AH74" s="305">
        <f>SUM(AH75:AH83)</f>
        <v>26.041613289660845</v>
      </c>
      <c r="AI74" s="305">
        <f>SUM(AI75:AI83)</f>
        <v>26.035810941309204</v>
      </c>
      <c r="AJ74" s="305">
        <f>SUM(AJ75:AJ83)</f>
        <v>21.109691739277984</v>
      </c>
      <c r="AK74" s="304"/>
      <c r="AL74" s="305">
        <f>SUM(AL75:AL83)</f>
        <v>8.4589801065189256</v>
      </c>
      <c r="AM74" s="305">
        <f>SUM(AM75:AM83)</f>
        <v>8.6039882754000914</v>
      </c>
      <c r="AN74" s="305">
        <f>SUM(AN75:AN83)</f>
        <v>8.4852607650434919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43.171334219128426</v>
      </c>
      <c r="C75" s="305">
        <f t="shared" ref="C75:C83" si="77">SUM(G75,K75,O75,S75,W75,AA75,AE75,AI75,AM75)</f>
        <v>44.983319628787456</v>
      </c>
      <c r="D75" s="305">
        <f t="shared" ref="D75:D83" si="78">SUM(H75,L75,P75,T75,X75,AB75,AF75,AJ75,AN75)</f>
        <v>49.776082828806295</v>
      </c>
      <c r="E75" s="304"/>
      <c r="F75" s="304">
        <v>1.0828675263099505</v>
      </c>
      <c r="G75" s="304">
        <v>1.2483525091408061</v>
      </c>
      <c r="H75" s="304">
        <v>1.6725309513514344</v>
      </c>
      <c r="I75" s="304"/>
      <c r="J75" s="304">
        <v>7.3908698705998246</v>
      </c>
      <c r="K75" s="304">
        <v>8.4184774079022375</v>
      </c>
      <c r="L75" s="304">
        <v>11.173311233737273</v>
      </c>
      <c r="M75" s="304"/>
      <c r="N75" s="304">
        <v>13.791809513389985</v>
      </c>
      <c r="O75" s="304">
        <v>14.168441254706924</v>
      </c>
      <c r="P75" s="304">
        <v>15.967816978452335</v>
      </c>
      <c r="Q75" s="304"/>
      <c r="R75" s="304">
        <v>2.0814085936856217</v>
      </c>
      <c r="S75" s="304">
        <v>2.2148299454079856</v>
      </c>
      <c r="T75" s="304">
        <v>2.5503909053205827</v>
      </c>
      <c r="U75" s="304"/>
      <c r="V75" s="304">
        <v>3.5786632412448287</v>
      </c>
      <c r="W75" s="304">
        <v>3.7483498834023905</v>
      </c>
      <c r="X75" s="304">
        <v>4.3522584826998552</v>
      </c>
      <c r="Y75" s="304"/>
      <c r="Z75" s="304">
        <v>6.6428348176536174</v>
      </c>
      <c r="AA75" s="304">
        <v>6.1789317564204689</v>
      </c>
      <c r="AB75" s="304">
        <v>6.0433642521418172</v>
      </c>
      <c r="AC75" s="304"/>
      <c r="AD75" s="304">
        <v>5.0628490748669837</v>
      </c>
      <c r="AE75" s="304">
        <v>5.1359509953122124</v>
      </c>
      <c r="AF75" s="304">
        <v>4.5103974786570156</v>
      </c>
      <c r="AG75" s="304"/>
      <c r="AH75" s="304">
        <v>2.8081621167926816</v>
      </c>
      <c r="AI75" s="304">
        <v>2.9824243279333187</v>
      </c>
      <c r="AJ75" s="304">
        <v>2.3703600707441645</v>
      </c>
      <c r="AK75" s="304"/>
      <c r="AL75" s="304">
        <v>0.73186946458492952</v>
      </c>
      <c r="AM75" s="304">
        <v>0.88756154856111869</v>
      </c>
      <c r="AN75" s="304">
        <v>1.1356524757018283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74.614923770306092</v>
      </c>
      <c r="C76" s="305">
        <f t="shared" si="77"/>
        <v>81.084524872962746</v>
      </c>
      <c r="D76" s="305">
        <f>SUM(H76,L76,P76,T76,X76,AB76,AF76,AJ76,AN76)</f>
        <v>88.591902378935941</v>
      </c>
      <c r="E76" s="304"/>
      <c r="F76" s="304">
        <v>3.1344189724463365</v>
      </c>
      <c r="G76" s="304">
        <v>3.6284981089378658</v>
      </c>
      <c r="H76" s="304">
        <v>4.5092380887496271</v>
      </c>
      <c r="I76" s="304"/>
      <c r="J76" s="304">
        <v>20.320443372147864</v>
      </c>
      <c r="K76" s="304">
        <v>23.978713047082639</v>
      </c>
      <c r="L76" s="304">
        <v>30.206155121285807</v>
      </c>
      <c r="M76" s="304"/>
      <c r="N76" s="304">
        <v>28.868189710264055</v>
      </c>
      <c r="O76" s="304">
        <v>30.469392075169338</v>
      </c>
      <c r="P76" s="304">
        <v>31.268863954620791</v>
      </c>
      <c r="Q76" s="304"/>
      <c r="R76" s="304">
        <v>2.675227974115542</v>
      </c>
      <c r="S76" s="304">
        <v>2.822311931745769</v>
      </c>
      <c r="T76" s="304">
        <v>3.1983814251518363</v>
      </c>
      <c r="U76" s="304"/>
      <c r="V76" s="304">
        <v>4.4614909421013973</v>
      </c>
      <c r="W76" s="304">
        <v>4.6030848638496966</v>
      </c>
      <c r="X76" s="304">
        <v>5.012854631731404</v>
      </c>
      <c r="Y76" s="304"/>
      <c r="Z76" s="304">
        <v>6.6670254271697571</v>
      </c>
      <c r="AA76" s="304">
        <v>6.378383870757343</v>
      </c>
      <c r="AB76" s="304">
        <v>5.9457096679049313</v>
      </c>
      <c r="AC76" s="304"/>
      <c r="AD76" s="304">
        <v>5.0240682541750399</v>
      </c>
      <c r="AE76" s="304">
        <v>5.2004478795349005</v>
      </c>
      <c r="AF76" s="304">
        <v>4.730234971324025</v>
      </c>
      <c r="AG76" s="304"/>
      <c r="AH76" s="304">
        <v>2.800744310639617</v>
      </c>
      <c r="AI76" s="304">
        <v>2.9537728537176524</v>
      </c>
      <c r="AJ76" s="304">
        <v>2.1230531626140601</v>
      </c>
      <c r="AK76" s="304"/>
      <c r="AL76" s="304">
        <v>0.66331480724649372</v>
      </c>
      <c r="AM76" s="304">
        <v>1.0499202421675269</v>
      </c>
      <c r="AN76" s="304">
        <v>1.5974113555534661</v>
      </c>
    </row>
    <row r="77" spans="1:40" x14ac:dyDescent="0.2">
      <c r="A77" s="13" t="str">
        <f t="shared" si="76"/>
        <v>Associate professional occupations</v>
      </c>
      <c r="B77" s="305">
        <f t="shared" si="79"/>
        <v>53.978040137452979</v>
      </c>
      <c r="C77" s="305">
        <f t="shared" si="77"/>
        <v>52.322812264310592</v>
      </c>
      <c r="D77" s="305">
        <f t="shared" si="78"/>
        <v>55.319916278263534</v>
      </c>
      <c r="E77" s="304"/>
      <c r="F77" s="304">
        <v>1.0692183861743056</v>
      </c>
      <c r="G77" s="304">
        <v>1.1858598112431122</v>
      </c>
      <c r="H77" s="304">
        <v>1.5786486205055537</v>
      </c>
      <c r="I77" s="304"/>
      <c r="J77" s="304">
        <v>10.783923929039481</v>
      </c>
      <c r="K77" s="304">
        <v>11.857851111842388</v>
      </c>
      <c r="L77" s="304">
        <v>15.224785173910108</v>
      </c>
      <c r="M77" s="304"/>
      <c r="N77" s="304">
        <v>19.123500141820994</v>
      </c>
      <c r="O77" s="304">
        <v>18.761547984965162</v>
      </c>
      <c r="P77" s="304">
        <v>20.053261655440238</v>
      </c>
      <c r="Q77" s="304"/>
      <c r="R77" s="304">
        <v>3.2606577256247231</v>
      </c>
      <c r="S77" s="304">
        <v>3.177950279163468</v>
      </c>
      <c r="T77" s="304">
        <v>3.7171768805888918</v>
      </c>
      <c r="U77" s="304"/>
      <c r="V77" s="304">
        <v>3.2650923620426751</v>
      </c>
      <c r="W77" s="304">
        <v>3.000429890021417</v>
      </c>
      <c r="X77" s="304">
        <v>2.9864906732049104</v>
      </c>
      <c r="Y77" s="304"/>
      <c r="Z77" s="304">
        <v>7.1828940764623406</v>
      </c>
      <c r="AA77" s="304">
        <v>5.9726441928161966</v>
      </c>
      <c r="AB77" s="304">
        <v>4.8950546398663191</v>
      </c>
      <c r="AC77" s="304"/>
      <c r="AD77" s="304">
        <v>5.1646596407606227</v>
      </c>
      <c r="AE77" s="304">
        <v>4.3546975564047194</v>
      </c>
      <c r="AF77" s="304">
        <v>3.0908058985916944</v>
      </c>
      <c r="AG77" s="304"/>
      <c r="AH77" s="304">
        <v>3.2673194132003061</v>
      </c>
      <c r="AI77" s="304">
        <v>2.9444561323033063</v>
      </c>
      <c r="AJ77" s="304">
        <v>2.2341332993035197</v>
      </c>
      <c r="AK77" s="304"/>
      <c r="AL77" s="304">
        <v>0.86077446232753674</v>
      </c>
      <c r="AM77" s="304">
        <v>1.0673753055508286</v>
      </c>
      <c r="AN77" s="304">
        <v>1.5395594368522902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33.98066408305165</v>
      </c>
      <c r="C78" s="305">
        <f t="shared" si="77"/>
        <v>31.067281748848263</v>
      </c>
      <c r="D78" s="305">
        <f t="shared" si="78"/>
        <v>28.217419818736829</v>
      </c>
      <c r="E78" s="304"/>
      <c r="F78" s="304">
        <v>0.23553679936593097</v>
      </c>
      <c r="G78" s="304">
        <v>0.2761237395289603</v>
      </c>
      <c r="H78" s="304">
        <v>0.36958618200660803</v>
      </c>
      <c r="I78" s="304"/>
      <c r="J78" s="304">
        <v>2.8152428302960475</v>
      </c>
      <c r="K78" s="304">
        <v>3.2648661962858023</v>
      </c>
      <c r="L78" s="304">
        <v>4.1947579358621869</v>
      </c>
      <c r="M78" s="304"/>
      <c r="N78" s="304">
        <v>8.3387352232636385</v>
      </c>
      <c r="O78" s="304">
        <v>8.9370104540084991</v>
      </c>
      <c r="P78" s="304">
        <v>11.001882115013247</v>
      </c>
      <c r="Q78" s="304"/>
      <c r="R78" s="304">
        <v>2.4261067857248713</v>
      </c>
      <c r="S78" s="304">
        <v>2.4558616320534119</v>
      </c>
      <c r="T78" s="304">
        <v>2.7392583940981545</v>
      </c>
      <c r="U78" s="304"/>
      <c r="V78" s="304">
        <v>2.7167559199671585</v>
      </c>
      <c r="W78" s="304">
        <v>2.7527966354686471</v>
      </c>
      <c r="X78" s="304">
        <v>3.0704174143688459</v>
      </c>
      <c r="Y78" s="304"/>
      <c r="Z78" s="304">
        <v>6.190934031216063</v>
      </c>
      <c r="AA78" s="304">
        <v>4.881363466981977</v>
      </c>
      <c r="AB78" s="304">
        <v>2.5035410714286517</v>
      </c>
      <c r="AC78" s="304"/>
      <c r="AD78" s="304">
        <v>6.5463714618027566</v>
      </c>
      <c r="AE78" s="304">
        <v>5.1171849439144541</v>
      </c>
      <c r="AF78" s="304">
        <v>2.6392371469800784</v>
      </c>
      <c r="AG78" s="304"/>
      <c r="AH78" s="304">
        <v>3.4526792315147863</v>
      </c>
      <c r="AI78" s="304">
        <v>2.1001383915659515</v>
      </c>
      <c r="AJ78" s="304">
        <v>0.55984185643787709</v>
      </c>
      <c r="AK78" s="304"/>
      <c r="AL78" s="304">
        <v>1.2583017999003958</v>
      </c>
      <c r="AM78" s="304">
        <v>1.2819362890405572</v>
      </c>
      <c r="AN78" s="304">
        <v>1.1388977025411773</v>
      </c>
    </row>
    <row r="79" spans="1:40" x14ac:dyDescent="0.2">
      <c r="A79" s="13" t="str">
        <f t="shared" si="76"/>
        <v>Skilled trades occupations</v>
      </c>
      <c r="B79" s="305">
        <f t="shared" si="79"/>
        <v>9.8840790668370602</v>
      </c>
      <c r="C79" s="305">
        <f t="shared" si="77"/>
        <v>10.967087442047985</v>
      </c>
      <c r="D79" s="305">
        <f t="shared" si="78"/>
        <v>11.740765943873281</v>
      </c>
      <c r="E79" s="304"/>
      <c r="F79" s="304">
        <v>6.1230780447986681E-2</v>
      </c>
      <c r="G79" s="304">
        <v>7.8059263394594541E-2</v>
      </c>
      <c r="H79" s="304">
        <v>0.1051554234483483</v>
      </c>
      <c r="I79" s="304"/>
      <c r="J79" s="304">
        <v>0.64803360952598632</v>
      </c>
      <c r="K79" s="304">
        <v>0.86413423828535108</v>
      </c>
      <c r="L79" s="304">
        <v>1.1993809215089644</v>
      </c>
      <c r="M79" s="304"/>
      <c r="N79" s="304">
        <v>1.640269958336763</v>
      </c>
      <c r="O79" s="304">
        <v>1.9452423136353301</v>
      </c>
      <c r="P79" s="304">
        <v>2.5070168007856131</v>
      </c>
      <c r="Q79" s="304"/>
      <c r="R79" s="304">
        <v>0.60330590983820209</v>
      </c>
      <c r="S79" s="304">
        <v>0.6677878597687209</v>
      </c>
      <c r="T79" s="304">
        <v>0.88146407483349565</v>
      </c>
      <c r="U79" s="304"/>
      <c r="V79" s="304">
        <v>0.73097077103462538</v>
      </c>
      <c r="W79" s="304">
        <v>0.77074719072407627</v>
      </c>
      <c r="X79" s="304">
        <v>0.90052793537008069</v>
      </c>
      <c r="Y79" s="304"/>
      <c r="Z79" s="304">
        <v>2.2455934243421889</v>
      </c>
      <c r="AA79" s="304">
        <v>2.2138449893373688</v>
      </c>
      <c r="AB79" s="304">
        <v>2.0369734243524205</v>
      </c>
      <c r="AC79" s="304"/>
      <c r="AD79" s="304">
        <v>2.1267784867180564</v>
      </c>
      <c r="AE79" s="304">
        <v>2.2502285133154158</v>
      </c>
      <c r="AF79" s="304">
        <v>2.0692188361023778</v>
      </c>
      <c r="AG79" s="304"/>
      <c r="AH79" s="304">
        <v>1.1915967703282473</v>
      </c>
      <c r="AI79" s="304">
        <v>1.3331306289396374</v>
      </c>
      <c r="AJ79" s="304">
        <v>1.1484768960221119</v>
      </c>
      <c r="AK79" s="304"/>
      <c r="AL79" s="304">
        <v>0.63629935626500433</v>
      </c>
      <c r="AM79" s="304">
        <v>0.84391244464748949</v>
      </c>
      <c r="AN79" s="304">
        <v>0.89255163144987026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19.038276167963478</v>
      </c>
      <c r="C80" s="305">
        <f t="shared" si="77"/>
        <v>19.810863191749732</v>
      </c>
      <c r="D80" s="305">
        <f t="shared" si="78"/>
        <v>20.619872268809072</v>
      </c>
      <c r="E80" s="304"/>
      <c r="F80" s="304">
        <v>2.3599958856153406E-2</v>
      </c>
      <c r="G80" s="304">
        <v>3.1185772088010821E-2</v>
      </c>
      <c r="H80" s="304">
        <v>4.8082150788504696E-2</v>
      </c>
      <c r="I80" s="304"/>
      <c r="J80" s="304">
        <v>1.0449713807756689</v>
      </c>
      <c r="K80" s="304">
        <v>1.3243400023164751</v>
      </c>
      <c r="L80" s="304">
        <v>1.7630439001375369</v>
      </c>
      <c r="M80" s="304"/>
      <c r="N80" s="304">
        <v>2.9470965636131701</v>
      </c>
      <c r="O80" s="304">
        <v>3.5947122092782222</v>
      </c>
      <c r="P80" s="304">
        <v>4.5823687637330393</v>
      </c>
      <c r="Q80" s="304"/>
      <c r="R80" s="304">
        <v>1.7542874130564756</v>
      </c>
      <c r="S80" s="304">
        <v>1.9327334560374576</v>
      </c>
      <c r="T80" s="304">
        <v>2.3257383085652612</v>
      </c>
      <c r="U80" s="304"/>
      <c r="V80" s="304">
        <v>1.3344777928050815</v>
      </c>
      <c r="W80" s="304">
        <v>1.5225091468469012</v>
      </c>
      <c r="X80" s="304">
        <v>2.0423953621391755</v>
      </c>
      <c r="Y80" s="304"/>
      <c r="Z80" s="304">
        <v>5.1362482066851234</v>
      </c>
      <c r="AA80" s="304">
        <v>4.9194715836439391</v>
      </c>
      <c r="AB80" s="304">
        <v>4.6771392043951456</v>
      </c>
      <c r="AC80" s="304"/>
      <c r="AD80" s="304">
        <v>3.8687681889058023</v>
      </c>
      <c r="AE80" s="304">
        <v>3.4692925879422538</v>
      </c>
      <c r="AF80" s="304">
        <v>2.592610181439265</v>
      </c>
      <c r="AG80" s="304"/>
      <c r="AH80" s="304">
        <v>2.3896747555117113</v>
      </c>
      <c r="AI80" s="304">
        <v>2.4447868051067694</v>
      </c>
      <c r="AJ80" s="304">
        <v>1.9499492079544547</v>
      </c>
      <c r="AK80" s="304"/>
      <c r="AL80" s="304">
        <v>0.53915190775429289</v>
      </c>
      <c r="AM80" s="304">
        <v>0.57183162848970415</v>
      </c>
      <c r="AN80" s="304">
        <v>0.63854518965668883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12.659560197613414</v>
      </c>
      <c r="C81" s="305">
        <f t="shared" si="77"/>
        <v>13.920888537082227</v>
      </c>
      <c r="D81" s="305">
        <f t="shared" si="78"/>
        <v>14.593124541373939</v>
      </c>
      <c r="E81" s="304"/>
      <c r="F81" s="304">
        <v>9.7466369740940959E-2</v>
      </c>
      <c r="G81" s="304">
        <v>0.12280306920373132</v>
      </c>
      <c r="H81" s="304">
        <v>0.15624840688880692</v>
      </c>
      <c r="I81" s="304"/>
      <c r="J81" s="304">
        <v>0.91441681439460976</v>
      </c>
      <c r="K81" s="304">
        <v>1.1619865667214577</v>
      </c>
      <c r="L81" s="304">
        <v>1.5443268033792237</v>
      </c>
      <c r="M81" s="304"/>
      <c r="N81" s="304">
        <v>2.7144446568515512</v>
      </c>
      <c r="O81" s="304">
        <v>3.1179907903020485</v>
      </c>
      <c r="P81" s="304">
        <v>3.7031766072140306</v>
      </c>
      <c r="Q81" s="304"/>
      <c r="R81" s="304">
        <v>0.75285406181358983</v>
      </c>
      <c r="S81" s="304">
        <v>0.85541059375275852</v>
      </c>
      <c r="T81" s="304">
        <v>1.0550000298738669</v>
      </c>
      <c r="U81" s="304"/>
      <c r="V81" s="304">
        <v>0.82852163660991318</v>
      </c>
      <c r="W81" s="304">
        <v>0.9438104234930873</v>
      </c>
      <c r="X81" s="304">
        <v>1.0734910547593686</v>
      </c>
      <c r="Y81" s="304"/>
      <c r="Z81" s="304">
        <v>2.6185264981061671</v>
      </c>
      <c r="AA81" s="304">
        <v>2.6125537636631746</v>
      </c>
      <c r="AB81" s="304">
        <v>2.3050618638908618</v>
      </c>
      <c r="AC81" s="304"/>
      <c r="AD81" s="304">
        <v>2.9680033558007164</v>
      </c>
      <c r="AE81" s="304">
        <v>3.2643784800524993</v>
      </c>
      <c r="AF81" s="304">
        <v>2.9494952425283159</v>
      </c>
      <c r="AG81" s="304"/>
      <c r="AH81" s="304">
        <v>1.322057758424984</v>
      </c>
      <c r="AI81" s="304">
        <v>1.2891318240279366</v>
      </c>
      <c r="AJ81" s="304">
        <v>1.0838893033603993</v>
      </c>
      <c r="AK81" s="304"/>
      <c r="AL81" s="304">
        <v>0.44326904587094196</v>
      </c>
      <c r="AM81" s="304">
        <v>0.55282302586553222</v>
      </c>
      <c r="AN81" s="304">
        <v>0.7224352294790658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4.7064556744860244</v>
      </c>
      <c r="C82" s="305">
        <f t="shared" si="77"/>
        <v>5.3608518889488233</v>
      </c>
      <c r="D82" s="305">
        <f t="shared" si="78"/>
        <v>5.5377148307864097</v>
      </c>
      <c r="E82" s="304"/>
      <c r="F82" s="304">
        <v>2.0627297860926441E-2</v>
      </c>
      <c r="G82" s="304">
        <v>3.0339226397335006E-2</v>
      </c>
      <c r="H82" s="304">
        <v>3.9664649915711656E-2</v>
      </c>
      <c r="I82" s="304"/>
      <c r="J82" s="304">
        <v>0.27734111806898604</v>
      </c>
      <c r="K82" s="304">
        <v>0.34851738238202434</v>
      </c>
      <c r="L82" s="304">
        <v>0.4839097288151919</v>
      </c>
      <c r="M82" s="304"/>
      <c r="N82" s="304">
        <v>0.44793933341231074</v>
      </c>
      <c r="O82" s="304">
        <v>0.56482599185866977</v>
      </c>
      <c r="P82" s="304">
        <v>0.67384868435092882</v>
      </c>
      <c r="Q82" s="304"/>
      <c r="R82" s="304">
        <v>0.14507763757056164</v>
      </c>
      <c r="S82" s="304">
        <v>0.18576096025771874</v>
      </c>
      <c r="T82" s="304">
        <v>0.25120312013203266</v>
      </c>
      <c r="U82" s="304"/>
      <c r="V82" s="304">
        <v>0.16354792805373591</v>
      </c>
      <c r="W82" s="304">
        <v>0.18744138132649832</v>
      </c>
      <c r="X82" s="304">
        <v>0.23083164684027052</v>
      </c>
      <c r="Y82" s="304"/>
      <c r="Z82" s="304">
        <v>1.2056563866751433</v>
      </c>
      <c r="AA82" s="304">
        <v>1.3805282665400691</v>
      </c>
      <c r="AB82" s="304">
        <v>1.6672341455769286</v>
      </c>
      <c r="AC82" s="304"/>
      <c r="AD82" s="304">
        <v>0.90996423925134196</v>
      </c>
      <c r="AE82" s="304">
        <v>1.0064662198886751</v>
      </c>
      <c r="AF82" s="304">
        <v>0.97988390999997521</v>
      </c>
      <c r="AG82" s="304"/>
      <c r="AH82" s="304">
        <v>0.897412177724486</v>
      </c>
      <c r="AI82" s="304">
        <v>0.94081794754719972</v>
      </c>
      <c r="AJ82" s="304">
        <v>0.62893480863558326</v>
      </c>
      <c r="AK82" s="304"/>
      <c r="AL82" s="304">
        <v>0.63888955586853269</v>
      </c>
      <c r="AM82" s="304">
        <v>0.71615451275063347</v>
      </c>
      <c r="AN82" s="304">
        <v>0.58220413651978742</v>
      </c>
    </row>
    <row r="83" spans="1:40" x14ac:dyDescent="0.2">
      <c r="A83" s="39" t="str">
        <f t="shared" si="76"/>
        <v>Elementary occupations</v>
      </c>
      <c r="B83" s="307">
        <f t="shared" si="79"/>
        <v>24.218666683160858</v>
      </c>
      <c r="C83" s="307">
        <f t="shared" si="77"/>
        <v>24.900370425262089</v>
      </c>
      <c r="D83" s="307">
        <f t="shared" si="78"/>
        <v>24.308201110414846</v>
      </c>
      <c r="E83" s="307"/>
      <c r="F83" s="307">
        <v>3.3656571852182481E-2</v>
      </c>
      <c r="G83" s="307">
        <v>4.1715350336639076E-2</v>
      </c>
      <c r="H83" s="307">
        <v>5.8036397137514302E-2</v>
      </c>
      <c r="I83" s="307"/>
      <c r="J83" s="307">
        <v>0.72359363293669221</v>
      </c>
      <c r="K83" s="307">
        <v>0.89346803236855654</v>
      </c>
      <c r="L83" s="307">
        <v>1.0645844628305108</v>
      </c>
      <c r="M83" s="307"/>
      <c r="N83" s="307">
        <v>1.6201106552029689</v>
      </c>
      <c r="O83" s="307">
        <v>1.8012720637109592</v>
      </c>
      <c r="P83" s="307">
        <v>2.0601716495899307</v>
      </c>
      <c r="Q83" s="307"/>
      <c r="R83" s="307">
        <v>1.1521091485199277</v>
      </c>
      <c r="S83" s="307">
        <v>1.3466974875429014</v>
      </c>
      <c r="T83" s="307">
        <v>1.7488225359299718</v>
      </c>
      <c r="U83" s="307"/>
      <c r="V83" s="307">
        <v>0.56214438561519631</v>
      </c>
      <c r="W83" s="307">
        <v>0.55586011622664655</v>
      </c>
      <c r="X83" s="307">
        <v>0.72291156485437291</v>
      </c>
      <c r="Y83" s="307"/>
      <c r="Z83" s="307">
        <v>3.2206154027635585</v>
      </c>
      <c r="AA83" s="307">
        <v>2.9656270301502716</v>
      </c>
      <c r="AB83" s="307">
        <v>3.0552944274623739</v>
      </c>
      <c r="AC83" s="307"/>
      <c r="AD83" s="307">
        <v>6.3073604240455108</v>
      </c>
      <c r="AE83" s="307">
        <v>6.6161050364319802</v>
      </c>
      <c r="AF83" s="307">
        <v>6.3493233311150394</v>
      </c>
      <c r="AG83" s="307"/>
      <c r="AH83" s="307">
        <v>7.9119667555240234</v>
      </c>
      <c r="AI83" s="307">
        <v>9.0471520301674353</v>
      </c>
      <c r="AJ83" s="307">
        <v>9.0110531342058131</v>
      </c>
      <c r="AK83" s="307"/>
      <c r="AL83" s="307">
        <v>2.6871097067007983</v>
      </c>
      <c r="AM83" s="307">
        <v>1.6324732783267</v>
      </c>
      <c r="AN83" s="307">
        <v>0.23800360728931869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Coast to Capital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219.34600000000006</v>
      </c>
      <c r="C92" s="305">
        <f>SUM(C93:C101)</f>
        <v>224.32500000000005</v>
      </c>
      <c r="D92" s="305">
        <f>SUM(D93:D101)</f>
        <v>227.34899999999999</v>
      </c>
      <c r="E92" s="304"/>
      <c r="F92" s="305">
        <f>SUM(F93:F101)</f>
        <v>6.8582968369524133</v>
      </c>
      <c r="G92" s="305">
        <f>SUM(G93:G101)</f>
        <v>7.9049207690026861</v>
      </c>
      <c r="H92" s="305">
        <f>SUM(H93:H101)</f>
        <v>9.6486208655008934</v>
      </c>
      <c r="I92" s="304"/>
      <c r="J92" s="305">
        <f>SUM(J93:J101)</f>
        <v>40.89448866603388</v>
      </c>
      <c r="K92" s="305">
        <f>SUM(K93:K101)</f>
        <v>46.552733122454114</v>
      </c>
      <c r="L92" s="305">
        <f>SUM(L93:L101)</f>
        <v>54.849214923935286</v>
      </c>
      <c r="M92" s="304"/>
      <c r="N92" s="305">
        <f>SUM(N93:N101)</f>
        <v>54.634641305820381</v>
      </c>
      <c r="O92" s="305">
        <f>SUM(O93:O101)</f>
        <v>58.950783198763631</v>
      </c>
      <c r="P92" s="305">
        <f>SUM(P93:P101)</f>
        <v>65.233942065532048</v>
      </c>
      <c r="Q92" s="304"/>
      <c r="R92" s="305">
        <f>SUM(R93:R101)</f>
        <v>21.258780475303624</v>
      </c>
      <c r="S92" s="305">
        <f>SUM(S93:S101)</f>
        <v>19.142946084158634</v>
      </c>
      <c r="T92" s="305">
        <f>SUM(T93:T101)</f>
        <v>17.366681361596346</v>
      </c>
      <c r="U92" s="304"/>
      <c r="V92" s="305">
        <f>SUM(V93:V101)</f>
        <v>10.85921276281826</v>
      </c>
      <c r="W92" s="305">
        <f>SUM(W93:W101)</f>
        <v>11.124045161300375</v>
      </c>
      <c r="X92" s="305">
        <f>SUM(X93:X101)</f>
        <v>11.756420298630236</v>
      </c>
      <c r="Y92" s="304"/>
      <c r="Z92" s="305">
        <f>SUM(Z93:Z101)</f>
        <v>42.680852797659902</v>
      </c>
      <c r="AA92" s="305">
        <f>SUM(AA93:AA101)</f>
        <v>43.150304488834188</v>
      </c>
      <c r="AB92" s="305">
        <f>SUM(AB93:AB101)</f>
        <v>42.614266287718849</v>
      </c>
      <c r="AC92" s="304"/>
      <c r="AD92" s="305">
        <f>SUM(AD93:AD101)</f>
        <v>29.512474634427249</v>
      </c>
      <c r="AE92" s="305">
        <f>SUM(AE93:AE101)</f>
        <v>27.71887831467108</v>
      </c>
      <c r="AF92" s="305">
        <f>SUM(AF93:AF101)</f>
        <v>19.606160933671504</v>
      </c>
      <c r="AG92" s="304"/>
      <c r="AH92" s="305">
        <f>SUM(AH93:AH101)</f>
        <v>10.594273941259271</v>
      </c>
      <c r="AI92" s="305">
        <f>SUM(AI93:AI101)</f>
        <v>7.9271447913147073</v>
      </c>
      <c r="AJ92" s="305">
        <f>SUM(AJ93:AJ101)</f>
        <v>3.9877133028406</v>
      </c>
      <c r="AK92" s="304"/>
      <c r="AL92" s="305">
        <f>SUM(AL93:AL101)</f>
        <v>2.0529785797251057</v>
      </c>
      <c r="AM92" s="305">
        <f>SUM(AM93:AM101)</f>
        <v>1.8532440695006123</v>
      </c>
      <c r="AN92" s="305">
        <f>SUM(AN93:AN101)</f>
        <v>2.2859799605742492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11.479476824335833</v>
      </c>
      <c r="C93" s="305">
        <f t="shared" ref="C93:D93" si="81">SUM(G93,K93,O93,S93,W93,AA93,AE93,AI93,AM93)</f>
        <v>11.514152243751996</v>
      </c>
      <c r="D93" s="305">
        <f t="shared" si="81"/>
        <v>12.412820066562578</v>
      </c>
      <c r="E93" s="304"/>
      <c r="F93" s="304">
        <v>0.25188508979071911</v>
      </c>
      <c r="G93" s="304">
        <v>0.27362014056802342</v>
      </c>
      <c r="H93" s="304">
        <v>0.34451391904550999</v>
      </c>
      <c r="I93" s="304"/>
      <c r="J93" s="304">
        <v>2.4073489183717447</v>
      </c>
      <c r="K93" s="304">
        <v>2.5581444341411581</v>
      </c>
      <c r="L93" s="304">
        <v>2.99393280155528</v>
      </c>
      <c r="M93" s="304"/>
      <c r="N93" s="304">
        <v>3.5084681497469865</v>
      </c>
      <c r="O93" s="304">
        <v>3.6178117438663646</v>
      </c>
      <c r="P93" s="304">
        <v>4.1647574997166963</v>
      </c>
      <c r="Q93" s="304"/>
      <c r="R93" s="304">
        <v>1.9849666115976701</v>
      </c>
      <c r="S93" s="304">
        <v>1.9680017735115325</v>
      </c>
      <c r="T93" s="304">
        <v>2.1002250200112802</v>
      </c>
      <c r="U93" s="304"/>
      <c r="V93" s="304">
        <v>0.51846091986106813</v>
      </c>
      <c r="W93" s="304">
        <v>0.47004729653448951</v>
      </c>
      <c r="X93" s="304">
        <v>0.45984492328312193</v>
      </c>
      <c r="Y93" s="304"/>
      <c r="Z93" s="304">
        <v>1.6622613571197278</v>
      </c>
      <c r="AA93" s="304">
        <v>1.4765843603537883</v>
      </c>
      <c r="AB93" s="304">
        <v>1.3223086346225441</v>
      </c>
      <c r="AC93" s="304"/>
      <c r="AD93" s="304">
        <v>0.70834738030976341</v>
      </c>
      <c r="AE93" s="304">
        <v>0.66809734890933914</v>
      </c>
      <c r="AF93" s="304">
        <v>0.55215711862069838</v>
      </c>
      <c r="AG93" s="304"/>
      <c r="AH93" s="304">
        <v>0.27666464763742959</v>
      </c>
      <c r="AI93" s="304">
        <v>0.25607450918779923</v>
      </c>
      <c r="AJ93" s="304">
        <v>0.18793649862926892</v>
      </c>
      <c r="AK93" s="304"/>
      <c r="AL93" s="304">
        <v>0.16107374990072207</v>
      </c>
      <c r="AM93" s="304">
        <v>0.22577063667949948</v>
      </c>
      <c r="AN93" s="304">
        <v>0.28714365107817907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79.943111626674067</v>
      </c>
      <c r="C94" s="305">
        <f t="shared" ref="C94:C101" si="83">SUM(G94,K94,O94,S94,W94,AA94,AE94,AI94,AM94)</f>
        <v>83.797972762610613</v>
      </c>
      <c r="D94" s="305">
        <f t="shared" ref="D94:D101" si="84">SUM(H94,L94,P94,T94,X94,AB94,AF94,AJ94,AN94)</f>
        <v>89.523396941457491</v>
      </c>
      <c r="E94" s="305"/>
      <c r="F94" s="304">
        <v>6.0000670857449387</v>
      </c>
      <c r="G94" s="304">
        <v>6.9064139625135761</v>
      </c>
      <c r="H94" s="304">
        <v>8.3342583987022216</v>
      </c>
      <c r="I94" s="304"/>
      <c r="J94" s="304">
        <v>29.080850227195736</v>
      </c>
      <c r="K94" s="304">
        <v>32.779096099975462</v>
      </c>
      <c r="L94" s="304">
        <v>38.073520595923782</v>
      </c>
      <c r="M94" s="304"/>
      <c r="N94" s="304">
        <v>27.954239394283935</v>
      </c>
      <c r="O94" s="304">
        <v>29.192366803114616</v>
      </c>
      <c r="P94" s="304">
        <v>30.728509629510597</v>
      </c>
      <c r="Q94" s="304"/>
      <c r="R94" s="304">
        <v>5.6318553469813777</v>
      </c>
      <c r="S94" s="304">
        <v>3.4983334470916372</v>
      </c>
      <c r="T94" s="304">
        <v>1.7691635653425724</v>
      </c>
      <c r="U94" s="304"/>
      <c r="V94" s="304">
        <v>1.8170097161953591</v>
      </c>
      <c r="W94" s="304">
        <v>1.8084159028948597</v>
      </c>
      <c r="X94" s="304">
        <v>1.8924368108225964</v>
      </c>
      <c r="Y94" s="304"/>
      <c r="Z94" s="304">
        <v>4.8408036619366825</v>
      </c>
      <c r="AA94" s="304">
        <v>4.8969945520602076</v>
      </c>
      <c r="AB94" s="304">
        <v>5.1236475458962474</v>
      </c>
      <c r="AC94" s="304"/>
      <c r="AD94" s="304">
        <v>2.7694604947851627</v>
      </c>
      <c r="AE94" s="304">
        <v>2.6508021552680576</v>
      </c>
      <c r="AF94" s="304">
        <v>1.9672959314900025</v>
      </c>
      <c r="AG94" s="304"/>
      <c r="AH94" s="304">
        <v>1.6277533404010778</v>
      </c>
      <c r="AI94" s="304">
        <v>1.727419898411934</v>
      </c>
      <c r="AJ94" s="304">
        <v>1.1349275223946249</v>
      </c>
      <c r="AK94" s="304"/>
      <c r="AL94" s="304">
        <v>0.22107235914979781</v>
      </c>
      <c r="AM94" s="304">
        <v>0.33812994128025742</v>
      </c>
      <c r="AN94" s="304">
        <v>0.49963694137485615</v>
      </c>
    </row>
    <row r="95" spans="1:40" x14ac:dyDescent="0.2">
      <c r="A95" s="13" t="str">
        <f t="shared" si="80"/>
        <v>Associate professional occupations</v>
      </c>
      <c r="B95" s="305">
        <f t="shared" si="82"/>
        <v>33.199349427664991</v>
      </c>
      <c r="C95" s="305">
        <f t="shared" si="83"/>
        <v>33.527909884001794</v>
      </c>
      <c r="D95" s="305">
        <f t="shared" si="84"/>
        <v>35.044022263144008</v>
      </c>
      <c r="E95" s="305"/>
      <c r="F95" s="304">
        <v>0.31768013178710386</v>
      </c>
      <c r="G95" s="304">
        <v>0.38039768895956821</v>
      </c>
      <c r="H95" s="304">
        <v>0.52141497786770619</v>
      </c>
      <c r="I95" s="304"/>
      <c r="J95" s="304">
        <v>4.507955951290163</v>
      </c>
      <c r="K95" s="304">
        <v>5.0373767573485058</v>
      </c>
      <c r="L95" s="304">
        <v>6.1666301759916351</v>
      </c>
      <c r="M95" s="304"/>
      <c r="N95" s="304">
        <v>10.041401933587865</v>
      </c>
      <c r="O95" s="304">
        <v>10.983787040661699</v>
      </c>
      <c r="P95" s="304">
        <v>13.005482426356549</v>
      </c>
      <c r="Q95" s="304"/>
      <c r="R95" s="304">
        <v>4.1556996482667898</v>
      </c>
      <c r="S95" s="304">
        <v>3.5212674057659679</v>
      </c>
      <c r="T95" s="304">
        <v>3.0128131734238348</v>
      </c>
      <c r="U95" s="304"/>
      <c r="V95" s="304">
        <v>1.9807909499834551</v>
      </c>
      <c r="W95" s="304">
        <v>1.8487209119104913</v>
      </c>
      <c r="X95" s="304">
        <v>1.9712503515122175</v>
      </c>
      <c r="Y95" s="304"/>
      <c r="Z95" s="304">
        <v>6.180408073829037</v>
      </c>
      <c r="AA95" s="304">
        <v>5.9679134154271249</v>
      </c>
      <c r="AB95" s="304">
        <v>6.0264250989211456</v>
      </c>
      <c r="AC95" s="304"/>
      <c r="AD95" s="304">
        <v>3.9770818055571149</v>
      </c>
      <c r="AE95" s="304">
        <v>3.7631132801076213</v>
      </c>
      <c r="AF95" s="304">
        <v>2.7872391076560032</v>
      </c>
      <c r="AG95" s="304"/>
      <c r="AH95" s="304">
        <v>1.7747152905402432</v>
      </c>
      <c r="AI95" s="304">
        <v>1.7262932327975471</v>
      </c>
      <c r="AJ95" s="304">
        <v>1.0630524919263293</v>
      </c>
      <c r="AK95" s="304"/>
      <c r="AL95" s="304">
        <v>0.26361564282321448</v>
      </c>
      <c r="AM95" s="304">
        <v>0.29904015102327058</v>
      </c>
      <c r="AN95" s="304">
        <v>0.48971445948858955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23.726480376165583</v>
      </c>
      <c r="C96" s="305">
        <f t="shared" si="83"/>
        <v>21.365873255687671</v>
      </c>
      <c r="D96" s="305">
        <f t="shared" si="84"/>
        <v>15.572391347491529</v>
      </c>
      <c r="E96" s="305"/>
      <c r="F96" s="304">
        <v>0.16544789375878893</v>
      </c>
      <c r="G96" s="304">
        <v>0.18388240147869703</v>
      </c>
      <c r="H96" s="304">
        <v>0.24265999140226668</v>
      </c>
      <c r="I96" s="304"/>
      <c r="J96" s="304">
        <v>1.8562638650529653</v>
      </c>
      <c r="K96" s="304">
        <v>2.21923087468888</v>
      </c>
      <c r="L96" s="304">
        <v>2.3565237941748061</v>
      </c>
      <c r="M96" s="304"/>
      <c r="N96" s="304">
        <v>4.6522921171755227</v>
      </c>
      <c r="O96" s="304">
        <v>5.0336967113310838</v>
      </c>
      <c r="P96" s="304">
        <v>5.4027759037094611</v>
      </c>
      <c r="Q96" s="304"/>
      <c r="R96" s="304">
        <v>2.8952795999300704</v>
      </c>
      <c r="S96" s="304">
        <v>3.2464517388391325</v>
      </c>
      <c r="T96" s="304">
        <v>3.5171325405581446</v>
      </c>
      <c r="U96" s="304"/>
      <c r="V96" s="304">
        <v>1.7526315737224967</v>
      </c>
      <c r="W96" s="304">
        <v>1.7826503210201619</v>
      </c>
      <c r="X96" s="304">
        <v>1.7429100260189176</v>
      </c>
      <c r="Y96" s="304"/>
      <c r="Z96" s="304">
        <v>5.2808284303408159</v>
      </c>
      <c r="AA96" s="304">
        <v>4.8691377864571583</v>
      </c>
      <c r="AB96" s="304">
        <v>1.7824777594562429</v>
      </c>
      <c r="AC96" s="304"/>
      <c r="AD96" s="304">
        <v>4.4538236320672828</v>
      </c>
      <c r="AE96" s="304">
        <v>3.1608867887033187</v>
      </c>
      <c r="AF96" s="304">
        <v>0.50037365702313163</v>
      </c>
      <c r="AG96" s="304"/>
      <c r="AH96" s="304">
        <v>2.3786668737086258</v>
      </c>
      <c r="AI96" s="304">
        <v>0.80721817012241681</v>
      </c>
      <c r="AJ96" s="304">
        <v>5.0023419345339255E-3</v>
      </c>
      <c r="AK96" s="304"/>
      <c r="AL96" s="304">
        <v>0.29124639040901401</v>
      </c>
      <c r="AM96" s="304">
        <v>6.2718463046820327E-2</v>
      </c>
      <c r="AN96" s="304">
        <v>2.2535333214025167E-2</v>
      </c>
    </row>
    <row r="97" spans="1:40" x14ac:dyDescent="0.2">
      <c r="A97" s="13" t="str">
        <f t="shared" si="80"/>
        <v>Skilled trades occupations</v>
      </c>
      <c r="B97" s="305">
        <f t="shared" si="82"/>
        <v>2.4258907020512708</v>
      </c>
      <c r="C97" s="305">
        <f t="shared" si="83"/>
        <v>2.3026391116719598</v>
      </c>
      <c r="D97" s="305">
        <f t="shared" si="84"/>
        <v>1.9764028258167683</v>
      </c>
      <c r="E97" s="304"/>
      <c r="F97" s="304">
        <v>2.6667046379143387E-2</v>
      </c>
      <c r="G97" s="304">
        <v>3.1236814901350968E-2</v>
      </c>
      <c r="H97" s="304">
        <v>3.8174478606126341E-2</v>
      </c>
      <c r="I97" s="304"/>
      <c r="J97" s="304">
        <v>7.4600375178066558E-2</v>
      </c>
      <c r="K97" s="304">
        <v>9.6160352821152942E-2</v>
      </c>
      <c r="L97" s="304">
        <v>0.1543090947465304</v>
      </c>
      <c r="M97" s="304"/>
      <c r="N97" s="304">
        <v>0.32180088414835839</v>
      </c>
      <c r="O97" s="304">
        <v>0.38300781041924703</v>
      </c>
      <c r="P97" s="304">
        <v>0.4183409538425838</v>
      </c>
      <c r="Q97" s="304"/>
      <c r="R97" s="304">
        <v>0.1267051960874597</v>
      </c>
      <c r="S97" s="304">
        <v>0.13390713529565004</v>
      </c>
      <c r="T97" s="304">
        <v>0.14861022371474217</v>
      </c>
      <c r="U97" s="304"/>
      <c r="V97" s="304">
        <v>0.12277451872647191</v>
      </c>
      <c r="W97" s="304">
        <v>0.13146895845807025</v>
      </c>
      <c r="X97" s="304">
        <v>0.16942268987043826</v>
      </c>
      <c r="Y97" s="304"/>
      <c r="Z97" s="304">
        <v>0.57218989531426745</v>
      </c>
      <c r="AA97" s="304">
        <v>0.46474059770173731</v>
      </c>
      <c r="AB97" s="304">
        <v>0.33426890004649351</v>
      </c>
      <c r="AC97" s="304"/>
      <c r="AD97" s="304">
        <v>0.73527955721739946</v>
      </c>
      <c r="AE97" s="304">
        <v>0.63566467553714778</v>
      </c>
      <c r="AF97" s="304">
        <v>0.38363514365110424</v>
      </c>
      <c r="AG97" s="304"/>
      <c r="AH97" s="304">
        <v>0.35830827074637001</v>
      </c>
      <c r="AI97" s="304">
        <v>0.33957607004569967</v>
      </c>
      <c r="AJ97" s="304">
        <v>0.27755752731683797</v>
      </c>
      <c r="AK97" s="304"/>
      <c r="AL97" s="304">
        <v>8.7564958253734143E-2</v>
      </c>
      <c r="AM97" s="304">
        <v>8.6876696491903993E-2</v>
      </c>
      <c r="AN97" s="304">
        <v>5.2083814021911215E-2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55.245827939624704</v>
      </c>
      <c r="C98" s="305">
        <f t="shared" si="83"/>
        <v>58.682215852786769</v>
      </c>
      <c r="D98" s="305">
        <f t="shared" si="84"/>
        <v>61.673802520003598</v>
      </c>
      <c r="E98" s="304"/>
      <c r="F98" s="304">
        <v>5.1288873336590442E-2</v>
      </c>
      <c r="G98" s="304">
        <v>7.1264124865508427E-2</v>
      </c>
      <c r="H98" s="304">
        <v>9.7804887572910532E-2</v>
      </c>
      <c r="I98" s="304"/>
      <c r="J98" s="304">
        <v>2.4792808334247267</v>
      </c>
      <c r="K98" s="304">
        <v>3.2479044112247499</v>
      </c>
      <c r="L98" s="304">
        <v>4.3653768524302956</v>
      </c>
      <c r="M98" s="304"/>
      <c r="N98" s="304">
        <v>6.8267502412946115</v>
      </c>
      <c r="O98" s="304">
        <v>8.1671157798295386</v>
      </c>
      <c r="P98" s="304">
        <v>9.7220790421519077</v>
      </c>
      <c r="Q98" s="304"/>
      <c r="R98" s="304">
        <v>5.6214649137261308</v>
      </c>
      <c r="S98" s="304">
        <v>5.8587337764552387</v>
      </c>
      <c r="T98" s="304">
        <v>5.8418043365008572</v>
      </c>
      <c r="U98" s="304"/>
      <c r="V98" s="304">
        <v>3.8171351584254527</v>
      </c>
      <c r="W98" s="304">
        <v>4.1043583390940421</v>
      </c>
      <c r="X98" s="304">
        <v>4.3981843246669996</v>
      </c>
      <c r="Y98" s="304"/>
      <c r="Z98" s="304">
        <v>21.050679679776714</v>
      </c>
      <c r="AA98" s="304">
        <v>22.326217259978897</v>
      </c>
      <c r="AB98" s="304">
        <v>25.109646323087198</v>
      </c>
      <c r="AC98" s="304"/>
      <c r="AD98" s="304">
        <v>13.377218755591803</v>
      </c>
      <c r="AE98" s="304">
        <v>13.455415344462182</v>
      </c>
      <c r="AF98" s="304">
        <v>11.076287024383356</v>
      </c>
      <c r="AG98" s="304"/>
      <c r="AH98" s="304">
        <v>1.711116570098256</v>
      </c>
      <c r="AI98" s="304">
        <v>1.1299901105898051</v>
      </c>
      <c r="AJ98" s="304">
        <v>0.72975349713580784</v>
      </c>
      <c r="AK98" s="304"/>
      <c r="AL98" s="304">
        <v>0.31089291395041541</v>
      </c>
      <c r="AM98" s="304">
        <v>0.32121670628680654</v>
      </c>
      <c r="AN98" s="304">
        <v>0.33286623207426874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2.6744933676214493</v>
      </c>
      <c r="C99" s="305">
        <f t="shared" si="83"/>
        <v>2.9498699579702219</v>
      </c>
      <c r="D99" s="305">
        <f>SUM(H99,L99,P99,T99,X99,AB99,AF99,AJ99,AN99)</f>
        <v>2.8840993061820108</v>
      </c>
      <c r="E99" s="304"/>
      <c r="F99" s="304">
        <v>1.6475596878285408E-2</v>
      </c>
      <c r="G99" s="304">
        <v>2.1022743389988215E-2</v>
      </c>
      <c r="H99" s="304">
        <v>2.5561629384080391E-2</v>
      </c>
      <c r="I99" s="304"/>
      <c r="J99" s="304">
        <v>0.30379739820465745</v>
      </c>
      <c r="K99" s="304">
        <v>0.37953619484422313</v>
      </c>
      <c r="L99" s="304">
        <v>0.43636933667378808</v>
      </c>
      <c r="M99" s="304"/>
      <c r="N99" s="304">
        <v>0.67079834841307351</v>
      </c>
      <c r="O99" s="304">
        <v>0.78189518627622767</v>
      </c>
      <c r="P99" s="304">
        <v>0.85748375624824413</v>
      </c>
      <c r="Q99" s="304"/>
      <c r="R99" s="304">
        <v>0.35959989631988376</v>
      </c>
      <c r="S99" s="304">
        <v>0.36299927398108162</v>
      </c>
      <c r="T99" s="304">
        <v>0.35609415355218538</v>
      </c>
      <c r="U99" s="304"/>
      <c r="V99" s="304">
        <v>0.229756535417415</v>
      </c>
      <c r="W99" s="304">
        <v>0.26033931613445715</v>
      </c>
      <c r="X99" s="304">
        <v>0.28175942757529443</v>
      </c>
      <c r="Y99" s="304"/>
      <c r="Z99" s="304">
        <v>0.52358818718123723</v>
      </c>
      <c r="AA99" s="304">
        <v>0.55381389508800827</v>
      </c>
      <c r="AB99" s="304">
        <v>0.51790343462919664</v>
      </c>
      <c r="AC99" s="304"/>
      <c r="AD99" s="304">
        <v>0.39900519311983351</v>
      </c>
      <c r="AE99" s="304">
        <v>0.4039187406021913</v>
      </c>
      <c r="AF99" s="304">
        <v>0.23923903678291769</v>
      </c>
      <c r="AG99" s="304"/>
      <c r="AH99" s="304">
        <v>0.1213691185114442</v>
      </c>
      <c r="AI99" s="304">
        <v>0.11094238703609659</v>
      </c>
      <c r="AJ99" s="304">
        <v>5.0892673859514334E-2</v>
      </c>
      <c r="AK99" s="304"/>
      <c r="AL99" s="304">
        <v>5.010309357561938E-2</v>
      </c>
      <c r="AM99" s="304">
        <v>7.5402220617947741E-2</v>
      </c>
      <c r="AN99" s="304">
        <v>0.11879585747679017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2.7465566078149619</v>
      </c>
      <c r="C100" s="305">
        <f t="shared" si="83"/>
        <v>3.1103341389637849</v>
      </c>
      <c r="D100" s="305">
        <f t="shared" si="84"/>
        <v>2.9187256719104848</v>
      </c>
      <c r="E100" s="304"/>
      <c r="F100" s="304">
        <v>2.1278889047921294E-2</v>
      </c>
      <c r="G100" s="304">
        <v>2.8886621813656185E-2</v>
      </c>
      <c r="H100" s="304">
        <v>3.7730983879245984E-2</v>
      </c>
      <c r="I100" s="304"/>
      <c r="J100" s="304">
        <v>6.101586125029302E-2</v>
      </c>
      <c r="K100" s="304">
        <v>8.6131291469967619E-2</v>
      </c>
      <c r="L100" s="304">
        <v>0.10329427789696931</v>
      </c>
      <c r="M100" s="304"/>
      <c r="N100" s="304">
        <v>0.25568529228011638</v>
      </c>
      <c r="O100" s="304">
        <v>0.31992846158257204</v>
      </c>
      <c r="P100" s="304">
        <v>0.36210291355434499</v>
      </c>
      <c r="Q100" s="304"/>
      <c r="R100" s="304">
        <v>0.11293313409660652</v>
      </c>
      <c r="S100" s="304">
        <v>0.15313016195132181</v>
      </c>
      <c r="T100" s="304">
        <v>0.18703509656484457</v>
      </c>
      <c r="U100" s="304"/>
      <c r="V100" s="304">
        <v>0.31827405095790678</v>
      </c>
      <c r="W100" s="304">
        <v>0.3750667877678947</v>
      </c>
      <c r="X100" s="304">
        <v>0.44958424730694774</v>
      </c>
      <c r="Y100" s="304"/>
      <c r="Z100" s="304">
        <v>0.74276872527987914</v>
      </c>
      <c r="AA100" s="304">
        <v>0.83015434496939033</v>
      </c>
      <c r="AB100" s="304">
        <v>0.84678776125465793</v>
      </c>
      <c r="AC100" s="304"/>
      <c r="AD100" s="304">
        <v>0.5011738288228933</v>
      </c>
      <c r="AE100" s="304">
        <v>0.50961037322214731</v>
      </c>
      <c r="AF100" s="304">
        <v>0.31548832926619547</v>
      </c>
      <c r="AG100" s="304"/>
      <c r="AH100" s="304">
        <v>0.59999443585764201</v>
      </c>
      <c r="AI100" s="304">
        <v>0.64009858074214698</v>
      </c>
      <c r="AJ100" s="304">
        <v>0.34489105632896722</v>
      </c>
      <c r="AK100" s="304"/>
      <c r="AL100" s="304">
        <v>0.13343239022170322</v>
      </c>
      <c r="AM100" s="304">
        <v>0.16732751544468819</v>
      </c>
      <c r="AN100" s="304">
        <v>0.27181100585831131</v>
      </c>
    </row>
    <row r="101" spans="1:40" x14ac:dyDescent="0.2">
      <c r="A101" s="39" t="str">
        <f t="shared" si="80"/>
        <v>Elementary occupations</v>
      </c>
      <c r="B101" s="307">
        <f t="shared" si="82"/>
        <v>7.9048131280472402</v>
      </c>
      <c r="C101" s="307">
        <f t="shared" si="83"/>
        <v>7.0740327925552426</v>
      </c>
      <c r="D101" s="307">
        <f t="shared" si="84"/>
        <v>5.3433390574315265</v>
      </c>
      <c r="E101" s="307"/>
      <c r="F101" s="307">
        <v>7.5062302289228026E-3</v>
      </c>
      <c r="G101" s="307">
        <v>8.1962705123182419E-3</v>
      </c>
      <c r="H101" s="307">
        <v>6.5015990408215339E-3</v>
      </c>
      <c r="I101" s="307"/>
      <c r="J101" s="307">
        <v>0.1233752360655322</v>
      </c>
      <c r="K101" s="307">
        <v>0.149152705940021</v>
      </c>
      <c r="L101" s="307">
        <v>0.19925799454220278</v>
      </c>
      <c r="M101" s="307"/>
      <c r="N101" s="307">
        <v>0.40320494488991548</v>
      </c>
      <c r="O101" s="307">
        <v>0.47117366168229341</v>
      </c>
      <c r="P101" s="307">
        <v>0.57240994044167659</v>
      </c>
      <c r="Q101" s="307"/>
      <c r="R101" s="307">
        <v>0.3702761282976319</v>
      </c>
      <c r="S101" s="307">
        <v>0.40012137126707314</v>
      </c>
      <c r="T101" s="307">
        <v>0.43380325192788494</v>
      </c>
      <c r="U101" s="307"/>
      <c r="V101" s="307">
        <v>0.30237933952863499</v>
      </c>
      <c r="W101" s="307">
        <v>0.34297732748590898</v>
      </c>
      <c r="X101" s="307">
        <v>0.39102749757369998</v>
      </c>
      <c r="Y101" s="307"/>
      <c r="Z101" s="307">
        <v>1.8273247868815421</v>
      </c>
      <c r="AA101" s="307">
        <v>1.7647482767978715</v>
      </c>
      <c r="AB101" s="307">
        <v>1.5508008298051164</v>
      </c>
      <c r="AC101" s="307"/>
      <c r="AD101" s="307">
        <v>2.5910839869559927</v>
      </c>
      <c r="AE101" s="307">
        <v>2.4713696078590761</v>
      </c>
      <c r="AF101" s="307">
        <v>1.7844455847980907</v>
      </c>
      <c r="AG101" s="307"/>
      <c r="AH101" s="307">
        <v>1.7456853937581831</v>
      </c>
      <c r="AI101" s="307">
        <v>1.1895318323812625</v>
      </c>
      <c r="AJ101" s="307">
        <v>0.1936996933147159</v>
      </c>
      <c r="AK101" s="307"/>
      <c r="AL101" s="307">
        <v>0.53397708144088463</v>
      </c>
      <c r="AM101" s="307">
        <v>0.27676173862941794</v>
      </c>
      <c r="AN101" s="307">
        <v>0.21139266598731776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Coast to Capital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Coast to Capital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Coast to Capital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Coast to Capital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Coast to Capital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Coast to Capital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Coast to Capital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Coast to Capital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Coast to Capital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0.86823952066431187</v>
      </c>
      <c r="C8" s="69">
        <v>1.1269008385371144</v>
      </c>
      <c r="D8" s="69">
        <v>1.2791826348863575</v>
      </c>
      <c r="E8" s="69">
        <v>1.3344610309452289</v>
      </c>
      <c r="F8" s="69">
        <v>1.7427698542515095</v>
      </c>
      <c r="G8" s="10"/>
      <c r="H8" s="69">
        <f>F8-D8</f>
        <v>0.46358721936515201</v>
      </c>
      <c r="I8" s="69">
        <f>'RD T1'!E36</f>
        <v>0.78438884532927622</v>
      </c>
      <c r="J8" s="69">
        <f>SUM(H8:I8)</f>
        <v>1.2479760646944282</v>
      </c>
      <c r="L8" t="str">
        <f>A8</f>
        <v>11 Corporate managers and directors</v>
      </c>
      <c r="M8" s="69">
        <v>7.1373741164900926</v>
      </c>
      <c r="N8" s="69">
        <v>9.7480860530116651</v>
      </c>
      <c r="O8" s="69">
        <v>10.592130911093291</v>
      </c>
      <c r="P8" s="69">
        <v>10.839224499334861</v>
      </c>
      <c r="Q8" s="69">
        <v>13.902503527346038</v>
      </c>
      <c r="R8" s="10"/>
      <c r="S8" s="69">
        <f>Q8-O8</f>
        <v>3.3103726162527476</v>
      </c>
      <c r="T8" s="69">
        <f>'RD T1'!E65</f>
        <v>6.3860488052922566</v>
      </c>
      <c r="U8" s="69">
        <f>SUM(S8:T8)</f>
        <v>9.6964214215450042</v>
      </c>
      <c r="W8" t="str">
        <f>A8</f>
        <v>11 Corporate managers and directors</v>
      </c>
      <c r="X8" s="69">
        <v>18.119077610208535</v>
      </c>
      <c r="Y8" s="69">
        <v>22.55883830469276</v>
      </c>
      <c r="Z8" s="69">
        <v>21.975156853955202</v>
      </c>
      <c r="AA8" s="69">
        <v>20.997471694668405</v>
      </c>
      <c r="AB8" s="69">
        <v>24.00395523799342</v>
      </c>
      <c r="AC8" s="69"/>
      <c r="AD8" s="69">
        <f>AB8-Z8</f>
        <v>2.0287983840382182</v>
      </c>
      <c r="AE8" s="69">
        <f>'RD T1'!E94</f>
        <v>12.664529178336858</v>
      </c>
      <c r="AF8" s="69">
        <f>SUM(AD8:AE8)</f>
        <v>14.693327562375076</v>
      </c>
      <c r="AH8" t="str">
        <f>L8</f>
        <v>11 Corporate managers and directors</v>
      </c>
      <c r="AI8" s="69">
        <v>3.4805034883371162</v>
      </c>
      <c r="AJ8" s="69">
        <v>4.2089024135312583</v>
      </c>
      <c r="AK8" s="69">
        <v>4.2763259728236873</v>
      </c>
      <c r="AL8" s="69">
        <v>3.8855876074926132</v>
      </c>
      <c r="AM8" s="69">
        <v>4.2266842527451409</v>
      </c>
      <c r="AN8" s="69"/>
      <c r="AO8" s="69">
        <f>AM8-AK8</f>
        <v>-4.9641720078546392E-2</v>
      </c>
      <c r="AP8" s="69">
        <f>'RD T1'!E123</f>
        <v>2.1475510175235444</v>
      </c>
      <c r="AQ8" s="69">
        <f>SUM(AO8:AP8)</f>
        <v>2.097909297444998</v>
      </c>
      <c r="AS8" t="str">
        <f>W8</f>
        <v>11 Corporate managers and directors</v>
      </c>
      <c r="AT8" s="69">
        <v>4.9447049323386594</v>
      </c>
      <c r="AU8" s="69">
        <v>6.0358290608956233</v>
      </c>
      <c r="AV8" s="69">
        <v>6.0107775310196745</v>
      </c>
      <c r="AW8" s="69">
        <v>5.3556193568577921</v>
      </c>
      <c r="AX8" s="69">
        <v>5.8888436083025297</v>
      </c>
      <c r="AY8" s="69"/>
      <c r="AZ8" s="69">
        <f>AX8-AV8</f>
        <v>-0.12193392271714476</v>
      </c>
      <c r="BA8" s="69">
        <f>'RD T1'!E152</f>
        <v>2.9880009467807698</v>
      </c>
      <c r="BB8" s="69">
        <f>SUM(AZ8:BA8)</f>
        <v>2.866067024063625</v>
      </c>
      <c r="BD8" t="str">
        <f>AH8</f>
        <v>11 Corporate managers and directors</v>
      </c>
      <c r="BE8" s="69">
        <v>11.143829370470559</v>
      </c>
      <c r="BF8" s="69">
        <v>11.946163577439327</v>
      </c>
      <c r="BG8" s="69">
        <v>12.911224356360357</v>
      </c>
      <c r="BH8" s="69">
        <v>11.139453703988131</v>
      </c>
      <c r="BI8" s="69">
        <v>11.668028780448589</v>
      </c>
      <c r="BJ8" s="69"/>
      <c r="BK8" s="69">
        <f>BI8-BG8</f>
        <v>-1.2431955759117681</v>
      </c>
      <c r="BL8" s="69">
        <f>'RD T1'!E181</f>
        <v>5.0965866892328</v>
      </c>
      <c r="BM8" s="69">
        <f>SUM(BK8:BL8)</f>
        <v>3.8533911133210319</v>
      </c>
      <c r="BO8" t="str">
        <f>AS8</f>
        <v>11 Corporate managers and directors</v>
      </c>
      <c r="BP8" s="69">
        <v>8.9180090894839044</v>
      </c>
      <c r="BQ8" s="69">
        <v>9.8793130279083687</v>
      </c>
      <c r="BR8" s="69">
        <v>9.2168041404206349</v>
      </c>
      <c r="BS8" s="69">
        <v>7.9487056148790618</v>
      </c>
      <c r="BT8" s="69">
        <v>6.4666825616584509</v>
      </c>
      <c r="BU8" s="69"/>
      <c r="BV8" s="69">
        <f>BT8-BR8</f>
        <v>-2.750121578762184</v>
      </c>
      <c r="BW8" s="69">
        <f>'RD T1'!E210</f>
        <v>3.4007962076412919</v>
      </c>
      <c r="BX8" s="69">
        <f>SUM(BV8:BW8)</f>
        <v>0.65067462887910787</v>
      </c>
      <c r="BZ8" t="str">
        <f>BD8</f>
        <v>11 Corporate managers and directors</v>
      </c>
      <c r="CA8" s="69">
        <v>6.0505683093890772</v>
      </c>
      <c r="CB8" s="69">
        <v>6.1653891568132417</v>
      </c>
      <c r="CC8" s="69">
        <v>5.9786929823043895</v>
      </c>
      <c r="CD8" s="69">
        <v>5.7358605726150191</v>
      </c>
      <c r="CE8" s="69">
        <v>4.379969875832745</v>
      </c>
      <c r="CF8" s="69"/>
      <c r="CG8" s="69">
        <f>CE8-CC8</f>
        <v>-1.5987231064716445</v>
      </c>
      <c r="CH8" s="69">
        <f>'RD T1'!E239</f>
        <v>2.2816192838525344</v>
      </c>
      <c r="CI8" s="69">
        <f>SUM(CG8:CH8)</f>
        <v>0.68289617738088992</v>
      </c>
      <c r="CK8" t="str">
        <f>BO8</f>
        <v>11 Corporate managers and directors</v>
      </c>
      <c r="CL8" s="69">
        <v>0.93280013267403739</v>
      </c>
      <c r="CM8" s="69">
        <v>1.1882135353957382</v>
      </c>
      <c r="CN8" s="69">
        <v>1.0725879426428544</v>
      </c>
      <c r="CO8" s="69">
        <v>1.0874520011369306</v>
      </c>
      <c r="CP8" s="69">
        <v>1.3305551489777594</v>
      </c>
      <c r="CQ8" s="69"/>
      <c r="CR8" s="69">
        <f>CP8-CN8</f>
        <v>0.257967206334905</v>
      </c>
      <c r="CS8" s="69">
        <f>'RD T1'!E268</f>
        <v>0.34856792531212744</v>
      </c>
      <c r="CT8" s="69">
        <f>SUM(CR8:CS8)</f>
        <v>0.60653513164703243</v>
      </c>
    </row>
    <row r="9" spans="1:98" x14ac:dyDescent="0.2">
      <c r="A9" s="10" t="str">
        <f>name!D5</f>
        <v>12 Other managers and proprietors</v>
      </c>
      <c r="B9" s="69">
        <v>0.32111912745533155</v>
      </c>
      <c r="C9" s="69">
        <v>0.42848125768720913</v>
      </c>
      <c r="D9" s="69">
        <v>0.43567891178439067</v>
      </c>
      <c r="E9" s="69">
        <v>0.61167089047568179</v>
      </c>
      <c r="F9" s="69">
        <v>0.84406162277307606</v>
      </c>
      <c r="H9" s="69">
        <f t="shared" ref="H9:H32" si="26">F9-D9</f>
        <v>0.40838271098868539</v>
      </c>
      <c r="I9" s="69">
        <f>'RD T1'!E37</f>
        <v>0.41705517858050301</v>
      </c>
      <c r="J9" s="69">
        <f t="shared" ref="J9:J32" si="27">SUM(H9:I9)</f>
        <v>0.8254378895691884</v>
      </c>
      <c r="L9" t="str">
        <f t="shared" ref="L9:L32" si="28">A9</f>
        <v>12 Other managers and proprietors</v>
      </c>
      <c r="M9" s="69">
        <v>2.7894384331070272</v>
      </c>
      <c r="N9" s="69">
        <v>3.5655636652324243</v>
      </c>
      <c r="O9" s="69">
        <v>3.8479320775752464</v>
      </c>
      <c r="P9" s="69">
        <v>5.3738354806305875</v>
      </c>
      <c r="Q9" s="69">
        <v>7.508819997611444</v>
      </c>
      <c r="S9" s="69">
        <f t="shared" ref="S9:S35" si="29">Q9-O9</f>
        <v>3.6608879200361977</v>
      </c>
      <c r="T9" s="69">
        <f>'RD T1'!E66</f>
        <v>3.6309180257951081</v>
      </c>
      <c r="U9" s="69">
        <f t="shared" ref="U9:U32" si="30">SUM(S9:T9)</f>
        <v>7.2918059458313058</v>
      </c>
      <c r="W9" t="str">
        <f t="shared" ref="W9:W32" si="31">A9</f>
        <v>12 Other managers and proprietors</v>
      </c>
      <c r="X9" s="69">
        <v>6.6106200252273704</v>
      </c>
      <c r="Y9" s="69">
        <v>7.5340880828600287</v>
      </c>
      <c r="Z9" s="69">
        <v>7.221892882952984</v>
      </c>
      <c r="AA9" s="69">
        <v>9.2997219866313934</v>
      </c>
      <c r="AB9" s="69">
        <v>11.502200566887346</v>
      </c>
      <c r="AC9" s="69"/>
      <c r="AD9" s="69">
        <f t="shared" ref="AD9:AD32" si="32">AB9-Z9</f>
        <v>4.2803076839343621</v>
      </c>
      <c r="AE9" s="69">
        <f>'RD T1'!E95</f>
        <v>6.2893036832634399</v>
      </c>
      <c r="AF9" s="69">
        <f t="shared" ref="AF9:AF32" si="33">SUM(AD9:AE9)</f>
        <v>10.569611367197801</v>
      </c>
      <c r="AH9" t="str">
        <f t="shared" ref="AH9:AH32" si="34">L9</f>
        <v>12 Other managers and proprietors</v>
      </c>
      <c r="AI9" s="69">
        <v>1.8892234324083825</v>
      </c>
      <c r="AJ9" s="69">
        <v>2.2272088636065601</v>
      </c>
      <c r="AK9" s="69">
        <v>2.2671801779621874</v>
      </c>
      <c r="AL9" s="69">
        <v>2.7799051684852758</v>
      </c>
      <c r="AM9" s="69">
        <v>3.4378614202479869</v>
      </c>
      <c r="AN9" s="69"/>
      <c r="AO9" s="69">
        <f t="shared" ref="AO9:AO32" si="35">AM9-AK9</f>
        <v>1.1706812422857995</v>
      </c>
      <c r="AP9" s="69">
        <f>'RD T1'!E124</f>
        <v>1.9205293822257468</v>
      </c>
      <c r="AQ9" s="69">
        <f t="shared" ref="AQ9:AQ32" si="36">SUM(AO9:AP9)</f>
        <v>3.0912106245115463</v>
      </c>
      <c r="AS9" t="str">
        <f t="shared" ref="AS9:AS32" si="37">W9</f>
        <v>12 Other managers and proprietors</v>
      </c>
      <c r="AT9" s="69">
        <v>2.1076787648640525</v>
      </c>
      <c r="AU9" s="69">
        <v>2.3713293810845646</v>
      </c>
      <c r="AV9" s="69">
        <v>2.3330371453880909</v>
      </c>
      <c r="AW9" s="69">
        <v>2.9330024832280106</v>
      </c>
      <c r="AX9" s="69">
        <v>3.5113680200743085</v>
      </c>
      <c r="AY9" s="69"/>
      <c r="AZ9" s="69">
        <f t="shared" ref="AZ9:AZ32" si="38">AX9-AV9</f>
        <v>1.1783308746862176</v>
      </c>
      <c r="BA9" s="69">
        <f>'RD T1'!E153</f>
        <v>1.8589025985828049</v>
      </c>
      <c r="BB9" s="69">
        <f t="shared" ref="BB9:BB32" si="39">SUM(AZ9:BA9)</f>
        <v>3.0372334732690227</v>
      </c>
      <c r="BD9" t="str">
        <f t="shared" ref="BD9:BD32" si="40">AH9</f>
        <v>12 Other managers and proprietors</v>
      </c>
      <c r="BE9" s="69">
        <v>5.4457410842798826</v>
      </c>
      <c r="BF9" s="69">
        <v>4.9566585640960072</v>
      </c>
      <c r="BG9" s="69">
        <v>5.223036386377319</v>
      </c>
      <c r="BH9" s="69">
        <v>5.9002760851296516</v>
      </c>
      <c r="BI9" s="69">
        <v>6.2208303743342359</v>
      </c>
      <c r="BJ9" s="69"/>
      <c r="BK9" s="69">
        <f t="shared" ref="BK9:BK32" si="41">BI9-BG9</f>
        <v>0.99779398795691687</v>
      </c>
      <c r="BL9" s="69">
        <f>'RD T1'!E182</f>
        <v>2.9196978300226384</v>
      </c>
      <c r="BM9" s="69">
        <f t="shared" ref="BM9:BM32" si="42">SUM(BK9:BL9)</f>
        <v>3.9174918179795553</v>
      </c>
      <c r="BO9" t="str">
        <f t="shared" ref="BO9:BO32" si="43">AS9</f>
        <v>12 Other managers and proprietors</v>
      </c>
      <c r="BP9" s="69">
        <v>5.303121983569536</v>
      </c>
      <c r="BQ9" s="69">
        <v>5.2963585825476818</v>
      </c>
      <c r="BR9" s="69">
        <v>5.0008367515509669</v>
      </c>
      <c r="BS9" s="69">
        <v>6.0908932466001966</v>
      </c>
      <c r="BT9" s="69">
        <v>5.975645288894083</v>
      </c>
      <c r="BU9" s="69"/>
      <c r="BV9" s="69">
        <f t="shared" ref="BV9:BV32" si="44">BT9-BR9</f>
        <v>0.97480853734311612</v>
      </c>
      <c r="BW9" s="69">
        <f>'RD T1'!E211</f>
        <v>3.1905771076399545</v>
      </c>
      <c r="BX9" s="69">
        <f t="shared" ref="BX9:BX32" si="45">SUM(BV9:BW9)</f>
        <v>4.1653856449830702</v>
      </c>
      <c r="BZ9" t="str">
        <f t="shared" ref="BZ9:BZ32" si="46">BD9</f>
        <v>12 Other managers and proprietors</v>
      </c>
      <c r="CA9" s="69">
        <v>3.368919262009245</v>
      </c>
      <c r="CB9" s="69">
        <v>3.1093578979667749</v>
      </c>
      <c r="CC9" s="69">
        <v>2.6619481169704939</v>
      </c>
      <c r="CD9" s="69">
        <v>3.1023724964665305</v>
      </c>
      <c r="CE9" s="69">
        <v>2.4330664507812148</v>
      </c>
      <c r="CF9" s="69"/>
      <c r="CG9" s="69">
        <f t="shared" ref="CG9:CG32" si="47">CE9-CC9</f>
        <v>-0.22888166618927919</v>
      </c>
      <c r="CH9" s="69">
        <f>'RD T1'!E240</f>
        <v>1.2721007686000969</v>
      </c>
      <c r="CI9" s="69">
        <f t="shared" ref="CI9:CI32" si="48">SUM(CG9:CH9)</f>
        <v>1.0432191024108177</v>
      </c>
      <c r="CK9" t="str">
        <f t="shared" ref="CK9:CK32" si="49">BO9</f>
        <v>12 Other managers and proprietors</v>
      </c>
      <c r="CL9" s="69">
        <v>0.95437653360700914</v>
      </c>
      <c r="CM9" s="69">
        <v>1.0052226650832041</v>
      </c>
      <c r="CN9" s="69">
        <v>0.86413875429796283</v>
      </c>
      <c r="CO9" s="69">
        <v>1.2389825118309252</v>
      </c>
      <c r="CP9" s="69">
        <v>1.5897178412080113</v>
      </c>
      <c r="CQ9" s="69"/>
      <c r="CR9" s="69">
        <f t="shared" ref="CR9:CR32" si="50">CP9-CN9</f>
        <v>0.72557908691004847</v>
      </c>
      <c r="CS9" s="69">
        <f>'RD T1'!E269</f>
        <v>0.44328401341968804</v>
      </c>
      <c r="CT9" s="69">
        <f t="shared" ref="CT9:CT32" si="51">SUM(CR9:CS9)</f>
        <v>1.1688631003297365</v>
      </c>
    </row>
    <row r="10" spans="1:98" x14ac:dyDescent="0.2">
      <c r="A10" s="10" t="str">
        <f>name!D6</f>
        <v>21 Science, research, engineering and technology professionals</v>
      </c>
      <c r="B10" s="69">
        <v>2.2408821535160013</v>
      </c>
      <c r="C10" s="69">
        <v>2.9190666696931147</v>
      </c>
      <c r="D10" s="69">
        <v>3.1079810092761635</v>
      </c>
      <c r="E10" s="69">
        <v>3.5009180188899198</v>
      </c>
      <c r="F10" s="69">
        <v>4.357374933940509</v>
      </c>
      <c r="G10" s="11"/>
      <c r="H10" s="69">
        <f t="shared" si="26"/>
        <v>1.2493939246643455</v>
      </c>
      <c r="I10" s="69">
        <f>'RD T1'!E38</f>
        <v>1.4397929778396923</v>
      </c>
      <c r="J10" s="69">
        <f t="shared" si="27"/>
        <v>2.689186902504038</v>
      </c>
      <c r="L10" t="str">
        <f t="shared" si="28"/>
        <v>21 Science, research, engineering and technology professionals</v>
      </c>
      <c r="M10" s="69">
        <v>9.0683428865599573</v>
      </c>
      <c r="N10" s="69">
        <v>11.709336939667692</v>
      </c>
      <c r="O10" s="69">
        <v>13.287209172202363</v>
      </c>
      <c r="P10" s="69">
        <v>15.610667395584128</v>
      </c>
      <c r="Q10" s="69">
        <v>20.286659692625435</v>
      </c>
      <c r="R10" s="11"/>
      <c r="S10" s="69">
        <f t="shared" si="29"/>
        <v>6.9994505204230713</v>
      </c>
      <c r="T10" s="69">
        <f>'RD T1'!E67</f>
        <v>6.8298187854174595</v>
      </c>
      <c r="U10" s="69">
        <f t="shared" si="30"/>
        <v>13.82926930584053</v>
      </c>
      <c r="W10" t="str">
        <f t="shared" si="31"/>
        <v>21 Science, research, engineering and technology professionals</v>
      </c>
      <c r="X10" s="69">
        <v>17.761639538794732</v>
      </c>
      <c r="Y10" s="69">
        <v>19.744093703868661</v>
      </c>
      <c r="Z10" s="69">
        <v>19.599601134581249</v>
      </c>
      <c r="AA10" s="69">
        <v>20.410611667964051</v>
      </c>
      <c r="AB10" s="69">
        <v>21.467785431948823</v>
      </c>
      <c r="AC10" s="69"/>
      <c r="AD10" s="69">
        <f t="shared" si="32"/>
        <v>1.8681842973675735</v>
      </c>
      <c r="AE10" s="69">
        <f>'RD T1'!E96</f>
        <v>8.2943605026317968</v>
      </c>
      <c r="AF10" s="69">
        <f t="shared" si="33"/>
        <v>10.16254479999937</v>
      </c>
      <c r="AH10" t="str">
        <f t="shared" si="34"/>
        <v>21 Science, research, engineering and technology professionals</v>
      </c>
      <c r="AI10" s="69">
        <v>1.8683316452446734</v>
      </c>
      <c r="AJ10" s="69">
        <v>2.0768615354018918</v>
      </c>
      <c r="AK10" s="69">
        <v>2.1703359036718619</v>
      </c>
      <c r="AL10" s="69">
        <v>2.2914062079090991</v>
      </c>
      <c r="AM10" s="69">
        <v>2.60021842080367</v>
      </c>
      <c r="AN10" s="69"/>
      <c r="AO10" s="69">
        <f t="shared" si="35"/>
        <v>0.42988251713180814</v>
      </c>
      <c r="AP10" s="69">
        <f>'RD T1'!E125</f>
        <v>0.93654541287802362</v>
      </c>
      <c r="AQ10" s="69">
        <f t="shared" si="36"/>
        <v>1.3664279300098316</v>
      </c>
      <c r="AS10" t="str">
        <f t="shared" si="37"/>
        <v>21 Science, research, engineering and technology professionals</v>
      </c>
      <c r="AT10" s="69">
        <v>4.4430237137230346</v>
      </c>
      <c r="AU10" s="69">
        <v>4.9695864029539125</v>
      </c>
      <c r="AV10" s="69">
        <v>4.9328947342905867</v>
      </c>
      <c r="AW10" s="69">
        <v>4.6342711694365004</v>
      </c>
      <c r="AX10" s="69">
        <v>4.5785446788123636</v>
      </c>
      <c r="AY10" s="69"/>
      <c r="AZ10" s="69">
        <f t="shared" si="38"/>
        <v>-0.35435005547822307</v>
      </c>
      <c r="BA10" s="69">
        <f>'RD T1'!E154</f>
        <v>1.7308644274345379</v>
      </c>
      <c r="BB10" s="69">
        <f t="shared" si="39"/>
        <v>1.3765143719563149</v>
      </c>
      <c r="BD10" t="str">
        <f t="shared" si="40"/>
        <v>21 Science, research, engineering and technology professionals</v>
      </c>
      <c r="BE10" s="69">
        <v>6.0177173373552781</v>
      </c>
      <c r="BF10" s="69">
        <v>5.9570847694463067</v>
      </c>
      <c r="BG10" s="69">
        <v>6.5249189179519433</v>
      </c>
      <c r="BH10" s="69">
        <v>5.9140815368570259</v>
      </c>
      <c r="BI10" s="69">
        <v>5.5731056797565319</v>
      </c>
      <c r="BJ10" s="69"/>
      <c r="BK10" s="69">
        <f t="shared" si="41"/>
        <v>-0.95181323819541142</v>
      </c>
      <c r="BL10" s="69">
        <f>'RD T1'!E183</f>
        <v>1.6855168534778</v>
      </c>
      <c r="BM10" s="69">
        <f t="shared" si="42"/>
        <v>0.73370361528238859</v>
      </c>
      <c r="BO10" t="str">
        <f t="shared" si="43"/>
        <v>21 Science, research, engineering and technology professionals</v>
      </c>
      <c r="BP10" s="69">
        <v>4.4653304390204411</v>
      </c>
      <c r="BQ10" s="69">
        <v>4.8029572200753741</v>
      </c>
      <c r="BR10" s="69">
        <v>4.5864141339902158</v>
      </c>
      <c r="BS10" s="69">
        <v>4.5365922186435634</v>
      </c>
      <c r="BT10" s="69">
        <v>3.992561715875488</v>
      </c>
      <c r="BU10" s="69"/>
      <c r="BV10" s="69">
        <f t="shared" si="44"/>
        <v>-0.59385241811472778</v>
      </c>
      <c r="BW10" s="69">
        <f>'RD T1'!E212</f>
        <v>1.4307895324358999</v>
      </c>
      <c r="BX10" s="69">
        <f t="shared" si="45"/>
        <v>0.83693711432117213</v>
      </c>
      <c r="BZ10" t="str">
        <f t="shared" si="46"/>
        <v>21 Science, research, engineering and technology professionals</v>
      </c>
      <c r="CA10" s="69">
        <v>2.8101778569327007</v>
      </c>
      <c r="CB10" s="69">
        <v>2.6404652235905846</v>
      </c>
      <c r="CC10" s="69">
        <v>2.5202257000063368</v>
      </c>
      <c r="CD10" s="69">
        <v>2.6321770907830779</v>
      </c>
      <c r="CE10" s="69">
        <v>1.7434707965936345</v>
      </c>
      <c r="CF10" s="69"/>
      <c r="CG10" s="69">
        <f t="shared" si="47"/>
        <v>-0.77675490341270237</v>
      </c>
      <c r="CH10" s="69">
        <f>'RD T1'!E241</f>
        <v>0.68843546309214099</v>
      </c>
      <c r="CI10" s="69">
        <f t="shared" si="48"/>
        <v>-8.8319440320561382E-2</v>
      </c>
      <c r="CK10" t="str">
        <f t="shared" si="49"/>
        <v>21 Science, research, engineering and technology professionals</v>
      </c>
      <c r="CL10" s="69">
        <v>0.46424982974454765</v>
      </c>
      <c r="CM10" s="69">
        <v>0.62465300795275314</v>
      </c>
      <c r="CN10" s="69">
        <v>0.61809331854372329</v>
      </c>
      <c r="CO10" s="69">
        <v>0.88827417918959428</v>
      </c>
      <c r="CP10" s="69">
        <v>1.3192910369297823</v>
      </c>
      <c r="CQ10" s="69"/>
      <c r="CR10" s="69">
        <f t="shared" si="50"/>
        <v>0.70119771838605904</v>
      </c>
      <c r="CS10" s="69">
        <f>'RD T1'!E270</f>
        <v>0.28461294242472468</v>
      </c>
      <c r="CT10" s="69">
        <f t="shared" si="51"/>
        <v>0.98581066081078372</v>
      </c>
    </row>
    <row r="11" spans="1:98" x14ac:dyDescent="0.2">
      <c r="A11" s="10" t="str">
        <f>name!D7</f>
        <v>22 Health professionals</v>
      </c>
      <c r="B11" s="69">
        <v>1.5595694393522048</v>
      </c>
      <c r="C11" s="69">
        <v>2.2171476796184151</v>
      </c>
      <c r="D11" s="69">
        <v>2.3283410577306261</v>
      </c>
      <c r="E11" s="69">
        <v>2.7858316158512224</v>
      </c>
      <c r="F11" s="69">
        <v>3.3956767372741279</v>
      </c>
      <c r="G11" s="11"/>
      <c r="H11" s="69">
        <f t="shared" si="26"/>
        <v>1.0673356795435018</v>
      </c>
      <c r="I11" s="69">
        <f>'RD T1'!E39</f>
        <v>1.4951144771617415</v>
      </c>
      <c r="J11" s="69">
        <f t="shared" si="27"/>
        <v>2.5624501567052436</v>
      </c>
      <c r="L11" t="str">
        <f t="shared" si="28"/>
        <v>22 Health professionals</v>
      </c>
      <c r="M11" s="69">
        <v>4.855389415685849</v>
      </c>
      <c r="N11" s="69">
        <v>6.9052540320752795</v>
      </c>
      <c r="O11" s="69">
        <v>7.2502441500070445</v>
      </c>
      <c r="P11" s="69">
        <v>8.5196396665044105</v>
      </c>
      <c r="Q11" s="69">
        <v>10.063329321248641</v>
      </c>
      <c r="R11" s="11"/>
      <c r="S11" s="69">
        <f t="shared" si="29"/>
        <v>2.813085171241597</v>
      </c>
      <c r="T11" s="69">
        <f>'RD T1'!E68</f>
        <v>4.8416549196247063</v>
      </c>
      <c r="U11" s="69">
        <f t="shared" si="30"/>
        <v>7.6547400908663032</v>
      </c>
      <c r="W11" t="str">
        <f t="shared" si="31"/>
        <v>22 Health professionals</v>
      </c>
      <c r="X11" s="69">
        <v>10.853099892468915</v>
      </c>
      <c r="Y11" s="69">
        <v>14.023293574492044</v>
      </c>
      <c r="Z11" s="69">
        <v>13.812715807608861</v>
      </c>
      <c r="AA11" s="69">
        <v>15.264370703512935</v>
      </c>
      <c r="AB11" s="69">
        <v>16.73305002479351</v>
      </c>
      <c r="AC11" s="69"/>
      <c r="AD11" s="69">
        <f t="shared" si="32"/>
        <v>2.9203342171846494</v>
      </c>
      <c r="AE11" s="69">
        <f>'RD T1'!E97</f>
        <v>8.9265667066423902</v>
      </c>
      <c r="AF11" s="69">
        <f t="shared" si="33"/>
        <v>11.84690092382704</v>
      </c>
      <c r="AH11" t="str">
        <f t="shared" si="34"/>
        <v>22 Health professionals</v>
      </c>
      <c r="AI11" s="69">
        <v>5.6641168791101526</v>
      </c>
      <c r="AJ11" s="69">
        <v>5.0104430831565709</v>
      </c>
      <c r="AK11" s="69">
        <v>4.4187828642617992</v>
      </c>
      <c r="AL11" s="69">
        <v>2.6344997314863434</v>
      </c>
      <c r="AM11" s="69">
        <v>0.94255760407458389</v>
      </c>
      <c r="AN11" s="69"/>
      <c r="AO11" s="69">
        <f t="shared" si="35"/>
        <v>-3.4762252601872152</v>
      </c>
      <c r="AP11" s="69">
        <f>'RD T1'!E126</f>
        <v>0.87400687434702184</v>
      </c>
      <c r="AQ11" s="69">
        <f t="shared" si="36"/>
        <v>-2.6022183858401933</v>
      </c>
      <c r="AS11" t="str">
        <f t="shared" si="37"/>
        <v>22 Health professionals</v>
      </c>
      <c r="AT11" s="69">
        <v>0.7702505837722049</v>
      </c>
      <c r="AU11" s="69">
        <v>0.95549125389717138</v>
      </c>
      <c r="AV11" s="69">
        <v>1.0610070883733544</v>
      </c>
      <c r="AW11" s="69">
        <v>1.0932320551365864</v>
      </c>
      <c r="AX11" s="69">
        <v>1.1730624950143818</v>
      </c>
      <c r="AY11" s="69"/>
      <c r="AZ11" s="69">
        <f t="shared" si="38"/>
        <v>0.11205540664102731</v>
      </c>
      <c r="BA11" s="69">
        <f>'RD T1'!E155</f>
        <v>0.57542509535156483</v>
      </c>
      <c r="BB11" s="69">
        <f t="shared" si="39"/>
        <v>0.68748050199259214</v>
      </c>
      <c r="BD11" t="str">
        <f t="shared" si="40"/>
        <v>22 Health professionals</v>
      </c>
      <c r="BE11" s="69">
        <v>2.8030971137673837</v>
      </c>
      <c r="BF11" s="69">
        <v>3.4342723022879937</v>
      </c>
      <c r="BG11" s="69">
        <v>3.7146697457868378</v>
      </c>
      <c r="BH11" s="69">
        <v>3.9203183233521899</v>
      </c>
      <c r="BI11" s="69">
        <v>4.2389037024827223</v>
      </c>
      <c r="BJ11" s="69"/>
      <c r="BK11" s="69">
        <f t="shared" si="41"/>
        <v>0.52423395669588446</v>
      </c>
      <c r="BL11" s="69">
        <f>'RD T1'!E184</f>
        <v>2.299689803089028</v>
      </c>
      <c r="BM11" s="69">
        <f t="shared" si="42"/>
        <v>2.8239237597849125</v>
      </c>
      <c r="BO11" t="str">
        <f t="shared" si="43"/>
        <v>22 Health professionals</v>
      </c>
      <c r="BP11" s="69">
        <v>2.0682855006309846</v>
      </c>
      <c r="BQ11" s="69">
        <v>2.3614533030929938</v>
      </c>
      <c r="BR11" s="69">
        <v>2.3540283685988359</v>
      </c>
      <c r="BS11" s="69">
        <v>2.3764136996126308</v>
      </c>
      <c r="BT11" s="69">
        <v>1.8738924788739624</v>
      </c>
      <c r="BU11" s="69"/>
      <c r="BV11" s="69">
        <f t="shared" si="44"/>
        <v>-0.48013588972487353</v>
      </c>
      <c r="BW11" s="69">
        <f>'RD T1'!E213</f>
        <v>1.0470379532650398</v>
      </c>
      <c r="BX11" s="69">
        <f t="shared" si="45"/>
        <v>0.56690206354016626</v>
      </c>
      <c r="BZ11" t="str">
        <f t="shared" si="46"/>
        <v>22 Health professionals</v>
      </c>
      <c r="CA11" s="69">
        <v>1.2349661752160197</v>
      </c>
      <c r="CB11" s="69">
        <v>1.5297507167929978</v>
      </c>
      <c r="CC11" s="69">
        <v>1.2529858252950294</v>
      </c>
      <c r="CD11" s="69">
        <v>1.3325588954392731</v>
      </c>
      <c r="CE11" s="69">
        <v>0.83849602656651223</v>
      </c>
      <c r="CF11" s="69"/>
      <c r="CG11" s="69">
        <f t="shared" si="47"/>
        <v>-0.41448979872851721</v>
      </c>
      <c r="CH11" s="69">
        <f>'RD T1'!E242</f>
        <v>0.50265736983818188</v>
      </c>
      <c r="CI11" s="69">
        <f t="shared" si="48"/>
        <v>8.8167571109664666E-2</v>
      </c>
      <c r="CK11" t="str">
        <f t="shared" si="49"/>
        <v>22 Health professionals</v>
      </c>
      <c r="CL11" s="69">
        <v>0.10167108090955104</v>
      </c>
      <c r="CM11" s="69">
        <v>0.17498432148993187</v>
      </c>
      <c r="CN11" s="69">
        <v>0.17875572166147727</v>
      </c>
      <c r="CO11" s="69">
        <v>0.31333462307525545</v>
      </c>
      <c r="CP11" s="69">
        <v>0.62588107564113982</v>
      </c>
      <c r="CQ11" s="69"/>
      <c r="CR11" s="69">
        <f t="shared" si="50"/>
        <v>0.44712535397966258</v>
      </c>
      <c r="CS11" s="69">
        <f>'RD T1'!E271</f>
        <v>0.14746052549241725</v>
      </c>
      <c r="CT11" s="69">
        <f t="shared" si="51"/>
        <v>0.59458587947207986</v>
      </c>
    </row>
    <row r="12" spans="1:98" x14ac:dyDescent="0.2">
      <c r="A12" s="10" t="str">
        <f>name!D8</f>
        <v>23 Teaching and other educational professionals</v>
      </c>
      <c r="B12" s="69">
        <v>2.7339017077784855</v>
      </c>
      <c r="C12" s="69">
        <v>3.332421618694084</v>
      </c>
      <c r="D12" s="69">
        <v>3.4988928900021778</v>
      </c>
      <c r="E12" s="69">
        <v>3.9002059550644583</v>
      </c>
      <c r="F12" s="69">
        <v>4.5921228352831074</v>
      </c>
      <c r="G12" s="11"/>
      <c r="H12" s="69">
        <f t="shared" si="26"/>
        <v>1.0932299452809295</v>
      </c>
      <c r="I12" s="69">
        <f>'RD T1'!E40</f>
        <v>2.0805288233795478</v>
      </c>
      <c r="J12" s="69">
        <f t="shared" si="27"/>
        <v>3.1737587686604773</v>
      </c>
      <c r="L12" t="str">
        <f t="shared" si="28"/>
        <v>23 Teaching and other educational professionals</v>
      </c>
      <c r="M12" s="69">
        <v>15.710216883288592</v>
      </c>
      <c r="N12" s="69">
        <v>19.564831182830485</v>
      </c>
      <c r="O12" s="69">
        <v>19.971285722411302</v>
      </c>
      <c r="P12" s="69">
        <v>22.126260661490889</v>
      </c>
      <c r="Q12" s="69">
        <v>25.577497684247696</v>
      </c>
      <c r="R12" s="11"/>
      <c r="S12" s="69">
        <f t="shared" si="29"/>
        <v>5.6062119618363937</v>
      </c>
      <c r="T12" s="69">
        <f>'RD T1'!E69</f>
        <v>12.327632452061724</v>
      </c>
      <c r="U12" s="69">
        <f t="shared" si="30"/>
        <v>17.933844413898118</v>
      </c>
      <c r="W12" t="str">
        <f t="shared" si="31"/>
        <v>23 Teaching and other educational professionals</v>
      </c>
      <c r="X12" s="69">
        <v>11.506703038955035</v>
      </c>
      <c r="Y12" s="69">
        <v>11.450060050286687</v>
      </c>
      <c r="Z12" s="69">
        <v>11.117817369874945</v>
      </c>
      <c r="AA12" s="69">
        <v>9.9549846339306427</v>
      </c>
      <c r="AB12" s="69">
        <v>8.7763332797100215</v>
      </c>
      <c r="AC12" s="69"/>
      <c r="AD12" s="69">
        <f t="shared" si="32"/>
        <v>-2.3414840901649239</v>
      </c>
      <c r="AE12" s="69">
        <f>'RD T1'!E98</f>
        <v>5.0446097432178201</v>
      </c>
      <c r="AF12" s="69">
        <f t="shared" si="33"/>
        <v>2.7031256530528962</v>
      </c>
      <c r="AH12" t="str">
        <f t="shared" si="34"/>
        <v>23 Teaching and other educational professionals</v>
      </c>
      <c r="AI12" s="69">
        <v>1.5341163403339415</v>
      </c>
      <c r="AJ12" s="69">
        <v>1.0080921032874108</v>
      </c>
      <c r="AK12" s="69">
        <v>0.88286765297401015</v>
      </c>
      <c r="AL12" s="69">
        <v>0.62459945453185994</v>
      </c>
      <c r="AM12" s="69">
        <v>0.63330003760443909</v>
      </c>
      <c r="AN12" s="69"/>
      <c r="AO12" s="69">
        <f t="shared" si="35"/>
        <v>-0.24956761536957106</v>
      </c>
      <c r="AP12" s="69">
        <f>'RD T1'!E127</f>
        <v>0.20001541931184133</v>
      </c>
      <c r="AQ12" s="69">
        <f t="shared" si="36"/>
        <v>-4.955219605772973E-2</v>
      </c>
      <c r="AS12" t="str">
        <f t="shared" si="37"/>
        <v>23 Teaching and other educational professionals</v>
      </c>
      <c r="AT12" s="69">
        <v>0.41021404542690576</v>
      </c>
      <c r="AU12" s="69">
        <v>0.44227801647160736</v>
      </c>
      <c r="AV12" s="69">
        <v>0.44301296029816395</v>
      </c>
      <c r="AW12" s="69">
        <v>0.37732167516856085</v>
      </c>
      <c r="AX12" s="69">
        <v>0.34889794235103355</v>
      </c>
      <c r="AY12" s="69"/>
      <c r="AZ12" s="69">
        <f t="shared" si="38"/>
        <v>-9.4115017947130397E-2</v>
      </c>
      <c r="BA12" s="69">
        <f>'RD T1'!E156</f>
        <v>0.18252878339387082</v>
      </c>
      <c r="BB12" s="69">
        <f t="shared" si="39"/>
        <v>8.8413765446740428E-2</v>
      </c>
      <c r="BD12" t="str">
        <f t="shared" si="40"/>
        <v>23 Teaching and other educational professionals</v>
      </c>
      <c r="BE12" s="69">
        <v>1.4317887414680346</v>
      </c>
      <c r="BF12" s="69">
        <v>1.4212214370780201</v>
      </c>
      <c r="BG12" s="69">
        <v>1.5992912483368862</v>
      </c>
      <c r="BH12" s="69">
        <v>1.6666001635230323</v>
      </c>
      <c r="BI12" s="69">
        <v>1.9916500671082054</v>
      </c>
      <c r="BJ12" s="69"/>
      <c r="BK12" s="69">
        <f t="shared" si="41"/>
        <v>0.39235881877131917</v>
      </c>
      <c r="BL12" s="69">
        <f>'RD T1'!E185</f>
        <v>0.73777438598651035</v>
      </c>
      <c r="BM12" s="69">
        <f t="shared" si="42"/>
        <v>1.1301332047578296</v>
      </c>
      <c r="BO12" t="str">
        <f t="shared" si="43"/>
        <v>23 Teaching and other educational professionals</v>
      </c>
      <c r="BP12" s="69">
        <v>1.1836221852830175</v>
      </c>
      <c r="BQ12" s="69">
        <v>1.1889736891641209</v>
      </c>
      <c r="BR12" s="69">
        <v>1.1952969245635618</v>
      </c>
      <c r="BS12" s="69">
        <v>1.1566488840607556</v>
      </c>
      <c r="BT12" s="69">
        <v>1.0625605963929841</v>
      </c>
      <c r="BU12" s="69"/>
      <c r="BV12" s="69">
        <f t="shared" si="44"/>
        <v>-0.13273632817057779</v>
      </c>
      <c r="BW12" s="69">
        <f>'RD T1'!E214</f>
        <v>0.51190195637549718</v>
      </c>
      <c r="BX12" s="69">
        <f t="shared" si="45"/>
        <v>0.37916562820491939</v>
      </c>
      <c r="BZ12" t="str">
        <f t="shared" si="46"/>
        <v>23 Teaching and other educational professionals</v>
      </c>
      <c r="CA12" s="69">
        <v>0.78144245151570013</v>
      </c>
      <c r="CB12" s="69">
        <v>0.78861943284540648</v>
      </c>
      <c r="CC12" s="69">
        <v>0.73916524249131044</v>
      </c>
      <c r="CD12" s="69">
        <v>0.83081271451502103</v>
      </c>
      <c r="CE12" s="69">
        <v>0.7496762783036921</v>
      </c>
      <c r="CF12" s="69"/>
      <c r="CG12" s="69">
        <f t="shared" si="47"/>
        <v>1.0511035812381664E-2</v>
      </c>
      <c r="CH12" s="69">
        <f>'RD T1'!E243</f>
        <v>0.34219779405677359</v>
      </c>
      <c r="CI12" s="69">
        <f t="shared" si="48"/>
        <v>0.35270882986915525</v>
      </c>
      <c r="CK12" t="str">
        <f t="shared" si="49"/>
        <v>23 Teaching and other educational professionals</v>
      </c>
      <c r="CL12" s="69">
        <v>0.10463346969868043</v>
      </c>
      <c r="CM12" s="69">
        <v>0.14736642877898309</v>
      </c>
      <c r="CN12" s="69">
        <v>0.16141914827843701</v>
      </c>
      <c r="CO12" s="69">
        <v>0.2280817190764563</v>
      </c>
      <c r="CP12" s="69">
        <v>0.27456104675885989</v>
      </c>
      <c r="CQ12" s="69"/>
      <c r="CR12" s="69">
        <f t="shared" si="50"/>
        <v>0.11314189848042289</v>
      </c>
      <c r="CS12" s="69">
        <f>'RD T1'!E272</f>
        <v>8.0934280187701824E-2</v>
      </c>
      <c r="CT12" s="69">
        <f t="shared" si="51"/>
        <v>0.19407617866812471</v>
      </c>
    </row>
    <row r="13" spans="1:98" x14ac:dyDescent="0.2">
      <c r="A13" s="10" t="str">
        <f>name!D9</f>
        <v>24 Business, media and public service professionals</v>
      </c>
      <c r="B13" s="69">
        <v>0.83106087435334819</v>
      </c>
      <c r="C13" s="69">
        <v>1.086821063128393</v>
      </c>
      <c r="D13" s="69">
        <v>1.2547057573804785</v>
      </c>
      <c r="E13" s="69">
        <v>1.5758685136755746</v>
      </c>
      <c r="F13" s="69">
        <v>2.1210869856734198</v>
      </c>
      <c r="G13" s="11"/>
      <c r="H13" s="69">
        <f t="shared" si="26"/>
        <v>0.86638122829294129</v>
      </c>
      <c r="I13" s="69">
        <f>'RD T1'!E41</f>
        <v>0.85022385805141432</v>
      </c>
      <c r="J13" s="69">
        <f t="shared" si="27"/>
        <v>1.7166050863443556</v>
      </c>
      <c r="L13" t="str">
        <f t="shared" si="28"/>
        <v>24 Business, media and public service professionals</v>
      </c>
      <c r="M13" s="69">
        <v>10.466567468800019</v>
      </c>
      <c r="N13" s="69">
        <v>13.927728268202282</v>
      </c>
      <c r="O13" s="69">
        <v>15.159998822996021</v>
      </c>
      <c r="P13" s="69">
        <v>18.001925340389704</v>
      </c>
      <c r="Q13" s="69">
        <v>22.343908723072126</v>
      </c>
      <c r="R13" s="11"/>
      <c r="S13" s="69">
        <f t="shared" si="29"/>
        <v>7.1839099000761042</v>
      </c>
      <c r="T13" s="69">
        <f>'RD T1'!E70</f>
        <v>9.5820560644353314</v>
      </c>
      <c r="U13" s="69">
        <f t="shared" si="30"/>
        <v>16.765965964511437</v>
      </c>
      <c r="W13" t="str">
        <f t="shared" si="31"/>
        <v>24 Business, media and public service professionals</v>
      </c>
      <c r="X13" s="69">
        <v>19.511534449524156</v>
      </c>
      <c r="Y13" s="69">
        <v>22.812191566395462</v>
      </c>
      <c r="Z13" s="69">
        <v>23.639642508771537</v>
      </c>
      <c r="AA13" s="69">
        <v>26.02929211630828</v>
      </c>
      <c r="AB13" s="69">
        <v>28.474243314546261</v>
      </c>
      <c r="AC13" s="69"/>
      <c r="AD13" s="69">
        <f t="shared" si="32"/>
        <v>4.8346008057747234</v>
      </c>
      <c r="AE13" s="69">
        <f>'RD T1'!E99</f>
        <v>13.655483496431749</v>
      </c>
      <c r="AF13" s="69">
        <f t="shared" si="33"/>
        <v>18.490084302206473</v>
      </c>
      <c r="AH13" t="str">
        <f t="shared" si="34"/>
        <v>24 Business, media and public service professionals</v>
      </c>
      <c r="AI13" s="69">
        <v>2.1193417264786483</v>
      </c>
      <c r="AJ13" s="69">
        <v>2.1854192682952758</v>
      </c>
      <c r="AK13" s="69">
        <v>2.3328546076605319</v>
      </c>
      <c r="AL13" s="69">
        <v>2.2432451678165948</v>
      </c>
      <c r="AM13" s="69">
        <v>2.4074380241089752</v>
      </c>
      <c r="AN13" s="69"/>
      <c r="AO13" s="69">
        <f t="shared" si="35"/>
        <v>7.4583416448443351E-2</v>
      </c>
      <c r="AP13" s="69">
        <f>'RD T1'!E128</f>
        <v>0.88262824693634501</v>
      </c>
      <c r="AQ13" s="69">
        <f t="shared" si="36"/>
        <v>0.95721166338478836</v>
      </c>
      <c r="AS13" t="str">
        <f t="shared" si="37"/>
        <v>24 Business, media and public service professionals</v>
      </c>
      <c r="AT13" s="69">
        <v>3.0550175442570966</v>
      </c>
      <c r="AU13" s="69">
        <v>3.506410136754154</v>
      </c>
      <c r="AV13" s="69">
        <v>3.660603485754947</v>
      </c>
      <c r="AW13" s="69">
        <v>3.970018929375748</v>
      </c>
      <c r="AX13" s="69">
        <v>4.452492620896586</v>
      </c>
      <c r="AY13" s="69"/>
      <c r="AZ13" s="69">
        <f t="shared" si="38"/>
        <v>0.79188913514163906</v>
      </c>
      <c r="BA13" s="69">
        <f>'RD T1'!E157</f>
        <v>2.0032373988918057</v>
      </c>
      <c r="BB13" s="69">
        <f t="shared" si="39"/>
        <v>2.7951265340334448</v>
      </c>
      <c r="BD13" t="str">
        <f t="shared" si="40"/>
        <v>24 Business, media and public service professionals</v>
      </c>
      <c r="BE13" s="69">
        <v>6.5180059019217342</v>
      </c>
      <c r="BF13" s="69">
        <v>6.876963948612465</v>
      </c>
      <c r="BG13" s="69">
        <v>7.8781423193602507</v>
      </c>
      <c r="BH13" s="69">
        <v>8.4531473252899083</v>
      </c>
      <c r="BI13" s="69">
        <v>8.8654677946607432</v>
      </c>
      <c r="BJ13" s="69"/>
      <c r="BK13" s="69">
        <f t="shared" si="41"/>
        <v>0.98732547530049253</v>
      </c>
      <c r="BL13" s="69">
        <f>'RD T1'!E186</f>
        <v>3.5285179218686178</v>
      </c>
      <c r="BM13" s="69">
        <f t="shared" si="42"/>
        <v>4.5158433971691103</v>
      </c>
      <c r="BO13" t="str">
        <f t="shared" si="43"/>
        <v>24 Business, media and public service professionals</v>
      </c>
      <c r="BP13" s="69">
        <v>4.6059787641407111</v>
      </c>
      <c r="BQ13" s="69">
        <v>4.9567324462451934</v>
      </c>
      <c r="BR13" s="69">
        <v>4.8622759564924625</v>
      </c>
      <c r="BS13" s="69">
        <v>4.9938885691742092</v>
      </c>
      <c r="BT13" s="69">
        <v>4.3163455607518486</v>
      </c>
      <c r="BU13" s="69"/>
      <c r="BV13" s="69">
        <f t="shared" si="44"/>
        <v>-0.54593039574061386</v>
      </c>
      <c r="BW13" s="69">
        <f>'RD T1'!E215</f>
        <v>1.8927227272179912</v>
      </c>
      <c r="BX13" s="69">
        <f t="shared" si="45"/>
        <v>1.3467923314773773</v>
      </c>
      <c r="BZ13" t="str">
        <f t="shared" si="46"/>
        <v>24 Business, media and public service professionals</v>
      </c>
      <c r="CA13" s="69">
        <v>2.8211003053783168</v>
      </c>
      <c r="CB13" s="69">
        <v>2.9339813286692316</v>
      </c>
      <c r="CC13" s="69">
        <v>2.8433111052703048</v>
      </c>
      <c r="CD13" s="69">
        <v>2.9749725772750595</v>
      </c>
      <c r="CE13" s="69">
        <v>2.0170044282401061</v>
      </c>
      <c r="CF13" s="69"/>
      <c r="CG13" s="69">
        <f t="shared" si="47"/>
        <v>-0.82630667703019878</v>
      </c>
      <c r="CH13" s="69">
        <f>'RD T1'!E244</f>
        <v>0.99311546854960309</v>
      </c>
      <c r="CI13" s="69">
        <f t="shared" si="48"/>
        <v>0.16680879151940431</v>
      </c>
      <c r="CK13" t="str">
        <f t="shared" si="49"/>
        <v>24 Business, media and public service professionals</v>
      </c>
      <c r="CL13" s="69">
        <v>0.49498687061739577</v>
      </c>
      <c r="CM13" s="69">
        <v>0.64361143289548839</v>
      </c>
      <c r="CN13" s="69">
        <v>0.65164434037670904</v>
      </c>
      <c r="CO13" s="69">
        <v>0.87574295449959449</v>
      </c>
      <c r="CP13" s="69">
        <v>1.2695290231818372</v>
      </c>
      <c r="CQ13" s="69"/>
      <c r="CR13" s="69">
        <f t="shared" si="50"/>
        <v>0.6178846828051282</v>
      </c>
      <c r="CS13" s="69">
        <f>'RD T1'!E273</f>
        <v>0.3094128470602393</v>
      </c>
      <c r="CT13" s="69">
        <f t="shared" si="51"/>
        <v>0.92729752986536751</v>
      </c>
    </row>
    <row r="14" spans="1:98" x14ac:dyDescent="0.2">
      <c r="A14" s="10" t="str">
        <f>name!D10</f>
        <v>31 Science, engineering and technology associate professionals</v>
      </c>
      <c r="B14" s="69">
        <v>0.24030049641113391</v>
      </c>
      <c r="C14" s="69">
        <v>0.36085842212377284</v>
      </c>
      <c r="D14" s="69">
        <v>0.406238088729589</v>
      </c>
      <c r="E14" s="69">
        <v>0.43369875840430028</v>
      </c>
      <c r="F14" s="69">
        <v>0.61561226151481907</v>
      </c>
      <c r="G14" s="11"/>
      <c r="H14" s="69">
        <f t="shared" si="26"/>
        <v>0.20937417278523007</v>
      </c>
      <c r="I14" s="69">
        <f>'RD T1'!E42</f>
        <v>0.23383140143648193</v>
      </c>
      <c r="J14" s="69">
        <f t="shared" si="27"/>
        <v>0.44320557422171203</v>
      </c>
      <c r="L14" t="str">
        <f t="shared" si="28"/>
        <v>31 Science, engineering and technology associate professionals</v>
      </c>
      <c r="M14" s="69">
        <v>1.3981136688724498</v>
      </c>
      <c r="N14" s="69">
        <v>1.8929267044830098</v>
      </c>
      <c r="O14" s="69">
        <v>2.2397599505222483</v>
      </c>
      <c r="P14" s="69">
        <v>2.1322107595593978</v>
      </c>
      <c r="Q14" s="69">
        <v>2.7060808385734538</v>
      </c>
      <c r="R14" s="11"/>
      <c r="S14" s="69">
        <f t="shared" si="29"/>
        <v>0.46632088805120553</v>
      </c>
      <c r="T14" s="69">
        <f>'RD T1'!E71</f>
        <v>1.0378421315195185</v>
      </c>
      <c r="U14" s="69">
        <f t="shared" si="30"/>
        <v>1.5041630195707241</v>
      </c>
      <c r="W14" t="str">
        <f t="shared" si="31"/>
        <v>31 Science, engineering and technology associate professionals</v>
      </c>
      <c r="X14" s="69">
        <v>3.5325611798165579</v>
      </c>
      <c r="Y14" s="69">
        <v>4.3636069134910365</v>
      </c>
      <c r="Z14" s="69">
        <v>4.5203860016520219</v>
      </c>
      <c r="AA14" s="69">
        <v>4.0881042707827682</v>
      </c>
      <c r="AB14" s="69">
        <v>4.4988875435712892</v>
      </c>
      <c r="AC14" s="69"/>
      <c r="AD14" s="69">
        <f t="shared" si="32"/>
        <v>-2.1498458080732696E-2</v>
      </c>
      <c r="AE14" s="69">
        <f>'RD T1'!E100</f>
        <v>1.9335762997545685</v>
      </c>
      <c r="AF14" s="69">
        <f t="shared" si="33"/>
        <v>1.9120778416738358</v>
      </c>
      <c r="AH14" t="str">
        <f t="shared" si="34"/>
        <v>31 Science, engineering and technology associate professionals</v>
      </c>
      <c r="AI14" s="69">
        <v>0.57167235987147424</v>
      </c>
      <c r="AJ14" s="69">
        <v>0.72187624750767121</v>
      </c>
      <c r="AK14" s="69">
        <v>0.79941971715014448</v>
      </c>
      <c r="AL14" s="69">
        <v>0.79869081118982588</v>
      </c>
      <c r="AM14" s="69">
        <v>1.0259068676488563</v>
      </c>
      <c r="AN14" s="69"/>
      <c r="AO14" s="69">
        <f t="shared" si="35"/>
        <v>0.22648715049871182</v>
      </c>
      <c r="AP14" s="69">
        <f>'RD T1'!E129</f>
        <v>0.4210630490596155</v>
      </c>
      <c r="AQ14" s="69">
        <f t="shared" si="36"/>
        <v>0.64755019955832727</v>
      </c>
      <c r="AS14" t="str">
        <f t="shared" si="37"/>
        <v>31 Science, engineering and technology associate professionals</v>
      </c>
      <c r="AT14" s="69">
        <v>1.4382520438859208</v>
      </c>
      <c r="AU14" s="69">
        <v>1.6659596198440179</v>
      </c>
      <c r="AV14" s="69">
        <v>1.7244986633744281</v>
      </c>
      <c r="AW14" s="69">
        <v>1.4029426084179264</v>
      </c>
      <c r="AX14" s="69">
        <v>1.3788563972686463</v>
      </c>
      <c r="AY14" s="69"/>
      <c r="AZ14" s="69">
        <f t="shared" si="38"/>
        <v>-0.34564226610578186</v>
      </c>
      <c r="BA14" s="69">
        <f>'RD T1'!E158</f>
        <v>0.55814290668357969</v>
      </c>
      <c r="BB14" s="69">
        <f t="shared" si="39"/>
        <v>0.21250064057779783</v>
      </c>
      <c r="BD14" t="str">
        <f t="shared" si="40"/>
        <v>31 Science, engineering and technology associate professionals</v>
      </c>
      <c r="BE14" s="69">
        <v>2.2094491341447822</v>
      </c>
      <c r="BF14" s="69">
        <v>2.2537225262510945</v>
      </c>
      <c r="BG14" s="69">
        <v>2.6490691708387701</v>
      </c>
      <c r="BH14" s="69">
        <v>1.9331600867853</v>
      </c>
      <c r="BI14" s="69">
        <v>1.4933230480309017</v>
      </c>
      <c r="BJ14" s="69"/>
      <c r="BK14" s="69">
        <f t="shared" si="41"/>
        <v>-1.1557461228078685</v>
      </c>
      <c r="BL14" s="69">
        <f>'RD T1'!E187</f>
        <v>0.64975281087159298</v>
      </c>
      <c r="BM14" s="69">
        <f t="shared" si="42"/>
        <v>-0.5059933119362755</v>
      </c>
      <c r="BO14" t="str">
        <f t="shared" si="43"/>
        <v>31 Science, engineering and technology associate professionals</v>
      </c>
      <c r="BP14" s="69">
        <v>1.6659619098657554</v>
      </c>
      <c r="BQ14" s="69">
        <v>1.9217886958406722</v>
      </c>
      <c r="BR14" s="69">
        <v>1.9585978984867445</v>
      </c>
      <c r="BS14" s="69">
        <v>1.6439856932244585</v>
      </c>
      <c r="BT14" s="69">
        <v>1.4894379749397826</v>
      </c>
      <c r="BU14" s="69"/>
      <c r="BV14" s="69">
        <f t="shared" si="44"/>
        <v>-0.4691599235469619</v>
      </c>
      <c r="BW14" s="69">
        <f>'RD T1'!E216</f>
        <v>0.61222049680255741</v>
      </c>
      <c r="BX14" s="69">
        <f t="shared" si="45"/>
        <v>0.14306057325559551</v>
      </c>
      <c r="BZ14" t="str">
        <f t="shared" si="46"/>
        <v>31 Science, engineering and technology associate professionals</v>
      </c>
      <c r="CA14" s="69">
        <v>1.3353404365327823</v>
      </c>
      <c r="CB14" s="69">
        <v>1.4005817511925562</v>
      </c>
      <c r="CC14" s="69">
        <v>1.4572274770355276</v>
      </c>
      <c r="CD14" s="69">
        <v>1.2975533254326139</v>
      </c>
      <c r="CE14" s="69">
        <v>1.0431457934910378</v>
      </c>
      <c r="CF14" s="69"/>
      <c r="CG14" s="69">
        <f t="shared" si="47"/>
        <v>-0.41408168354448982</v>
      </c>
      <c r="CH14" s="69">
        <f>'RD T1'!E245</f>
        <v>0.41907715800924333</v>
      </c>
      <c r="CI14" s="69">
        <f t="shared" si="48"/>
        <v>4.9954744647535132E-3</v>
      </c>
      <c r="CK14" t="str">
        <f t="shared" si="49"/>
        <v>31 Science, engineering and technology associate professionals</v>
      </c>
      <c r="CL14" s="69">
        <v>0.21072941917507024</v>
      </c>
      <c r="CM14" s="69">
        <v>0.30600148134905508</v>
      </c>
      <c r="CN14" s="69">
        <v>0.35664231964884696</v>
      </c>
      <c r="CO14" s="69">
        <v>0.45333978330314656</v>
      </c>
      <c r="CP14" s="69">
        <v>0.77703534456256151</v>
      </c>
      <c r="CQ14" s="69"/>
      <c r="CR14" s="69">
        <f t="shared" si="50"/>
        <v>0.42039302491371455</v>
      </c>
      <c r="CS14" s="69">
        <f>'RD T1'!E274</f>
        <v>0.18735616802827651</v>
      </c>
      <c r="CT14" s="69">
        <f t="shared" si="51"/>
        <v>0.60774919294199103</v>
      </c>
    </row>
    <row r="15" spans="1:98" x14ac:dyDescent="0.2">
      <c r="A15" s="10" t="str">
        <f>name!D11</f>
        <v>32 Health and social care associate professionals</v>
      </c>
      <c r="B15" s="69">
        <v>6.463303210352897E-2</v>
      </c>
      <c r="C15" s="69">
        <v>8.4668523516172073E-2</v>
      </c>
      <c r="D15" s="69">
        <v>8.3223024574715115E-2</v>
      </c>
      <c r="E15" s="69">
        <v>0.1059648242905732</v>
      </c>
      <c r="F15" s="69">
        <v>0.14250279839842228</v>
      </c>
      <c r="G15" s="11"/>
      <c r="H15" s="69">
        <f t="shared" si="26"/>
        <v>5.9279773823707166E-2</v>
      </c>
      <c r="I15" s="69">
        <f>'RD T1'!E43</f>
        <v>7.0716808267289599E-2</v>
      </c>
      <c r="J15" s="69">
        <f t="shared" si="27"/>
        <v>0.12999658209099677</v>
      </c>
      <c r="L15" t="str">
        <f t="shared" si="28"/>
        <v>32 Health and social care associate professionals</v>
      </c>
      <c r="M15" s="69">
        <v>1.2893704335565135</v>
      </c>
      <c r="N15" s="69">
        <v>1.8180067437321787</v>
      </c>
      <c r="O15" s="69">
        <v>1.9209659896125559</v>
      </c>
      <c r="P15" s="69">
        <v>2.2532148872965498</v>
      </c>
      <c r="Q15" s="69">
        <v>2.8747060263024435</v>
      </c>
      <c r="R15" s="11"/>
      <c r="S15" s="69">
        <f t="shared" si="29"/>
        <v>0.9537400366898876</v>
      </c>
      <c r="T15" s="69">
        <f>'RD T1'!E72</f>
        <v>1.4298827160041283</v>
      </c>
      <c r="U15" s="69">
        <f t="shared" si="30"/>
        <v>2.3836227526940159</v>
      </c>
      <c r="W15" t="str">
        <f t="shared" si="31"/>
        <v>32 Health and social care associate professionals</v>
      </c>
      <c r="X15" s="69">
        <v>3.9612721916728963</v>
      </c>
      <c r="Y15" s="69">
        <v>5.0630143917694159</v>
      </c>
      <c r="Z15" s="69">
        <v>5.1282447115627336</v>
      </c>
      <c r="AA15" s="69">
        <v>5.591014954573815</v>
      </c>
      <c r="AB15" s="69">
        <v>6.5032951795913174</v>
      </c>
      <c r="AC15" s="69"/>
      <c r="AD15" s="69">
        <f t="shared" si="32"/>
        <v>1.3750504680285838</v>
      </c>
      <c r="AE15" s="69">
        <f>'RD T1'!E101</f>
        <v>3.663975084582797</v>
      </c>
      <c r="AF15" s="69">
        <f t="shared" si="33"/>
        <v>5.0390255526113812</v>
      </c>
      <c r="AH15" t="str">
        <f t="shared" si="34"/>
        <v>32 Health and social care associate professionals</v>
      </c>
      <c r="AI15" s="69">
        <v>2.6935850488649362</v>
      </c>
      <c r="AJ15" s="69">
        <v>2.5719056914086851</v>
      </c>
      <c r="AK15" s="69">
        <v>2.4562452415752158</v>
      </c>
      <c r="AL15" s="69">
        <v>1.763143669271481</v>
      </c>
      <c r="AM15" s="69">
        <v>1.0456406379732919</v>
      </c>
      <c r="AN15" s="69"/>
      <c r="AO15" s="69">
        <f t="shared" si="35"/>
        <v>-1.410604603601924</v>
      </c>
      <c r="AP15" s="69">
        <f>'RD T1'!E130</f>
        <v>0.68887770331785081</v>
      </c>
      <c r="AQ15" s="69">
        <f t="shared" si="36"/>
        <v>-0.72172690028407316</v>
      </c>
      <c r="AS15" t="str">
        <f t="shared" si="37"/>
        <v>32 Health and social care associate professionals</v>
      </c>
      <c r="AT15" s="69">
        <v>0.61795807064233388</v>
      </c>
      <c r="AU15" s="69">
        <v>0.73964394614479079</v>
      </c>
      <c r="AV15" s="69">
        <v>0.83203447962010546</v>
      </c>
      <c r="AW15" s="69">
        <v>0.78965869125723098</v>
      </c>
      <c r="AX15" s="69">
        <v>0.85482306673442277</v>
      </c>
      <c r="AY15" s="69"/>
      <c r="AZ15" s="69">
        <f t="shared" si="38"/>
        <v>2.2788587114317305E-2</v>
      </c>
      <c r="BA15" s="69">
        <f>'RD T1'!E159</f>
        <v>0.464723516772797</v>
      </c>
      <c r="BB15" s="69">
        <f t="shared" si="39"/>
        <v>0.4875121038871143</v>
      </c>
      <c r="BD15" t="str">
        <f t="shared" si="40"/>
        <v>32 Health and social care associate professionals</v>
      </c>
      <c r="BE15" s="69">
        <v>2.2413979087313276</v>
      </c>
      <c r="BF15" s="69">
        <v>2.7140750323493608</v>
      </c>
      <c r="BG15" s="69">
        <v>3.0033768298560952</v>
      </c>
      <c r="BH15" s="69">
        <v>2.9422363519461125</v>
      </c>
      <c r="BI15" s="69">
        <v>3.3564578212203977</v>
      </c>
      <c r="BJ15" s="69"/>
      <c r="BK15" s="69">
        <f t="shared" si="41"/>
        <v>0.35308099136430249</v>
      </c>
      <c r="BL15" s="69">
        <f>'RD T1'!E188</f>
        <v>1.8393417216136403</v>
      </c>
      <c r="BM15" s="69">
        <f t="shared" si="42"/>
        <v>2.192422712977943</v>
      </c>
      <c r="BO15" t="str">
        <f t="shared" si="43"/>
        <v>32 Health and social care associate professionals</v>
      </c>
      <c r="BP15" s="69">
        <v>1.7736449160371084</v>
      </c>
      <c r="BQ15" s="69">
        <v>1.9614902703609034</v>
      </c>
      <c r="BR15" s="69">
        <v>1.9805339209121007</v>
      </c>
      <c r="BS15" s="69">
        <v>1.8579455642627645</v>
      </c>
      <c r="BT15" s="69">
        <v>1.5194160410015503</v>
      </c>
      <c r="BU15" s="69"/>
      <c r="BV15" s="69">
        <f t="shared" si="44"/>
        <v>-0.46111787991055042</v>
      </c>
      <c r="BW15" s="69">
        <f>'RD T1'!E217</f>
        <v>0.8948484124386572</v>
      </c>
      <c r="BX15" s="69">
        <f t="shared" si="45"/>
        <v>0.43373053252810678</v>
      </c>
      <c r="BZ15" t="str">
        <f t="shared" si="46"/>
        <v>32 Health and social care associate professionals</v>
      </c>
      <c r="CA15" s="69">
        <v>0.72747257768181817</v>
      </c>
      <c r="CB15" s="69">
        <v>0.69993012072960037</v>
      </c>
      <c r="CC15" s="69">
        <v>0.591889992194226</v>
      </c>
      <c r="CD15" s="69">
        <v>0.54081913781861901</v>
      </c>
      <c r="CE15" s="69">
        <v>0.3343531344596134</v>
      </c>
      <c r="CF15" s="69"/>
      <c r="CG15" s="69">
        <f t="shared" si="47"/>
        <v>-0.2575368577346126</v>
      </c>
      <c r="CH15" s="69">
        <f>'RD T1'!E246</f>
        <v>0.20659340267833134</v>
      </c>
      <c r="CI15" s="69">
        <f t="shared" si="48"/>
        <v>-5.0943455056281256E-2</v>
      </c>
      <c r="CK15" t="str">
        <f t="shared" si="49"/>
        <v>32 Health and social care associate professionals</v>
      </c>
      <c r="CL15" s="69">
        <v>7.9647065034693862E-2</v>
      </c>
      <c r="CM15" s="69">
        <v>0.10573016305104807</v>
      </c>
      <c r="CN15" s="69">
        <v>0.11159686757944749</v>
      </c>
      <c r="CO15" s="69">
        <v>0.16254417354760475</v>
      </c>
      <c r="CP15" s="69">
        <v>0.30821320113829875</v>
      </c>
      <c r="CQ15" s="69"/>
      <c r="CR15" s="69">
        <f t="shared" si="50"/>
        <v>0.19661633355885128</v>
      </c>
      <c r="CS15" s="69">
        <f>'RD T1'!E275</f>
        <v>7.8767401153852681E-2</v>
      </c>
      <c r="CT15" s="69">
        <f t="shared" si="51"/>
        <v>0.27538373471270394</v>
      </c>
    </row>
    <row r="16" spans="1:98" x14ac:dyDescent="0.2">
      <c r="A16" s="10" t="str">
        <f>name!D12</f>
        <v>33 Protective service occupations</v>
      </c>
      <c r="B16" s="69">
        <v>3.2995956127545994E-2</v>
      </c>
      <c r="C16" s="69">
        <v>3.5325988239731536E-2</v>
      </c>
      <c r="D16" s="69">
        <v>4.126872115333495E-2</v>
      </c>
      <c r="E16" s="69">
        <v>5.7926958693640715E-2</v>
      </c>
      <c r="F16" s="69">
        <v>8.7820218975084394E-2</v>
      </c>
      <c r="G16" s="11"/>
      <c r="H16" s="69">
        <f t="shared" si="26"/>
        <v>4.6551497821749444E-2</v>
      </c>
      <c r="I16" s="69">
        <f>'RD T1'!E44</f>
        <v>2.2792686993552413E-2</v>
      </c>
      <c r="J16" s="69">
        <f t="shared" si="27"/>
        <v>6.9344184815301857E-2</v>
      </c>
      <c r="L16" t="str">
        <f t="shared" si="28"/>
        <v>33 Protective service occupations</v>
      </c>
      <c r="M16" s="69">
        <v>0.5495173832526653</v>
      </c>
      <c r="N16" s="69">
        <v>0.63415318360811834</v>
      </c>
      <c r="O16" s="69">
        <v>0.77901233298428429</v>
      </c>
      <c r="P16" s="69">
        <v>1.0561092262762624</v>
      </c>
      <c r="Q16" s="69">
        <v>1.6048802724454914</v>
      </c>
      <c r="R16" s="11"/>
      <c r="S16" s="69">
        <f t="shared" si="29"/>
        <v>0.82586793946120707</v>
      </c>
      <c r="T16" s="69">
        <f>'RD T1'!E73</f>
        <v>0.40473738450650554</v>
      </c>
      <c r="U16" s="69">
        <f t="shared" si="30"/>
        <v>1.2306053239677126</v>
      </c>
      <c r="W16" t="str">
        <f t="shared" si="31"/>
        <v>33 Protective service occupations</v>
      </c>
      <c r="X16" s="69">
        <v>2.4118870838028745</v>
      </c>
      <c r="Y16" s="69">
        <v>2.7628659210454525</v>
      </c>
      <c r="Z16" s="69">
        <v>2.9998818179682947</v>
      </c>
      <c r="AA16" s="69">
        <v>3.8779574102340031</v>
      </c>
      <c r="AB16" s="69">
        <v>5.2883857498769746</v>
      </c>
      <c r="AC16" s="69"/>
      <c r="AD16" s="69">
        <f t="shared" si="32"/>
        <v>2.28850393190868</v>
      </c>
      <c r="AE16" s="69">
        <f>'RD T1'!E102</f>
        <v>1.8125327733775214</v>
      </c>
      <c r="AF16" s="69">
        <f t="shared" si="33"/>
        <v>4.1010367052862016</v>
      </c>
      <c r="AH16" t="str">
        <f t="shared" si="34"/>
        <v>33 Protective service occupations</v>
      </c>
      <c r="AI16" s="69">
        <v>0.63003265786033713</v>
      </c>
      <c r="AJ16" s="69">
        <v>0.69556862117815854</v>
      </c>
      <c r="AK16" s="69">
        <v>0.757864511239698</v>
      </c>
      <c r="AL16" s="69">
        <v>0.93923223690848701</v>
      </c>
      <c r="AM16" s="69">
        <v>1.2232753606688438</v>
      </c>
      <c r="AN16" s="69"/>
      <c r="AO16" s="69">
        <f t="shared" si="35"/>
        <v>0.46541084942914579</v>
      </c>
      <c r="AP16" s="69">
        <f>'RD T1'!E131</f>
        <v>0.38494730358271012</v>
      </c>
      <c r="AQ16" s="69">
        <f t="shared" si="36"/>
        <v>0.85035815301185591</v>
      </c>
      <c r="AS16" t="str">
        <f t="shared" si="37"/>
        <v>33 Protective service occupations</v>
      </c>
      <c r="AT16" s="69">
        <v>0.60108737974739934</v>
      </c>
      <c r="AU16" s="69">
        <v>0.57007986485206363</v>
      </c>
      <c r="AV16" s="69">
        <v>0.60707482488420117</v>
      </c>
      <c r="AW16" s="69">
        <v>0.66474129408310634</v>
      </c>
      <c r="AX16" s="69">
        <v>0.74281392587809281</v>
      </c>
      <c r="AY16" s="69"/>
      <c r="AZ16" s="69">
        <f t="shared" si="38"/>
        <v>0.13573910099389164</v>
      </c>
      <c r="BA16" s="69">
        <f>'RD T1'!E160</f>
        <v>0.25264319309294858</v>
      </c>
      <c r="BB16" s="69">
        <f t="shared" si="39"/>
        <v>0.38838229408684022</v>
      </c>
      <c r="BD16" t="str">
        <f t="shared" si="40"/>
        <v>33 Protective service occupations</v>
      </c>
      <c r="BE16" s="69">
        <v>2.1761124627349977</v>
      </c>
      <c r="BF16" s="69">
        <v>1.8558850136185658</v>
      </c>
      <c r="BG16" s="69">
        <v>2.0483816876407408</v>
      </c>
      <c r="BH16" s="69">
        <v>2.2717188090795797</v>
      </c>
      <c r="BI16" s="69">
        <v>2.2343320121257433</v>
      </c>
      <c r="BJ16" s="69"/>
      <c r="BK16" s="69">
        <f t="shared" si="41"/>
        <v>0.18595032448500248</v>
      </c>
      <c r="BL16" s="69">
        <f>'RD T1'!E189</f>
        <v>0.56954089261609875</v>
      </c>
      <c r="BM16" s="69">
        <f t="shared" si="42"/>
        <v>0.75549121710110123</v>
      </c>
      <c r="BO16" t="str">
        <f t="shared" si="43"/>
        <v>33 Protective service occupations</v>
      </c>
      <c r="BP16" s="69">
        <v>2.2836437025511422</v>
      </c>
      <c r="BQ16" s="69">
        <v>2.2570166053397003</v>
      </c>
      <c r="BR16" s="69">
        <v>2.1448270416482003</v>
      </c>
      <c r="BS16" s="69">
        <v>2.4172491649585872</v>
      </c>
      <c r="BT16" s="69">
        <v>2.0728228995777807</v>
      </c>
      <c r="BU16" s="69"/>
      <c r="BV16" s="69">
        <f t="shared" si="44"/>
        <v>-7.2004142070419608E-2</v>
      </c>
      <c r="BW16" s="69">
        <f>'RD T1'!E218</f>
        <v>0.66529229101233045</v>
      </c>
      <c r="BX16" s="69">
        <f t="shared" si="45"/>
        <v>0.59328814894191084</v>
      </c>
      <c r="BZ16" t="str">
        <f t="shared" si="46"/>
        <v>33 Protective service occupations</v>
      </c>
      <c r="CA16" s="69">
        <v>1.3000723055452543</v>
      </c>
      <c r="CB16" s="69">
        <v>1.1619072535061932</v>
      </c>
      <c r="CC16" s="69">
        <v>1.136437432515552</v>
      </c>
      <c r="CD16" s="69">
        <v>1.3071682438541483</v>
      </c>
      <c r="CE16" s="69">
        <v>1.0110996155983325</v>
      </c>
      <c r="CF16" s="69"/>
      <c r="CG16" s="69">
        <f t="shared" si="47"/>
        <v>-0.12533781691721946</v>
      </c>
      <c r="CH16" s="69">
        <f>'RD T1'!E247</f>
        <v>0.4281470102756364</v>
      </c>
      <c r="CI16" s="69">
        <f t="shared" si="48"/>
        <v>0.30280919335841694</v>
      </c>
      <c r="CK16" t="str">
        <f t="shared" si="49"/>
        <v>33 Protective service occupations</v>
      </c>
      <c r="CL16" s="69">
        <v>0.16991312146567508</v>
      </c>
      <c r="CM16" s="69">
        <v>0.15528182869752952</v>
      </c>
      <c r="CN16" s="69">
        <v>0.14908271335752876</v>
      </c>
      <c r="CO16" s="69">
        <v>0.10394229123103575</v>
      </c>
      <c r="CP16" s="69">
        <v>0.10426801970448686</v>
      </c>
      <c r="CQ16" s="69"/>
      <c r="CR16" s="69">
        <f t="shared" si="50"/>
        <v>-4.4814693653041901E-2</v>
      </c>
      <c r="CS16" s="69">
        <f>'RD T1'!E276</f>
        <v>2.165288182068038E-2</v>
      </c>
      <c r="CT16" s="69">
        <f t="shared" si="51"/>
        <v>-2.3161811832361521E-2</v>
      </c>
    </row>
    <row r="17" spans="1:98" x14ac:dyDescent="0.2">
      <c r="A17" s="10" t="str">
        <f>name!D13</f>
        <v>34 Culture, media and sports occupations</v>
      </c>
      <c r="B17" s="69">
        <v>0.19242370649004173</v>
      </c>
      <c r="C17" s="69">
        <v>0.24983992314288697</v>
      </c>
      <c r="D17" s="69">
        <v>0.2678360977953288</v>
      </c>
      <c r="E17" s="69">
        <v>0.2944900647231477</v>
      </c>
      <c r="F17" s="69">
        <v>0.37176125244031016</v>
      </c>
      <c r="G17" s="11"/>
      <c r="H17" s="69">
        <f t="shared" si="26"/>
        <v>0.10392515464498137</v>
      </c>
      <c r="I17" s="69">
        <f>'RD T1'!E45</f>
        <v>0.17081421049518064</v>
      </c>
      <c r="J17" s="69">
        <f t="shared" si="27"/>
        <v>0.27473936514016201</v>
      </c>
      <c r="L17" t="str">
        <f t="shared" si="28"/>
        <v>34 Culture, media and sports occupations</v>
      </c>
      <c r="M17" s="69">
        <v>3.3052580813887116</v>
      </c>
      <c r="N17" s="69">
        <v>3.5798206379412183</v>
      </c>
      <c r="O17" s="69">
        <v>4.2463171621887632</v>
      </c>
      <c r="P17" s="69">
        <v>4.7056471969939428</v>
      </c>
      <c r="Q17" s="69">
        <v>6.0338299713946357</v>
      </c>
      <c r="R17" s="11"/>
      <c r="S17" s="69">
        <f t="shared" si="29"/>
        <v>1.7875128092058725</v>
      </c>
      <c r="T17" s="69">
        <f>'RD T1'!E74</f>
        <v>2.66653329987217</v>
      </c>
      <c r="U17" s="69">
        <f t="shared" si="30"/>
        <v>4.4540461090780425</v>
      </c>
      <c r="W17" t="str">
        <f t="shared" si="31"/>
        <v>34 Culture, media and sports occupations</v>
      </c>
      <c r="X17" s="69">
        <v>7.5927732519366131</v>
      </c>
      <c r="Y17" s="69">
        <v>7.4158376129946868</v>
      </c>
      <c r="Z17" s="69">
        <v>7.3923032864623792</v>
      </c>
      <c r="AA17" s="69">
        <v>7.3416869253037804</v>
      </c>
      <c r="AB17" s="69">
        <v>8.0495536633934499</v>
      </c>
      <c r="AC17" s="69"/>
      <c r="AD17" s="69">
        <f t="shared" si="32"/>
        <v>0.65725037693107069</v>
      </c>
      <c r="AE17" s="69">
        <f>'RD T1'!E103</f>
        <v>3.6837455969628312</v>
      </c>
      <c r="AF17" s="69">
        <f t="shared" si="33"/>
        <v>4.3409959738939019</v>
      </c>
      <c r="AH17" t="str">
        <f t="shared" si="34"/>
        <v>34 Culture, media and sports occupations</v>
      </c>
      <c r="AI17" s="69">
        <v>0.8398557970823749</v>
      </c>
      <c r="AJ17" s="69">
        <v>0.85833203827903237</v>
      </c>
      <c r="AK17" s="69">
        <v>0.95855821152630338</v>
      </c>
      <c r="AL17" s="69">
        <v>0.90242915758068964</v>
      </c>
      <c r="AM17" s="69">
        <v>1.1106160976899697</v>
      </c>
      <c r="AN17" s="69"/>
      <c r="AO17" s="69">
        <f t="shared" si="35"/>
        <v>0.15205788616366633</v>
      </c>
      <c r="AP17" s="69">
        <f>'RD T1'!E132</f>
        <v>0.44366497182889847</v>
      </c>
      <c r="AQ17" s="69">
        <f t="shared" si="36"/>
        <v>0.59572285799256486</v>
      </c>
      <c r="AS17" t="str">
        <f t="shared" si="37"/>
        <v>34 Culture, media and sports occupations</v>
      </c>
      <c r="AT17" s="69">
        <v>1.2276470170062554</v>
      </c>
      <c r="AU17" s="69">
        <v>1.1597513570586604</v>
      </c>
      <c r="AV17" s="69">
        <v>1.1312355253104194</v>
      </c>
      <c r="AW17" s="69">
        <v>1.0252070417099846</v>
      </c>
      <c r="AX17" s="69">
        <v>1.0190646602476181</v>
      </c>
      <c r="AY17" s="69"/>
      <c r="AZ17" s="69">
        <f t="shared" si="38"/>
        <v>-0.11217086506280127</v>
      </c>
      <c r="BA17" s="69">
        <f>'RD T1'!E161</f>
        <v>0.47538422304625011</v>
      </c>
      <c r="BB17" s="69">
        <f t="shared" si="39"/>
        <v>0.36321335798344884</v>
      </c>
      <c r="BD17" t="str">
        <f t="shared" si="40"/>
        <v>34 Culture, media and sports occupations</v>
      </c>
      <c r="BE17" s="69">
        <v>2.95417398325199</v>
      </c>
      <c r="BF17" s="69">
        <v>2.3519601639312868</v>
      </c>
      <c r="BG17" s="69">
        <v>2.5793617604112806</v>
      </c>
      <c r="BH17" s="69">
        <v>2.2953444816912181</v>
      </c>
      <c r="BI17" s="69">
        <v>2.2573069345673615</v>
      </c>
      <c r="BJ17" s="69"/>
      <c r="BK17" s="69">
        <f t="shared" si="41"/>
        <v>-0.32205482584391909</v>
      </c>
      <c r="BL17" s="69">
        <f>'RD T1'!E190</f>
        <v>0.84124185465195356</v>
      </c>
      <c r="BM17" s="69">
        <f t="shared" si="42"/>
        <v>0.51918702880803447</v>
      </c>
      <c r="BO17" t="str">
        <f t="shared" si="43"/>
        <v>34 Culture, media and sports occupations</v>
      </c>
      <c r="BP17" s="69">
        <v>1.7362327837250806</v>
      </c>
      <c r="BQ17" s="69">
        <v>1.3285441445723887</v>
      </c>
      <c r="BR17" s="69">
        <v>1.2060580832627319</v>
      </c>
      <c r="BS17" s="69">
        <v>0.95106483156061461</v>
      </c>
      <c r="BT17" s="69">
        <v>0.55949228968727693</v>
      </c>
      <c r="BU17" s="69"/>
      <c r="BV17" s="69">
        <f t="shared" si="44"/>
        <v>-0.64656579357545496</v>
      </c>
      <c r="BW17" s="69">
        <f>'RD T1'!E219</f>
        <v>0.31902258404624118</v>
      </c>
      <c r="BX17" s="69">
        <f t="shared" si="45"/>
        <v>-0.32754320952921379</v>
      </c>
      <c r="BZ17" t="str">
        <f t="shared" si="46"/>
        <v>34 Culture, media and sports occupations</v>
      </c>
      <c r="CA17" s="69">
        <v>1.287053063206955</v>
      </c>
      <c r="CB17" s="69">
        <v>1.0688836265175463</v>
      </c>
      <c r="CC17" s="69">
        <v>0.95620420762968161</v>
      </c>
      <c r="CD17" s="69">
        <v>0.84501958640571628</v>
      </c>
      <c r="CE17" s="69">
        <v>0.52579605090310677</v>
      </c>
      <c r="CF17" s="69"/>
      <c r="CG17" s="69">
        <f t="shared" si="47"/>
        <v>-0.43040815672657484</v>
      </c>
      <c r="CH17" s="69">
        <f>'RD T1'!E248</f>
        <v>0.27286036167959526</v>
      </c>
      <c r="CI17" s="69">
        <f t="shared" si="48"/>
        <v>-0.15754779504697958</v>
      </c>
      <c r="CK17" t="str">
        <f t="shared" si="49"/>
        <v>34 Culture, media and sports occupations</v>
      </c>
      <c r="CL17" s="69">
        <v>0.31012563075366745</v>
      </c>
      <c r="CM17" s="69">
        <v>0.34103473527226236</v>
      </c>
      <c r="CN17" s="69">
        <v>0.3252808403681387</v>
      </c>
      <c r="CO17" s="69">
        <v>0.38949788791078749</v>
      </c>
      <c r="CP17" s="69">
        <v>0.54132398535913528</v>
      </c>
      <c r="CQ17" s="69"/>
      <c r="CR17" s="69">
        <f t="shared" si="50"/>
        <v>0.21604314499099658</v>
      </c>
      <c r="CS17" s="69">
        <f>'RD T1'!E277</f>
        <v>0.12689593207890865</v>
      </c>
      <c r="CT17" s="69">
        <f t="shared" si="51"/>
        <v>0.34293907706990523</v>
      </c>
    </row>
    <row r="18" spans="1:98" x14ac:dyDescent="0.2">
      <c r="A18" s="10" t="str">
        <f>name!D14</f>
        <v>35 Business and public service associate professionals</v>
      </c>
      <c r="B18" s="69">
        <v>0.6269296427633928</v>
      </c>
      <c r="C18" s="69">
        <v>0.76904166237638205</v>
      </c>
      <c r="D18" s="69">
        <v>0.89269552396767193</v>
      </c>
      <c r="E18" s="69">
        <v>0.99829197391548885</v>
      </c>
      <c r="F18" s="69">
        <v>1.3108449357128857</v>
      </c>
      <c r="G18" s="11"/>
      <c r="H18" s="69">
        <f t="shared" si="26"/>
        <v>0.41814941174521381</v>
      </c>
      <c r="I18" s="69">
        <f>'RD T1'!E46</f>
        <v>0.52849821059143409</v>
      </c>
      <c r="J18" s="69">
        <f t="shared" si="27"/>
        <v>0.9466476223366479</v>
      </c>
      <c r="L18" t="str">
        <f t="shared" si="28"/>
        <v>35 Business and public service associate professionals</v>
      </c>
      <c r="M18" s="69">
        <v>6.57520893833874</v>
      </c>
      <c r="N18" s="69">
        <v>8.2455714754886031</v>
      </c>
      <c r="O18" s="69">
        <v>8.8408416178052391</v>
      </c>
      <c r="P18" s="69">
        <v>9.6464597334884399</v>
      </c>
      <c r="Q18" s="69">
        <v>11.858809506173623</v>
      </c>
      <c r="R18" s="11"/>
      <c r="S18" s="69">
        <f t="shared" si="29"/>
        <v>3.0179678883683838</v>
      </c>
      <c r="T18" s="69">
        <f>'RD T1'!E75</f>
        <v>5.0828828244535424</v>
      </c>
      <c r="U18" s="69">
        <f t="shared" si="30"/>
        <v>8.1008507128219271</v>
      </c>
      <c r="W18" t="str">
        <f t="shared" si="31"/>
        <v>35 Business and public service associate professionals</v>
      </c>
      <c r="X18" s="69">
        <v>15.067764235838739</v>
      </c>
      <c r="Y18" s="69">
        <v>16.798375776456979</v>
      </c>
      <c r="Z18" s="69">
        <v>16.782345655972492</v>
      </c>
      <c r="AA18" s="69">
        <v>16.425987911139785</v>
      </c>
      <c r="AB18" s="69">
        <v>17.460372579100174</v>
      </c>
      <c r="AC18" s="69"/>
      <c r="AD18" s="69">
        <f t="shared" si="32"/>
        <v>0.67802692312768187</v>
      </c>
      <c r="AE18" s="69">
        <f>'RD T1'!E104</f>
        <v>8.4437016569780372</v>
      </c>
      <c r="AF18" s="69">
        <f t="shared" si="33"/>
        <v>9.1217285801057191</v>
      </c>
      <c r="AH18" t="str">
        <f t="shared" si="34"/>
        <v>35 Business and public service associate professionals</v>
      </c>
      <c r="AI18" s="69">
        <v>3.8608059217779571</v>
      </c>
      <c r="AJ18" s="69">
        <v>4.3316108842685539</v>
      </c>
      <c r="AK18" s="69">
        <v>4.4725177954130331</v>
      </c>
      <c r="AL18" s="69">
        <v>4.3324050751319545</v>
      </c>
      <c r="AM18" s="69">
        <v>4.7559200999637019</v>
      </c>
      <c r="AN18" s="69"/>
      <c r="AO18" s="69">
        <f t="shared" si="35"/>
        <v>0.28340230455066884</v>
      </c>
      <c r="AP18" s="69">
        <f>'RD T1'!E133</f>
        <v>2.1793231637833852</v>
      </c>
      <c r="AQ18" s="69">
        <f t="shared" si="36"/>
        <v>2.462725468334054</v>
      </c>
      <c r="AS18" t="str">
        <f t="shared" si="37"/>
        <v>35 Business and public service associate professionals</v>
      </c>
      <c r="AT18" s="69">
        <v>3.5466682298542271</v>
      </c>
      <c r="AU18" s="69">
        <v>3.983901574608232</v>
      </c>
      <c r="AV18" s="69">
        <v>4.058685796128608</v>
      </c>
      <c r="AW18" s="69">
        <v>3.8813899114003307</v>
      </c>
      <c r="AX18" s="69">
        <v>4.2315523968484738</v>
      </c>
      <c r="AY18" s="69"/>
      <c r="AZ18" s="69">
        <f t="shared" si="38"/>
        <v>0.17286660071986581</v>
      </c>
      <c r="BA18" s="69">
        <f>'RD T1'!E162</f>
        <v>1.9326054895104989</v>
      </c>
      <c r="BB18" s="69">
        <f t="shared" si="39"/>
        <v>2.1054720902303647</v>
      </c>
      <c r="BD18" t="str">
        <f t="shared" si="40"/>
        <v>35 Business and public service associate professionals</v>
      </c>
      <c r="BE18" s="69">
        <v>10.025852419065908</v>
      </c>
      <c r="BF18" s="69">
        <v>9.6870445952886879</v>
      </c>
      <c r="BG18" s="69">
        <v>10.680064752349002</v>
      </c>
      <c r="BH18" s="69">
        <v>9.4591100602766254</v>
      </c>
      <c r="BI18" s="69">
        <v>8.9793506134898511</v>
      </c>
      <c r="BJ18" s="69"/>
      <c r="BK18" s="69">
        <f t="shared" si="41"/>
        <v>-1.7007141388591513</v>
      </c>
      <c r="BL18" s="69">
        <f>'RD T1'!E191</f>
        <v>4.0665257826080907</v>
      </c>
      <c r="BM18" s="69">
        <f t="shared" si="42"/>
        <v>2.3658116437489394</v>
      </c>
      <c r="BO18" t="str">
        <f t="shared" si="43"/>
        <v>35 Business and public service associate professionals</v>
      </c>
      <c r="BP18" s="69">
        <v>8.3153472801058417</v>
      </c>
      <c r="BQ18" s="69">
        <v>8.2505016215029325</v>
      </c>
      <c r="BR18" s="69">
        <v>7.9234728951667588</v>
      </c>
      <c r="BS18" s="69">
        <v>7.0531864221818861</v>
      </c>
      <c r="BT18" s="69">
        <v>5.8161957261682495</v>
      </c>
      <c r="BU18" s="69"/>
      <c r="BV18" s="69">
        <f t="shared" si="44"/>
        <v>-2.1072771689985093</v>
      </c>
      <c r="BW18" s="69">
        <f>'RD T1'!E220</f>
        <v>2.59558785207027</v>
      </c>
      <c r="BX18" s="69">
        <f t="shared" si="45"/>
        <v>0.48831068307176073</v>
      </c>
      <c r="BZ18" t="str">
        <f t="shared" si="46"/>
        <v>35 Business and public service associate professionals</v>
      </c>
      <c r="CA18" s="69">
        <v>4.9488193059068211</v>
      </c>
      <c r="CB18" s="69">
        <v>4.6422267536044677</v>
      </c>
      <c r="CC18" s="69">
        <v>4.2405585139120001</v>
      </c>
      <c r="CD18" s="69">
        <v>3.6881007379630142</v>
      </c>
      <c r="CE18" s="69">
        <v>2.3203190046953646</v>
      </c>
      <c r="CF18" s="69"/>
      <c r="CG18" s="69">
        <f t="shared" si="47"/>
        <v>-1.9202395092166356</v>
      </c>
      <c r="CH18" s="69">
        <f>'RD T1'!E249</f>
        <v>1.143440936311749</v>
      </c>
      <c r="CI18" s="69">
        <f t="shared" si="48"/>
        <v>-0.77679857290488652</v>
      </c>
      <c r="CK18" t="str">
        <f t="shared" si="49"/>
        <v>35 Business and public service associate professionals</v>
      </c>
      <c r="CL18" s="69">
        <v>0.81591030213943705</v>
      </c>
      <c r="CM18" s="69">
        <v>0.91988932680614077</v>
      </c>
      <c r="CN18" s="69">
        <v>0.91904388079052324</v>
      </c>
      <c r="CO18" s="69">
        <v>1.0029110877740235</v>
      </c>
      <c r="CP18" s="69">
        <v>1.4079090929891076</v>
      </c>
      <c r="CQ18" s="69"/>
      <c r="CR18" s="69">
        <f t="shared" si="50"/>
        <v>0.48886521219858436</v>
      </c>
      <c r="CS18" s="69">
        <f>'RD T1'!E278</f>
        <v>0.32594370143887808</v>
      </c>
      <c r="CT18" s="69">
        <f t="shared" si="51"/>
        <v>0.81480891363746244</v>
      </c>
    </row>
    <row r="19" spans="1:98" x14ac:dyDescent="0.2">
      <c r="A19" s="10" t="str">
        <f>name!D15</f>
        <v>41 Administrative occupations</v>
      </c>
      <c r="B19" s="69">
        <v>0.33954469243211843</v>
      </c>
      <c r="C19" s="69">
        <v>0.39283232801281448</v>
      </c>
      <c r="D19" s="69">
        <v>0.48273296550296863</v>
      </c>
      <c r="E19" s="69">
        <v>0.54947855601231621</v>
      </c>
      <c r="F19" s="69">
        <v>0.74399659300772547</v>
      </c>
      <c r="G19" s="11"/>
      <c r="H19" s="69">
        <f t="shared" si="26"/>
        <v>0.26126362750475685</v>
      </c>
      <c r="I19" s="69">
        <f>'RD T1'!E47</f>
        <v>0.32046699113317079</v>
      </c>
      <c r="J19" s="69">
        <f t="shared" si="27"/>
        <v>0.58173061863792763</v>
      </c>
      <c r="L19" t="str">
        <f t="shared" si="28"/>
        <v>41 Administrative occupations</v>
      </c>
      <c r="M19" s="69">
        <v>3.9615576889557587</v>
      </c>
      <c r="N19" s="69">
        <v>4.850320993268955</v>
      </c>
      <c r="O19" s="69">
        <v>5.2539060354729488</v>
      </c>
      <c r="P19" s="69">
        <v>5.8356581351627588</v>
      </c>
      <c r="Q19" s="69">
        <v>7.4080438098162205</v>
      </c>
      <c r="R19" s="11"/>
      <c r="S19" s="69">
        <f t="shared" si="29"/>
        <v>2.1541377743432717</v>
      </c>
      <c r="T19" s="69">
        <f>'RD T1'!E76</f>
        <v>3.3967618906865518</v>
      </c>
      <c r="U19" s="69">
        <f t="shared" si="30"/>
        <v>5.5508996650298235</v>
      </c>
      <c r="W19" t="str">
        <f t="shared" si="31"/>
        <v>41 Administrative occupations</v>
      </c>
      <c r="X19" s="69">
        <v>13.50574479233004</v>
      </c>
      <c r="Y19" s="69">
        <v>14.660140961501416</v>
      </c>
      <c r="Z19" s="69">
        <v>15.174204213673326</v>
      </c>
      <c r="AA19" s="69">
        <v>15.414026265559878</v>
      </c>
      <c r="AB19" s="69">
        <v>17.462075043667564</v>
      </c>
      <c r="AC19" s="69"/>
      <c r="AD19" s="69">
        <f t="shared" si="32"/>
        <v>2.2878708299942385</v>
      </c>
      <c r="AE19" s="69">
        <f>'RD T1'!E105</f>
        <v>8.8827080829973273</v>
      </c>
      <c r="AF19" s="69">
        <f t="shared" si="33"/>
        <v>11.170578912991566</v>
      </c>
      <c r="AH19" t="str">
        <f t="shared" si="34"/>
        <v>41 Administrative occupations</v>
      </c>
      <c r="AI19" s="69">
        <v>4.9224727311984511</v>
      </c>
      <c r="AJ19" s="69">
        <v>5.4900137649833303</v>
      </c>
      <c r="AK19" s="69">
        <v>5.7977131851250778</v>
      </c>
      <c r="AL19" s="69">
        <v>5.7968273991852239</v>
      </c>
      <c r="AM19" s="69">
        <v>6.4284890621541706</v>
      </c>
      <c r="AN19" s="69"/>
      <c r="AO19" s="69">
        <f t="shared" si="35"/>
        <v>0.63077587702909277</v>
      </c>
      <c r="AP19" s="69">
        <f>'RD T1'!E134</f>
        <v>3.4936597183770317</v>
      </c>
      <c r="AQ19" s="69">
        <f t="shared" si="36"/>
        <v>4.1244355954061245</v>
      </c>
      <c r="AS19" t="str">
        <f t="shared" si="37"/>
        <v>41 Administrative occupations</v>
      </c>
      <c r="AT19" s="69">
        <v>4.5430576941049834</v>
      </c>
      <c r="AU19" s="69">
        <v>4.903470062659026</v>
      </c>
      <c r="AV19" s="69">
        <v>5.1259816222675649</v>
      </c>
      <c r="AW19" s="69">
        <v>4.8990633254861358</v>
      </c>
      <c r="AX19" s="69">
        <v>5.4562841160811288</v>
      </c>
      <c r="AY19" s="69"/>
      <c r="AZ19" s="69">
        <f t="shared" si="38"/>
        <v>0.33030249381356391</v>
      </c>
      <c r="BA19" s="69">
        <f>'RD T1'!E163</f>
        <v>2.8108420565481631</v>
      </c>
      <c r="BB19" s="69">
        <f t="shared" si="39"/>
        <v>3.141144550361727</v>
      </c>
      <c r="BD19" t="str">
        <f t="shared" si="40"/>
        <v>41 Administrative occupations</v>
      </c>
      <c r="BE19" s="69">
        <v>15.093645363700139</v>
      </c>
      <c r="BF19" s="69">
        <v>13.850293675887288</v>
      </c>
      <c r="BG19" s="69">
        <v>15.071891180657765</v>
      </c>
      <c r="BH19" s="69">
        <v>12.579592985867162</v>
      </c>
      <c r="BI19" s="69">
        <v>9.3035272699168043</v>
      </c>
      <c r="BJ19" s="69"/>
      <c r="BK19" s="69">
        <f t="shared" si="41"/>
        <v>-5.7683639107409608</v>
      </c>
      <c r="BL19" s="69">
        <f>'RD T1'!E192</f>
        <v>5.7868585483161334</v>
      </c>
      <c r="BM19" s="69">
        <f t="shared" si="42"/>
        <v>1.8494637575172668E-2</v>
      </c>
      <c r="BO19" t="str">
        <f t="shared" si="43"/>
        <v>41 Administrative occupations</v>
      </c>
      <c r="BP19" s="69">
        <v>16.973905856008383</v>
      </c>
      <c r="BQ19" s="69">
        <v>15.017297982533414</v>
      </c>
      <c r="BR19" s="69">
        <v>14.952117425895336</v>
      </c>
      <c r="BS19" s="69">
        <v>12.330401998622058</v>
      </c>
      <c r="BT19" s="69">
        <v>7.8450204324920865</v>
      </c>
      <c r="BU19" s="69"/>
      <c r="BV19" s="69">
        <f t="shared" si="44"/>
        <v>-7.1070969934032497</v>
      </c>
      <c r="BW19" s="69">
        <f>'RD T1'!E221</f>
        <v>4.6322105037873325</v>
      </c>
      <c r="BX19" s="69">
        <f t="shared" si="45"/>
        <v>-2.4748864896159173</v>
      </c>
      <c r="BZ19" t="str">
        <f t="shared" si="46"/>
        <v>41 Administrative occupations</v>
      </c>
      <c r="CA19" s="69">
        <v>9.2239416969990717</v>
      </c>
      <c r="CB19" s="69">
        <v>8.1355885834128525</v>
      </c>
      <c r="CC19" s="69">
        <v>6.9438141707885235</v>
      </c>
      <c r="CD19" s="69">
        <v>4.7284263958348527</v>
      </c>
      <c r="CE19" s="69">
        <v>1.5819925194407831</v>
      </c>
      <c r="CF19" s="69"/>
      <c r="CG19" s="69">
        <f t="shared" si="47"/>
        <v>-5.3618216513477401</v>
      </c>
      <c r="CH19" s="69">
        <f>'RD T1'!E250</f>
        <v>1.4291218436408561</v>
      </c>
      <c r="CI19" s="69">
        <f t="shared" si="48"/>
        <v>-3.932699807706884</v>
      </c>
      <c r="CK19" t="str">
        <f t="shared" si="49"/>
        <v>41 Administrative occupations</v>
      </c>
      <c r="CL19" s="69">
        <v>1.5841751208352375</v>
      </c>
      <c r="CM19" s="69">
        <v>1.739798382690334</v>
      </c>
      <c r="CN19" s="69">
        <v>1.6217141691816284</v>
      </c>
      <c r="CO19" s="69">
        <v>1.1905365672906165</v>
      </c>
      <c r="CP19" s="69">
        <v>1.0780428915554963</v>
      </c>
      <c r="CQ19" s="69"/>
      <c r="CR19" s="69">
        <f t="shared" si="50"/>
        <v>-0.5436712776261321</v>
      </c>
      <c r="CS19" s="69">
        <f>'RD T1'!E279</f>
        <v>0.32974222703276701</v>
      </c>
      <c r="CT19" s="69">
        <f t="shared" si="51"/>
        <v>-0.21392905059336509</v>
      </c>
    </row>
    <row r="20" spans="1:98" x14ac:dyDescent="0.2">
      <c r="A20" s="10" t="str">
        <f>name!D16</f>
        <v>42 Secretarial and related occupations</v>
      </c>
      <c r="B20" s="69">
        <v>3.6114495367134049E-2</v>
      </c>
      <c r="C20" s="69">
        <v>4.7892450041475777E-2</v>
      </c>
      <c r="D20" s="69">
        <v>4.8773207636167791E-2</v>
      </c>
      <c r="E20" s="69">
        <v>7.7647292825429232E-2</v>
      </c>
      <c r="F20" s="69">
        <v>0.14928802079340689</v>
      </c>
      <c r="G20" s="11"/>
      <c r="H20" s="69">
        <f t="shared" si="26"/>
        <v>0.10051481315723909</v>
      </c>
      <c r="I20" s="69">
        <f>'RD T1'!E48</f>
        <v>6.3196186404204935E-2</v>
      </c>
      <c r="J20" s="69">
        <f t="shared" si="27"/>
        <v>0.16371099956144403</v>
      </c>
      <c r="L20" t="str">
        <f t="shared" si="28"/>
        <v>42 Secretarial and related occupations</v>
      </c>
      <c r="M20" s="69">
        <v>0.81748437107802374</v>
      </c>
      <c r="N20" s="69">
        <v>0.96112798678519251</v>
      </c>
      <c r="O20" s="69">
        <v>1.0062373299227949</v>
      </c>
      <c r="P20" s="69">
        <v>1.5199788289220688</v>
      </c>
      <c r="Q20" s="69">
        <v>1.8864516674006935</v>
      </c>
      <c r="R20" s="11"/>
      <c r="S20" s="69">
        <f t="shared" si="29"/>
        <v>0.88021433747789857</v>
      </c>
      <c r="T20" s="69">
        <f>'RD T1'!E77</f>
        <v>0.92653918391557921</v>
      </c>
      <c r="U20" s="69">
        <f t="shared" si="30"/>
        <v>1.8067535213934778</v>
      </c>
      <c r="W20" t="str">
        <f t="shared" si="31"/>
        <v>42 Secretarial and related occupations</v>
      </c>
      <c r="X20" s="69">
        <v>2.8439688979608122</v>
      </c>
      <c r="Y20" s="69">
        <v>2.9520328315537139</v>
      </c>
      <c r="Z20" s="69">
        <v>2.9870099306251978</v>
      </c>
      <c r="AA20" s="69">
        <v>4.2577744513318683</v>
      </c>
      <c r="AB20" s="69">
        <v>6.3470243370172561</v>
      </c>
      <c r="AC20" s="69"/>
      <c r="AD20" s="69">
        <f t="shared" si="32"/>
        <v>3.3600144063920583</v>
      </c>
      <c r="AE20" s="69">
        <f>'RD T1'!E106</f>
        <v>2.8863056476986704</v>
      </c>
      <c r="AF20" s="69">
        <f t="shared" si="33"/>
        <v>6.2463200540907291</v>
      </c>
      <c r="AH20" t="str">
        <f t="shared" si="34"/>
        <v>42 Secretarial and related occupations</v>
      </c>
      <c r="AI20" s="69">
        <v>1.4118161565463396</v>
      </c>
      <c r="AJ20" s="69">
        <v>1.4767642601466622</v>
      </c>
      <c r="AK20" s="69">
        <v>1.5239082307871721</v>
      </c>
      <c r="AL20" s="69">
        <v>2.0406410332910827</v>
      </c>
      <c r="AM20" s="69">
        <v>2.4668164773018209</v>
      </c>
      <c r="AN20" s="69"/>
      <c r="AO20" s="69">
        <f t="shared" si="35"/>
        <v>0.94290824651464877</v>
      </c>
      <c r="AP20" s="69">
        <f>'RD T1'!E135</f>
        <v>1.2531516199809116</v>
      </c>
      <c r="AQ20" s="69">
        <f t="shared" si="36"/>
        <v>2.1960598664955606</v>
      </c>
      <c r="AS20" t="str">
        <f t="shared" si="37"/>
        <v>42 Secretarial and related occupations</v>
      </c>
      <c r="AT20" s="69">
        <v>1.1198728130838751</v>
      </c>
      <c r="AU20" s="69">
        <v>1.1345256596410134</v>
      </c>
      <c r="AV20" s="69">
        <v>1.1670666531180678</v>
      </c>
      <c r="AW20" s="69">
        <v>1.4816867642769993</v>
      </c>
      <c r="AX20" s="69">
        <v>1.5394827660611876</v>
      </c>
      <c r="AY20" s="69"/>
      <c r="AZ20" s="69">
        <f t="shared" si="38"/>
        <v>0.37241611294311983</v>
      </c>
      <c r="BA20" s="69">
        <f>'RD T1'!E164</f>
        <v>0.83045840005396032</v>
      </c>
      <c r="BB20" s="69">
        <f t="shared" si="39"/>
        <v>1.2028745129970801</v>
      </c>
      <c r="BD20" t="str">
        <f t="shared" si="40"/>
        <v>42 Secretarial and related occupations</v>
      </c>
      <c r="BE20" s="69">
        <v>4.0474605889166657</v>
      </c>
      <c r="BF20" s="69">
        <v>3.6227447988990686</v>
      </c>
      <c r="BG20" s="69">
        <v>3.7779472054922913</v>
      </c>
      <c r="BH20" s="69">
        <v>3.9182473688212016</v>
      </c>
      <c r="BI20" s="69">
        <v>0.84136575197516184</v>
      </c>
      <c r="BJ20" s="69"/>
      <c r="BK20" s="69">
        <f t="shared" si="41"/>
        <v>-2.9365814535171295</v>
      </c>
      <c r="BL20" s="69">
        <f>'RD T1'!E193</f>
        <v>1.4023510376118855</v>
      </c>
      <c r="BM20" s="69">
        <f t="shared" si="42"/>
        <v>-1.534230415905244</v>
      </c>
      <c r="BO20" t="str">
        <f t="shared" si="43"/>
        <v>42 Secretarial and related occupations</v>
      </c>
      <c r="BP20" s="69">
        <v>5.3464318184420287</v>
      </c>
      <c r="BQ20" s="69">
        <v>4.0687060410725566</v>
      </c>
      <c r="BR20" s="69">
        <v>3.9480076164954716</v>
      </c>
      <c r="BS20" s="69">
        <v>3.197285394962432</v>
      </c>
      <c r="BT20" s="69">
        <v>0.65942288424515638</v>
      </c>
      <c r="BU20" s="69"/>
      <c r="BV20" s="69">
        <f t="shared" si="44"/>
        <v>-3.2885847322503152</v>
      </c>
      <c r="BW20" s="69">
        <f>'RD T1'!E222</f>
        <v>1.0416401674530886</v>
      </c>
      <c r="BX20" s="69">
        <f t="shared" si="45"/>
        <v>-2.2469445647972268</v>
      </c>
      <c r="BZ20" t="str">
        <f t="shared" si="46"/>
        <v>42 Secretarial and related occupations</v>
      </c>
      <c r="CA20" s="69">
        <v>4.185733292699104</v>
      </c>
      <c r="CB20" s="69">
        <v>3.7929153312017405</v>
      </c>
      <c r="CC20" s="69">
        <v>3.0881588418376107</v>
      </c>
      <c r="CD20" s="69">
        <v>1.369362500132814</v>
      </c>
      <c r="CE20" s="69">
        <v>0.16432780030865865</v>
      </c>
      <c r="CF20" s="69"/>
      <c r="CG20" s="69">
        <f t="shared" si="47"/>
        <v>-2.9238310415289521</v>
      </c>
      <c r="CH20" s="69">
        <f>'RD T1'!E251</f>
        <v>0.50838489424783961</v>
      </c>
      <c r="CI20" s="69">
        <f t="shared" si="48"/>
        <v>-2.4154461472811124</v>
      </c>
      <c r="CK20" t="str">
        <f t="shared" si="49"/>
        <v>42 Secretarial and related occupations</v>
      </c>
      <c r="CL20" s="69">
        <v>0.72171855330946344</v>
      </c>
      <c r="CM20" s="69">
        <v>0.8005639394613453</v>
      </c>
      <c r="CN20" s="69">
        <v>0.75197653392530428</v>
      </c>
      <c r="CO20" s="69">
        <v>0.66901969069102696</v>
      </c>
      <c r="CP20" s="69">
        <v>0.43357590758859121</v>
      </c>
      <c r="CQ20" s="69"/>
      <c r="CR20" s="69">
        <f t="shared" si="50"/>
        <v>-0.31840062633671307</v>
      </c>
      <c r="CS20" s="69">
        <f>'RD T1'!E280</f>
        <v>0.20536453828859152</v>
      </c>
      <c r="CT20" s="69">
        <f t="shared" si="51"/>
        <v>-0.11303608804812154</v>
      </c>
    </row>
    <row r="21" spans="1:98" x14ac:dyDescent="0.2">
      <c r="A21" s="10" t="str">
        <f>name!D17</f>
        <v>51 Skilled agricultural and related trades</v>
      </c>
      <c r="B21" s="69">
        <v>2.5154202544282633E-2</v>
      </c>
      <c r="C21" s="69">
        <v>3.1638471515404651E-2</v>
      </c>
      <c r="D21" s="69">
        <v>2.9702310688136446E-2</v>
      </c>
      <c r="E21" s="69">
        <v>3.5668625561487907E-2</v>
      </c>
      <c r="F21" s="69">
        <v>4.5452818720666296E-2</v>
      </c>
      <c r="G21" s="11"/>
      <c r="H21" s="69">
        <f t="shared" si="26"/>
        <v>1.575050803252985E-2</v>
      </c>
      <c r="I21" s="69">
        <f>'RD T1'!E49</f>
        <v>2.7187763283052238E-2</v>
      </c>
      <c r="J21" s="69">
        <f t="shared" si="27"/>
        <v>4.2938271315582088E-2</v>
      </c>
      <c r="L21" t="str">
        <f t="shared" si="28"/>
        <v>51 Skilled agricultural and related trades</v>
      </c>
      <c r="M21" s="69">
        <v>0.15744587115965117</v>
      </c>
      <c r="N21" s="69">
        <v>0.20168116013958332</v>
      </c>
      <c r="O21" s="69">
        <v>0.15839105737026837</v>
      </c>
      <c r="P21" s="69">
        <v>0.17511820695430746</v>
      </c>
      <c r="Q21" s="69">
        <v>0.22876851567018669</v>
      </c>
      <c r="R21" s="11"/>
      <c r="S21" s="69">
        <f t="shared" si="29"/>
        <v>7.0377458299918316E-2</v>
      </c>
      <c r="T21" s="69">
        <f>'RD T1'!E78</f>
        <v>0.11124666115271217</v>
      </c>
      <c r="U21" s="69">
        <f t="shared" si="30"/>
        <v>0.18162411945263049</v>
      </c>
      <c r="W21" t="str">
        <f t="shared" si="31"/>
        <v>51 Skilled agricultural and related trades</v>
      </c>
      <c r="X21" s="69">
        <v>1.2148661814033723</v>
      </c>
      <c r="Y21" s="69">
        <v>1.3865747809837317</v>
      </c>
      <c r="Z21" s="69">
        <v>1.3088215383167037</v>
      </c>
      <c r="AA21" s="69">
        <v>1.5221482086937137</v>
      </c>
      <c r="AB21" s="69">
        <v>2.1819530502054696</v>
      </c>
      <c r="AC21" s="69"/>
      <c r="AD21" s="69">
        <f t="shared" si="32"/>
        <v>0.87313151188876592</v>
      </c>
      <c r="AE21" s="69">
        <f>'RD T1'!E107</f>
        <v>1.170136978314799</v>
      </c>
      <c r="AF21" s="69">
        <f t="shared" si="33"/>
        <v>2.0432684902035652</v>
      </c>
      <c r="AH21" t="str">
        <f t="shared" si="34"/>
        <v>51 Skilled agricultural and related trades</v>
      </c>
      <c r="AI21" s="69">
        <v>0.52549768780877337</v>
      </c>
      <c r="AJ21" s="69">
        <v>0.64852836574678352</v>
      </c>
      <c r="AK21" s="69">
        <v>0.50665820757693569</v>
      </c>
      <c r="AL21" s="69">
        <v>0.57558900903689902</v>
      </c>
      <c r="AM21" s="69">
        <v>0.76222889799736981</v>
      </c>
      <c r="AN21" s="69"/>
      <c r="AO21" s="69">
        <f t="shared" si="35"/>
        <v>0.25557069042043412</v>
      </c>
      <c r="AP21" s="69">
        <f>'RD T1'!E136</f>
        <v>0.45416535380626522</v>
      </c>
      <c r="AQ21" s="69">
        <f t="shared" si="36"/>
        <v>0.70973604422669934</v>
      </c>
      <c r="AS21" t="str">
        <f t="shared" si="37"/>
        <v>51 Skilled agricultural and related trades</v>
      </c>
      <c r="AT21" s="69">
        <v>0.69993865766084973</v>
      </c>
      <c r="AU21" s="69">
        <v>0.97311433403534886</v>
      </c>
      <c r="AV21" s="69">
        <v>0.73816046915117572</v>
      </c>
      <c r="AW21" s="69">
        <v>0.77653190849196674</v>
      </c>
      <c r="AX21" s="69">
        <v>1.0415057585805967</v>
      </c>
      <c r="AY21" s="69"/>
      <c r="AZ21" s="69">
        <f t="shared" si="38"/>
        <v>0.30334528942942096</v>
      </c>
      <c r="BA21" s="69">
        <f>'RD T1'!E165</f>
        <v>0.55948212883295223</v>
      </c>
      <c r="BB21" s="69">
        <f t="shared" si="39"/>
        <v>0.86282741826237319</v>
      </c>
      <c r="BD21" t="str">
        <f t="shared" si="40"/>
        <v>51 Skilled agricultural and related trades</v>
      </c>
      <c r="BE21" s="69">
        <v>1.3389077467248216</v>
      </c>
      <c r="BF21" s="69">
        <v>1.3455126898713834</v>
      </c>
      <c r="BG21" s="69">
        <v>1.0882163703537004</v>
      </c>
      <c r="BH21" s="69">
        <v>1.0423820405187216</v>
      </c>
      <c r="BI21" s="69">
        <v>1.053839754873662</v>
      </c>
      <c r="BJ21" s="69"/>
      <c r="BK21" s="69">
        <f t="shared" si="41"/>
        <v>-3.4376615480038453E-2</v>
      </c>
      <c r="BL21" s="69">
        <f>'RD T1'!E194</f>
        <v>0.56752558892175387</v>
      </c>
      <c r="BM21" s="69">
        <f t="shared" si="42"/>
        <v>0.53314897344171541</v>
      </c>
      <c r="BO21" t="str">
        <f t="shared" si="43"/>
        <v>51 Skilled agricultural and related trades</v>
      </c>
      <c r="BP21" s="69">
        <v>1.9228781532342509</v>
      </c>
      <c r="BQ21" s="69">
        <v>2.1596695981597276</v>
      </c>
      <c r="BR21" s="69">
        <v>1.5115993348791388</v>
      </c>
      <c r="BS21" s="69">
        <v>1.5448839939033803</v>
      </c>
      <c r="BT21" s="69">
        <v>1.5595862385720023</v>
      </c>
      <c r="BU21" s="69"/>
      <c r="BV21" s="69">
        <f t="shared" si="44"/>
        <v>4.7986903692863514E-2</v>
      </c>
      <c r="BW21" s="69">
        <f>'RD T1'!E223</f>
        <v>0.8123204047837238</v>
      </c>
      <c r="BX21" s="69">
        <f t="shared" si="45"/>
        <v>0.86030730847658732</v>
      </c>
      <c r="BZ21" t="str">
        <f t="shared" si="46"/>
        <v>51 Skilled agricultural and related trades</v>
      </c>
      <c r="CA21" s="69">
        <v>1.6416851653459572</v>
      </c>
      <c r="CB21" s="69">
        <v>1.5770774964426404</v>
      </c>
      <c r="CC21" s="69">
        <v>1.2657664091675809</v>
      </c>
      <c r="CD21" s="69">
        <v>1.2773513619247314</v>
      </c>
      <c r="CE21" s="69">
        <v>1.4797922510942472</v>
      </c>
      <c r="CF21" s="69"/>
      <c r="CG21" s="69">
        <f t="shared" si="47"/>
        <v>0.21402584192666629</v>
      </c>
      <c r="CH21" s="69">
        <f>'RD T1'!E252</f>
        <v>0.6072356761091755</v>
      </c>
      <c r="CI21" s="69">
        <f t="shared" si="48"/>
        <v>0.8212615180358418</v>
      </c>
      <c r="CK21" t="str">
        <f t="shared" si="49"/>
        <v>51 Skilled agricultural and related trades</v>
      </c>
      <c r="CL21" s="69">
        <v>0.81486713229522933</v>
      </c>
      <c r="CM21" s="69">
        <v>1.0314314207173043</v>
      </c>
      <c r="CN21" s="69">
        <v>0.64737167980919674</v>
      </c>
      <c r="CO21" s="69">
        <v>0.71107466665564445</v>
      </c>
      <c r="CP21" s="69">
        <v>0.43381611486489374</v>
      </c>
      <c r="CQ21" s="69"/>
      <c r="CR21" s="69">
        <f t="shared" si="50"/>
        <v>-0.213555564944303</v>
      </c>
      <c r="CS21" s="69">
        <f>'RD T1'!E281</f>
        <v>0.19012575502963863</v>
      </c>
      <c r="CT21" s="69">
        <f t="shared" si="51"/>
        <v>-2.3429809914664368E-2</v>
      </c>
    </row>
    <row r="22" spans="1:98" x14ac:dyDescent="0.2">
      <c r="A22" s="10" t="str">
        <f>name!D18</f>
        <v>52 Skilled metal, electrical and electronic trades</v>
      </c>
      <c r="B22" s="69">
        <v>2.9539443673720661E-2</v>
      </c>
      <c r="C22" s="69">
        <v>3.5124380184627969E-2</v>
      </c>
      <c r="D22" s="69">
        <v>3.8243570861531552E-2</v>
      </c>
      <c r="E22" s="69">
        <v>4.109720988006766E-2</v>
      </c>
      <c r="F22" s="69">
        <v>5.5192613522751996E-2</v>
      </c>
      <c r="G22" s="11"/>
      <c r="H22" s="69">
        <f t="shared" si="26"/>
        <v>1.6949042661220444E-2</v>
      </c>
      <c r="I22" s="69">
        <f>'RD T1'!E50</f>
        <v>2.0483242735574309E-2</v>
      </c>
      <c r="J22" s="69">
        <f t="shared" si="27"/>
        <v>3.7432285396794752E-2</v>
      </c>
      <c r="L22" t="str">
        <f t="shared" si="28"/>
        <v>52 Skilled metal, electrical and electronic trades</v>
      </c>
      <c r="M22" s="69">
        <v>0.52911435667999296</v>
      </c>
      <c r="N22" s="69">
        <v>0.65949540272745355</v>
      </c>
      <c r="O22" s="69">
        <v>0.60834207965592879</v>
      </c>
      <c r="P22" s="69">
        <v>0.85751277844302976</v>
      </c>
      <c r="Q22" s="69">
        <v>1.4001714134041812</v>
      </c>
      <c r="R22" s="11"/>
      <c r="S22" s="69">
        <f t="shared" si="29"/>
        <v>0.79182933374825237</v>
      </c>
      <c r="T22" s="69">
        <f>'RD T1'!E79</f>
        <v>0.51152021842560325</v>
      </c>
      <c r="U22" s="69">
        <f t="shared" si="30"/>
        <v>1.3033495521738556</v>
      </c>
      <c r="W22" t="str">
        <f t="shared" si="31"/>
        <v>52 Skilled metal, electrical and electronic trades</v>
      </c>
      <c r="X22" s="69">
        <v>1.5675822453817625</v>
      </c>
      <c r="Y22" s="69">
        <v>1.8449730142127674</v>
      </c>
      <c r="Z22" s="69">
        <v>1.5324747564188141</v>
      </c>
      <c r="AA22" s="69">
        <v>1.8165349704872353</v>
      </c>
      <c r="AB22" s="69">
        <v>2.2599432719395796</v>
      </c>
      <c r="AC22" s="69"/>
      <c r="AD22" s="69">
        <f t="shared" si="32"/>
        <v>0.72746851552076541</v>
      </c>
      <c r="AE22" s="69">
        <f>'RD T1'!E108</f>
        <v>0.98096539046318632</v>
      </c>
      <c r="AF22" s="69">
        <f t="shared" si="33"/>
        <v>1.7084339059839517</v>
      </c>
      <c r="AH22" t="str">
        <f t="shared" si="34"/>
        <v>52 Skilled metal, electrical and electronic trades</v>
      </c>
      <c r="AI22" s="69">
        <v>0.54286163600548498</v>
      </c>
      <c r="AJ22" s="69">
        <v>0.6605779844141576</v>
      </c>
      <c r="AK22" s="69">
        <v>0.56532191849467039</v>
      </c>
      <c r="AL22" s="69">
        <v>0.58576732402524234</v>
      </c>
      <c r="AM22" s="69">
        <v>0.71315675267002543</v>
      </c>
      <c r="AN22" s="69"/>
      <c r="AO22" s="69">
        <f t="shared" si="35"/>
        <v>0.14783483417535503</v>
      </c>
      <c r="AP22" s="69">
        <f>'RD T1'!E137</f>
        <v>0.29066941549471526</v>
      </c>
      <c r="AQ22" s="69">
        <f t="shared" si="36"/>
        <v>0.43850424967007029</v>
      </c>
      <c r="AS22" t="str">
        <f t="shared" si="37"/>
        <v>52 Skilled metal, electrical and electronic trades</v>
      </c>
      <c r="AT22" s="69">
        <v>2.0636937852528274</v>
      </c>
      <c r="AU22" s="69">
        <v>2.4204327014715146</v>
      </c>
      <c r="AV22" s="69">
        <v>2.1451483329974912</v>
      </c>
      <c r="AW22" s="69">
        <v>2.1994651110588066</v>
      </c>
      <c r="AX22" s="69">
        <v>2.6321808331269541</v>
      </c>
      <c r="AY22" s="69"/>
      <c r="AZ22" s="69">
        <f t="shared" si="38"/>
        <v>0.48703250012946286</v>
      </c>
      <c r="BA22" s="69">
        <f>'RD T1'!E166</f>
        <v>1.0920697217325159</v>
      </c>
      <c r="BB22" s="69">
        <f t="shared" si="39"/>
        <v>1.5791022218619788</v>
      </c>
      <c r="BD22" t="str">
        <f t="shared" si="40"/>
        <v>52 Skilled metal, electrical and electronic trades</v>
      </c>
      <c r="BE22" s="69">
        <v>10.058628662700613</v>
      </c>
      <c r="BF22" s="69">
        <v>10.123072343168454</v>
      </c>
      <c r="BG22" s="69">
        <v>9.5077222507043793</v>
      </c>
      <c r="BH22" s="69">
        <v>9.3100007090712751</v>
      </c>
      <c r="BI22" s="69">
        <v>8.9462437269198016</v>
      </c>
      <c r="BJ22" s="69"/>
      <c r="BK22" s="69">
        <f t="shared" si="41"/>
        <v>-0.56147852378457763</v>
      </c>
      <c r="BL22" s="69">
        <f>'RD T1'!E195</f>
        <v>3.2045423559155628</v>
      </c>
      <c r="BM22" s="69">
        <f t="shared" si="42"/>
        <v>2.6430638321309852</v>
      </c>
      <c r="BO22" t="str">
        <f t="shared" si="43"/>
        <v>52 Skilled metal, electrical and electronic trades</v>
      </c>
      <c r="BP22" s="69">
        <v>5.9688840092483959</v>
      </c>
      <c r="BQ22" s="69">
        <v>6.723872997304511</v>
      </c>
      <c r="BR22" s="69">
        <v>5.4134404782856942</v>
      </c>
      <c r="BS22" s="69">
        <v>5.1639461469139833</v>
      </c>
      <c r="BT22" s="69">
        <v>4.4331128057184284</v>
      </c>
      <c r="BU22" s="69"/>
      <c r="BV22" s="69">
        <f t="shared" si="44"/>
        <v>-0.98032767256726583</v>
      </c>
      <c r="BW22" s="69">
        <f>'RD T1'!E224</f>
        <v>1.7888377150044796</v>
      </c>
      <c r="BX22" s="69">
        <f t="shared" si="45"/>
        <v>0.80851004243721381</v>
      </c>
      <c r="BZ22" t="str">
        <f t="shared" si="46"/>
        <v>52 Skilled metal, electrical and electronic trades</v>
      </c>
      <c r="CA22" s="69">
        <v>3.3225471278825425</v>
      </c>
      <c r="CB22" s="69">
        <v>2.9437463919246465</v>
      </c>
      <c r="CC22" s="69">
        <v>2.4527835268079152</v>
      </c>
      <c r="CD22" s="69">
        <v>2.5029870301925521</v>
      </c>
      <c r="CE22" s="69">
        <v>1.4621794217263913</v>
      </c>
      <c r="CF22" s="69"/>
      <c r="CG22" s="69">
        <f t="shared" si="47"/>
        <v>-0.99060410508152397</v>
      </c>
      <c r="CH22" s="69">
        <f>'RD T1'!E253</f>
        <v>0.78479602581455987</v>
      </c>
      <c r="CI22" s="69">
        <f t="shared" si="48"/>
        <v>-0.20580807926696409</v>
      </c>
      <c r="CK22" t="str">
        <f t="shared" si="49"/>
        <v>52 Skilled metal, electrical and electronic trades</v>
      </c>
      <c r="CL22" s="69">
        <v>0.90927672388657932</v>
      </c>
      <c r="CM22" s="69">
        <v>1.0718559013527442</v>
      </c>
      <c r="CN22" s="69">
        <v>0.84837613606944673</v>
      </c>
      <c r="CO22" s="69">
        <v>0.97931104780035449</v>
      </c>
      <c r="CP22" s="69">
        <v>0.71089963381657928</v>
      </c>
      <c r="CQ22" s="69"/>
      <c r="CR22" s="69">
        <f t="shared" si="50"/>
        <v>-0.13747650225286745</v>
      </c>
      <c r="CS22" s="69">
        <f>'RD T1'!E282</f>
        <v>0.26341666574705291</v>
      </c>
      <c r="CT22" s="69">
        <f t="shared" si="51"/>
        <v>0.12594016349418546</v>
      </c>
    </row>
    <row r="23" spans="1:98" x14ac:dyDescent="0.2">
      <c r="A23" s="10" t="str">
        <f>name!D19</f>
        <v>53 Skilled construction and building trades</v>
      </c>
      <c r="B23" s="69">
        <v>1.6809426159133511E-2</v>
      </c>
      <c r="C23" s="69">
        <v>1.2123663715144322E-2</v>
      </c>
      <c r="D23" s="69">
        <v>1.0321591149267839E-2</v>
      </c>
      <c r="E23" s="69">
        <v>1.5318527605588564E-2</v>
      </c>
      <c r="F23" s="69">
        <v>1.6442381975783203E-2</v>
      </c>
      <c r="G23" s="11"/>
      <c r="H23" s="69">
        <f t="shared" si="26"/>
        <v>6.120790826515364E-3</v>
      </c>
      <c r="I23" s="69">
        <f>'RD T1'!E51</f>
        <v>7.0751075834259228E-3</v>
      </c>
      <c r="J23" s="69">
        <f t="shared" si="27"/>
        <v>1.3195898409941287E-2</v>
      </c>
      <c r="L23" t="str">
        <f t="shared" si="28"/>
        <v>53 Skilled construction and building trades</v>
      </c>
      <c r="M23" s="69">
        <v>0.26537652016582974</v>
      </c>
      <c r="N23" s="69">
        <v>0.30421237802452689</v>
      </c>
      <c r="O23" s="69">
        <v>0.29854320021092362</v>
      </c>
      <c r="P23" s="69">
        <v>0.34940055368234163</v>
      </c>
      <c r="Q23" s="69">
        <v>0.42436141426198903</v>
      </c>
      <c r="R23" s="11"/>
      <c r="S23" s="69">
        <f t="shared" si="29"/>
        <v>0.12581821405106541</v>
      </c>
      <c r="T23" s="69">
        <f>'RD T1'!E80</f>
        <v>0.18641314746156329</v>
      </c>
      <c r="U23" s="69">
        <f t="shared" si="30"/>
        <v>0.3122313615126287</v>
      </c>
      <c r="W23" t="str">
        <f t="shared" si="31"/>
        <v>53 Skilled construction and building trades</v>
      </c>
      <c r="X23" s="69">
        <v>0.96141864634222118</v>
      </c>
      <c r="Y23" s="69">
        <v>0.99534564429386851</v>
      </c>
      <c r="Z23" s="69">
        <v>0.88346218817845856</v>
      </c>
      <c r="AA23" s="69">
        <v>1.0320029097910874</v>
      </c>
      <c r="AB23" s="69">
        <v>1.1436982229184103</v>
      </c>
      <c r="AC23" s="69"/>
      <c r="AD23" s="69">
        <f t="shared" si="32"/>
        <v>0.26023603473995172</v>
      </c>
      <c r="AE23" s="69">
        <f>'RD T1'!E109</f>
        <v>0.55999549733407905</v>
      </c>
      <c r="AF23" s="69">
        <f t="shared" si="33"/>
        <v>0.82023153207403077</v>
      </c>
      <c r="AH23" t="str">
        <f t="shared" si="34"/>
        <v>53 Skilled construction and building trades</v>
      </c>
      <c r="AI23" s="69">
        <v>0.5729666577880812</v>
      </c>
      <c r="AJ23" s="69">
        <v>0.68734058659683039</v>
      </c>
      <c r="AK23" s="69">
        <v>0.59945399494464902</v>
      </c>
      <c r="AL23" s="69">
        <v>0.67538732659509171</v>
      </c>
      <c r="AM23" s="69">
        <v>0.76205089987388908</v>
      </c>
      <c r="AN23" s="69"/>
      <c r="AO23" s="69">
        <f t="shared" si="35"/>
        <v>0.16259690492924006</v>
      </c>
      <c r="AP23" s="69">
        <f>'RD T1'!E138</f>
        <v>0.40321271727067015</v>
      </c>
      <c r="AQ23" s="69">
        <f t="shared" si="36"/>
        <v>0.56580962219991027</v>
      </c>
      <c r="AS23" t="str">
        <f t="shared" si="37"/>
        <v>53 Skilled construction and building trades</v>
      </c>
      <c r="AT23" s="69">
        <v>0.8253084355050051</v>
      </c>
      <c r="AU23" s="69">
        <v>0.84170564168579665</v>
      </c>
      <c r="AV23" s="69">
        <v>0.79064835805127098</v>
      </c>
      <c r="AW23" s="69">
        <v>0.92388692318102461</v>
      </c>
      <c r="AX23" s="69">
        <v>0.96563649793417272</v>
      </c>
      <c r="AY23" s="69"/>
      <c r="AZ23" s="69">
        <f t="shared" si="38"/>
        <v>0.17498813988290174</v>
      </c>
      <c r="BA23" s="69">
        <f>'RD T1'!E167</f>
        <v>0.51543431334161238</v>
      </c>
      <c r="BB23" s="69">
        <f t="shared" si="39"/>
        <v>0.69042245322451412</v>
      </c>
      <c r="BD23" t="str">
        <f t="shared" si="40"/>
        <v>53 Skilled construction and building trades</v>
      </c>
      <c r="BE23" s="69">
        <v>8.1632313407014045</v>
      </c>
      <c r="BF23" s="69">
        <v>7.2385164266270419</v>
      </c>
      <c r="BG23" s="69">
        <v>6.9109506749751493</v>
      </c>
      <c r="BH23" s="69">
        <v>6.7234840887519089</v>
      </c>
      <c r="BI23" s="69">
        <v>5.6951703300026537</v>
      </c>
      <c r="BJ23" s="69"/>
      <c r="BK23" s="69">
        <f t="shared" si="41"/>
        <v>-1.2157803449724955</v>
      </c>
      <c r="BL23" s="69">
        <f>'RD T1'!E196</f>
        <v>2.404866810105696</v>
      </c>
      <c r="BM23" s="69">
        <f t="shared" si="42"/>
        <v>1.1890864651332005</v>
      </c>
      <c r="BO23" t="str">
        <f t="shared" si="43"/>
        <v>53 Skilled construction and building trades</v>
      </c>
      <c r="BP23" s="69">
        <v>6.6700916322691919</v>
      </c>
      <c r="BQ23" s="69">
        <v>7.4419966676379508</v>
      </c>
      <c r="BR23" s="69">
        <v>6.1612129389801336</v>
      </c>
      <c r="BS23" s="69">
        <v>6.701479230771862</v>
      </c>
      <c r="BT23" s="69">
        <v>6.4195067972771227</v>
      </c>
      <c r="BU23" s="69"/>
      <c r="BV23" s="69">
        <f t="shared" si="44"/>
        <v>0.25829385829698914</v>
      </c>
      <c r="BW23" s="69">
        <f>'RD T1'!E225</f>
        <v>2.8760239567045462</v>
      </c>
      <c r="BX23" s="69">
        <f t="shared" si="45"/>
        <v>3.1343178150015354</v>
      </c>
      <c r="BZ23" t="str">
        <f t="shared" si="46"/>
        <v>53 Skilled construction and building trades</v>
      </c>
      <c r="CA23" s="69">
        <v>3.8364250533226096</v>
      </c>
      <c r="CB23" s="69">
        <v>3.25171897490138</v>
      </c>
      <c r="CC23" s="69">
        <v>2.8931667080037617</v>
      </c>
      <c r="CD23" s="69">
        <v>3.1746053242889425</v>
      </c>
      <c r="CE23" s="69">
        <v>2.95093995057726</v>
      </c>
      <c r="CF23" s="69"/>
      <c r="CG23" s="69">
        <f t="shared" si="47"/>
        <v>5.7773242573498251E-2</v>
      </c>
      <c r="CH23" s="69">
        <f>'RD T1'!E254</f>
        <v>1.213729329272079</v>
      </c>
      <c r="CI23" s="69">
        <f t="shared" si="48"/>
        <v>1.2715025718455772</v>
      </c>
      <c r="CK23" t="str">
        <f t="shared" si="49"/>
        <v>53 Skilled construction and building trades</v>
      </c>
      <c r="CL23" s="69">
        <v>1.6808117078073981</v>
      </c>
      <c r="CM23" s="69">
        <v>1.5894100445198789</v>
      </c>
      <c r="CN23" s="69">
        <v>1.2639833959506399</v>
      </c>
      <c r="CO23" s="69">
        <v>1.1329602188640255</v>
      </c>
      <c r="CP23" s="69">
        <v>0.37304152971530913</v>
      </c>
      <c r="CQ23" s="69"/>
      <c r="CR23" s="69">
        <f t="shared" si="50"/>
        <v>-0.89094186623533078</v>
      </c>
      <c r="CS23" s="69">
        <f>'RD T1'!E283</f>
        <v>0.23071322950774481</v>
      </c>
      <c r="CT23" s="69">
        <f t="shared" si="51"/>
        <v>-0.66022863672758603</v>
      </c>
    </row>
    <row r="24" spans="1:98" x14ac:dyDescent="0.2">
      <c r="A24" s="10" t="str">
        <f>name!D20</f>
        <v>54 Textiles, printing and other skilled trades</v>
      </c>
      <c r="B24" s="69">
        <v>5.4088039427816127E-2</v>
      </c>
      <c r="C24" s="69">
        <v>6.0307415358115554E-2</v>
      </c>
      <c r="D24" s="69">
        <v>6.625054651035088E-2</v>
      </c>
      <c r="E24" s="69">
        <v>8.4276531711024325E-2</v>
      </c>
      <c r="F24" s="69">
        <v>0.11314080771460745</v>
      </c>
      <c r="G24" s="11"/>
      <c r="H24" s="69">
        <f t="shared" si="26"/>
        <v>4.6890261204256573E-2</v>
      </c>
      <c r="I24" s="69">
        <f>'RD T1'!E52</f>
        <v>4.8229589736989174E-2</v>
      </c>
      <c r="J24" s="69">
        <f t="shared" si="27"/>
        <v>9.5119850941245754E-2</v>
      </c>
      <c r="L24" t="str">
        <f t="shared" si="28"/>
        <v>54 Textiles, printing and other skilled trades</v>
      </c>
      <c r="M24" s="69">
        <v>0.50730169284985693</v>
      </c>
      <c r="N24" s="69">
        <v>0.59290206990095884</v>
      </c>
      <c r="O24" s="69">
        <v>0.63698027272626878</v>
      </c>
      <c r="P24" s="69">
        <v>0.79503177385858981</v>
      </c>
      <c r="Q24" s="69">
        <v>1.1564876186698159</v>
      </c>
      <c r="R24" s="11"/>
      <c r="S24" s="69">
        <f t="shared" si="29"/>
        <v>0.51950734594354708</v>
      </c>
      <c r="T24" s="69">
        <f>'RD T1'!E81</f>
        <v>0.50318854163581017</v>
      </c>
      <c r="U24" s="69">
        <f t="shared" si="30"/>
        <v>1.0226958875793573</v>
      </c>
      <c r="W24" t="str">
        <f t="shared" si="31"/>
        <v>54 Textiles, printing and other skilled trades</v>
      </c>
      <c r="X24" s="69">
        <v>1.6133373386479291</v>
      </c>
      <c r="Y24" s="69">
        <v>1.7160970742394186</v>
      </c>
      <c r="Z24" s="69">
        <v>1.5986772144343731</v>
      </c>
      <c r="AA24" s="69">
        <v>1.9327009537890216</v>
      </c>
      <c r="AB24" s="69">
        <v>2.5025061082736961</v>
      </c>
      <c r="AC24" s="69"/>
      <c r="AD24" s="69">
        <f t="shared" si="32"/>
        <v>0.90382889383932308</v>
      </c>
      <c r="AE24" s="69">
        <f>'RD T1'!E110</f>
        <v>1.1641590269319249</v>
      </c>
      <c r="AF24" s="69">
        <f t="shared" si="33"/>
        <v>2.0679879207712482</v>
      </c>
      <c r="AH24" t="str">
        <f t="shared" si="34"/>
        <v>54 Textiles, printing and other skilled trades</v>
      </c>
      <c r="AI24" s="69">
        <v>0.60687359314336886</v>
      </c>
      <c r="AJ24" s="69">
        <v>0.61417143637314608</v>
      </c>
      <c r="AK24" s="69">
        <v>0.58728850992329851</v>
      </c>
      <c r="AL24" s="69">
        <v>0.62260704829890645</v>
      </c>
      <c r="AM24" s="69">
        <v>0.77345124692478229</v>
      </c>
      <c r="AN24" s="69"/>
      <c r="AO24" s="69">
        <f t="shared" si="35"/>
        <v>0.18616273700148378</v>
      </c>
      <c r="AP24" s="69">
        <f>'RD T1'!E139</f>
        <v>0.36487396832687286</v>
      </c>
      <c r="AQ24" s="69">
        <f t="shared" si="36"/>
        <v>0.55103670532835669</v>
      </c>
      <c r="AS24" t="str">
        <f t="shared" si="37"/>
        <v>54 Textiles, printing and other skilled trades</v>
      </c>
      <c r="AT24" s="69">
        <v>0.73758244226764136</v>
      </c>
      <c r="AU24" s="69">
        <v>0.75251970364616649</v>
      </c>
      <c r="AV24" s="69">
        <v>0.7193187912806619</v>
      </c>
      <c r="AW24" s="69">
        <v>0.82535939212051768</v>
      </c>
      <c r="AX24" s="69">
        <v>1.0151438610222001</v>
      </c>
      <c r="AY24" s="69"/>
      <c r="AZ24" s="69">
        <f t="shared" si="38"/>
        <v>0.29582506974153822</v>
      </c>
      <c r="BA24" s="69">
        <f>'RD T1'!E168</f>
        <v>0.47214967633879273</v>
      </c>
      <c r="BB24" s="69">
        <f t="shared" si="39"/>
        <v>0.76797474608033101</v>
      </c>
      <c r="BD24" t="str">
        <f t="shared" si="40"/>
        <v>54 Textiles, printing and other skilled trades</v>
      </c>
      <c r="BE24" s="69">
        <v>4.8525254141325886</v>
      </c>
      <c r="BF24" s="69">
        <v>4.4824745857316612</v>
      </c>
      <c r="BG24" s="69">
        <v>4.3142356352359705</v>
      </c>
      <c r="BH24" s="69">
        <v>4.6358272643258598</v>
      </c>
      <c r="BI24" s="69">
        <v>5.0925056127720811</v>
      </c>
      <c r="BJ24" s="69"/>
      <c r="BK24" s="69">
        <f t="shared" si="41"/>
        <v>0.7782699775361106</v>
      </c>
      <c r="BL24" s="69">
        <f>'RD T1'!E197</f>
        <v>1.9600991669865904</v>
      </c>
      <c r="BM24" s="69">
        <f t="shared" si="42"/>
        <v>2.738369144522701</v>
      </c>
      <c r="BO24" t="str">
        <f t="shared" si="43"/>
        <v>54 Textiles, printing and other skilled trades</v>
      </c>
      <c r="BP24" s="69">
        <v>4.8095162761769439</v>
      </c>
      <c r="BQ24" s="69">
        <v>4.1569491896388708</v>
      </c>
      <c r="BR24" s="69">
        <v>3.7651518147900949</v>
      </c>
      <c r="BS24" s="69">
        <v>3.3381121812767454</v>
      </c>
      <c r="BT24" s="69">
        <v>2.9534549428157688</v>
      </c>
      <c r="BU24" s="69"/>
      <c r="BV24" s="69">
        <f t="shared" si="44"/>
        <v>-0.81169687197432605</v>
      </c>
      <c r="BW24" s="69">
        <f>'RD T1'!E226</f>
        <v>1.2638178309449664</v>
      </c>
      <c r="BX24" s="69">
        <f t="shared" si="45"/>
        <v>0.45212095897064031</v>
      </c>
      <c r="BZ24" t="str">
        <f t="shared" si="46"/>
        <v>54 Textiles, printing and other skilled trades</v>
      </c>
      <c r="CA24" s="69">
        <v>4.349283387951651</v>
      </c>
      <c r="CB24" s="69">
        <v>3.7213535554697343</v>
      </c>
      <c r="CC24" s="69">
        <v>3.2041884354686774</v>
      </c>
      <c r="CD24" s="69">
        <v>3.3107170183336603</v>
      </c>
      <c r="CE24" s="69">
        <v>2.7863355947729591</v>
      </c>
      <c r="CF24" s="69"/>
      <c r="CG24" s="69">
        <f t="shared" si="47"/>
        <v>-0.41785284069571826</v>
      </c>
      <c r="CH24" s="69">
        <f>'RD T1'!E255</f>
        <v>1.1454187693903526</v>
      </c>
      <c r="CI24" s="69">
        <f t="shared" si="48"/>
        <v>0.72756592869463432</v>
      </c>
      <c r="CK24" t="str">
        <f t="shared" si="49"/>
        <v>54 Textiles, printing and other skilled trades</v>
      </c>
      <c r="CL24" s="69">
        <v>1.4123660677325769</v>
      </c>
      <c r="CM24" s="69">
        <v>1.3531373646020217</v>
      </c>
      <c r="CN24" s="69">
        <v>1.1683318253199302</v>
      </c>
      <c r="CO24" s="69">
        <v>0.8956395593115235</v>
      </c>
      <c r="CP24" s="69">
        <v>0.59731483674655139</v>
      </c>
      <c r="CQ24" s="69"/>
      <c r="CR24" s="69">
        <f t="shared" si="50"/>
        <v>-0.57101698857337879</v>
      </c>
      <c r="CS24" s="69">
        <f>'RD T1'!E284</f>
        <v>0.22239757108662334</v>
      </c>
      <c r="CT24" s="69">
        <f t="shared" si="51"/>
        <v>-0.34861941748675546</v>
      </c>
    </row>
    <row r="25" spans="1:98" x14ac:dyDescent="0.2">
      <c r="A25" s="10" t="str">
        <f>name!D21</f>
        <v>61 Caring personal service occupations</v>
      </c>
      <c r="B25" s="69">
        <v>5.1203450837868147E-2</v>
      </c>
      <c r="C25" s="69">
        <v>6.4285651172091757E-2</v>
      </c>
      <c r="D25" s="69">
        <v>6.524404460552205E-2</v>
      </c>
      <c r="E25" s="69">
        <v>8.8961055089209137E-2</v>
      </c>
      <c r="F25" s="69">
        <v>0.12345817917675529</v>
      </c>
      <c r="G25" s="11"/>
      <c r="H25" s="69">
        <f t="shared" si="26"/>
        <v>5.8214134571233242E-2</v>
      </c>
      <c r="I25" s="69">
        <f>'RD T1'!E53</f>
        <v>5.3980447130465257E-2</v>
      </c>
      <c r="J25" s="69">
        <f t="shared" si="27"/>
        <v>0.11219458170169849</v>
      </c>
      <c r="L25" t="str">
        <f t="shared" si="28"/>
        <v>61 Caring personal service occupations</v>
      </c>
      <c r="M25" s="69">
        <v>2.1988497803916909</v>
      </c>
      <c r="N25" s="69">
        <v>3.0902068394091446</v>
      </c>
      <c r="O25" s="69">
        <v>3.1609128228250714</v>
      </c>
      <c r="P25" s="69">
        <v>4.1435972065045901</v>
      </c>
      <c r="Q25" s="69">
        <v>5.5806345849398236</v>
      </c>
      <c r="R25" s="11"/>
      <c r="S25" s="69">
        <f t="shared" si="29"/>
        <v>2.4197217621147522</v>
      </c>
      <c r="T25" s="69">
        <f>'RD T1'!E82</f>
        <v>2.6729571065295121</v>
      </c>
      <c r="U25" s="69">
        <f t="shared" si="30"/>
        <v>5.0926788686442643</v>
      </c>
      <c r="W25" t="str">
        <f t="shared" si="31"/>
        <v>61 Caring personal service occupations</v>
      </c>
      <c r="X25" s="69">
        <v>7.1417358136555711</v>
      </c>
      <c r="Y25" s="69">
        <v>8.869046440815934</v>
      </c>
      <c r="Z25" s="69">
        <v>8.4263236819921872</v>
      </c>
      <c r="AA25" s="69">
        <v>9.9800707872791588</v>
      </c>
      <c r="AB25" s="69">
        <v>11.795816965089688</v>
      </c>
      <c r="AC25" s="69"/>
      <c r="AD25" s="69">
        <f t="shared" si="32"/>
        <v>3.3694932830975013</v>
      </c>
      <c r="AE25" s="69">
        <f>'RD T1'!E111</f>
        <v>6.6270325642808245</v>
      </c>
      <c r="AF25" s="69">
        <f t="shared" si="33"/>
        <v>9.9965258473783258</v>
      </c>
      <c r="AH25" t="str">
        <f t="shared" si="34"/>
        <v>61 Caring personal service occupations</v>
      </c>
      <c r="AI25" s="69">
        <v>6.368990200960452</v>
      </c>
      <c r="AJ25" s="69">
        <v>7.0143783283607144</v>
      </c>
      <c r="AK25" s="69">
        <v>6.722953006999111</v>
      </c>
      <c r="AL25" s="69">
        <v>7.0945156833103278</v>
      </c>
      <c r="AM25" s="69">
        <v>7.3661272983284398</v>
      </c>
      <c r="AN25" s="69"/>
      <c r="AO25" s="69">
        <f t="shared" si="35"/>
        <v>0.6431742913293288</v>
      </c>
      <c r="AP25" s="69">
        <f>'RD T1'!E140</f>
        <v>4.1140256544567491</v>
      </c>
      <c r="AQ25" s="69">
        <f t="shared" si="36"/>
        <v>4.7571999457860779</v>
      </c>
      <c r="AS25" t="str">
        <f t="shared" si="37"/>
        <v>61 Caring personal service occupations</v>
      </c>
      <c r="AT25" s="69">
        <v>3.5020604092089243</v>
      </c>
      <c r="AU25" s="69">
        <v>4.191507405744769</v>
      </c>
      <c r="AV25" s="69">
        <v>4.0608343742020008</v>
      </c>
      <c r="AW25" s="69">
        <v>4.3588133822958159</v>
      </c>
      <c r="AX25" s="69">
        <v>4.6871352636255317</v>
      </c>
      <c r="AY25" s="69"/>
      <c r="AZ25" s="69">
        <f t="shared" si="38"/>
        <v>0.6263008894235309</v>
      </c>
      <c r="BA25" s="69">
        <f>'RD T1'!E169</f>
        <v>2.6005010081017361</v>
      </c>
      <c r="BB25" s="69">
        <f t="shared" si="39"/>
        <v>3.226801897525267</v>
      </c>
      <c r="BD25" t="str">
        <f t="shared" si="40"/>
        <v>61 Caring personal service occupations</v>
      </c>
      <c r="BE25" s="69">
        <v>19.976469843786589</v>
      </c>
      <c r="BF25" s="69">
        <v>22.267770275554138</v>
      </c>
      <c r="BG25" s="69">
        <v>22.340370362696497</v>
      </c>
      <c r="BH25" s="69">
        <v>23.775168869340874</v>
      </c>
      <c r="BI25" s="69">
        <v>26.960489617030717</v>
      </c>
      <c r="BJ25" s="69"/>
      <c r="BK25" s="69">
        <f t="shared" si="41"/>
        <v>4.6201192543342202</v>
      </c>
      <c r="BL25" s="69">
        <f>'RD T1'!E198</f>
        <v>14.003199598720757</v>
      </c>
      <c r="BM25" s="69">
        <f t="shared" si="42"/>
        <v>18.623318853054975</v>
      </c>
      <c r="BO25" t="str">
        <f t="shared" si="43"/>
        <v>61 Caring personal service occupations</v>
      </c>
      <c r="BP25" s="69">
        <v>15.675670718260541</v>
      </c>
      <c r="BQ25" s="69">
        <v>15.606203671810354</v>
      </c>
      <c r="BR25" s="69">
        <v>14.324462852019586</v>
      </c>
      <c r="BS25" s="69">
        <v>14.467770348830951</v>
      </c>
      <c r="BT25" s="69">
        <v>12.077628702505576</v>
      </c>
      <c r="BU25" s="69"/>
      <c r="BV25" s="69">
        <f t="shared" si="44"/>
        <v>-2.2468341495140098</v>
      </c>
      <c r="BW25" s="69">
        <f>'RD T1'!E227</f>
        <v>6.3692309069062771</v>
      </c>
      <c r="BX25" s="69">
        <f t="shared" si="45"/>
        <v>4.1223967573922673</v>
      </c>
      <c r="BZ25" t="str">
        <f t="shared" si="46"/>
        <v>61 Caring personal service occupations</v>
      </c>
      <c r="CA25" s="69">
        <v>4.7900263740586677</v>
      </c>
      <c r="CB25" s="69">
        <v>2.9357546906149761</v>
      </c>
      <c r="CC25" s="69">
        <v>2.4443691553143041</v>
      </c>
      <c r="CD25" s="69">
        <v>1.9850609849698688</v>
      </c>
      <c r="CE25" s="69">
        <v>1.6455397079845162</v>
      </c>
      <c r="CF25" s="69"/>
      <c r="CG25" s="69">
        <f t="shared" si="47"/>
        <v>-0.79882944732978789</v>
      </c>
      <c r="CH25" s="69">
        <f>'RD T1'!E256</f>
        <v>0.62117217467849073</v>
      </c>
      <c r="CI25" s="69">
        <f t="shared" si="48"/>
        <v>-0.17765727265129716</v>
      </c>
      <c r="CK25" t="str">
        <f t="shared" si="49"/>
        <v>61 Caring personal service occupations</v>
      </c>
      <c r="CL25" s="69">
        <v>0.65490255280884901</v>
      </c>
      <c r="CM25" s="69">
        <v>0.56580113414819244</v>
      </c>
      <c r="CN25" s="69">
        <v>0.56427571026296108</v>
      </c>
      <c r="CO25" s="69">
        <v>0.71219305868649874</v>
      </c>
      <c r="CP25" s="69">
        <v>0.88912182201573076</v>
      </c>
      <c r="CQ25" s="69"/>
      <c r="CR25" s="69">
        <f t="shared" si="50"/>
        <v>0.32484611175276967</v>
      </c>
      <c r="CS25" s="69">
        <f>'RD T1'!E285</f>
        <v>0.19303249891665925</v>
      </c>
      <c r="CT25" s="69">
        <f t="shared" si="51"/>
        <v>0.51787861066942886</v>
      </c>
    </row>
    <row r="26" spans="1:98" x14ac:dyDescent="0.2">
      <c r="A26" s="10" t="str">
        <f>name!D22</f>
        <v>62 Leisure, travel and related personal service occupations</v>
      </c>
      <c r="B26" s="69">
        <v>2.3655386891183138E-2</v>
      </c>
      <c r="C26" s="69">
        <v>3.4396959660192419E-2</v>
      </c>
      <c r="D26" s="69">
        <v>3.9329827176719061E-2</v>
      </c>
      <c r="E26" s="69">
        <v>4.7847869883031399E-2</v>
      </c>
      <c r="F26" s="69">
        <v>6.458471073642974E-2</v>
      </c>
      <c r="G26" s="11"/>
      <c r="H26" s="69">
        <f t="shared" si="26"/>
        <v>2.5254883559710679E-2</v>
      </c>
      <c r="I26" s="69">
        <f>'RD T1'!E54</f>
        <v>2.8939291247054286E-2</v>
      </c>
      <c r="J26" s="69">
        <f t="shared" si="27"/>
        <v>5.4194174806764965E-2</v>
      </c>
      <c r="L26" t="str">
        <f t="shared" si="28"/>
        <v>62 Leisure, travel and related personal service occupations</v>
      </c>
      <c r="M26" s="69">
        <v>0.44765701362017357</v>
      </c>
      <c r="N26" s="69">
        <v>0.59523807045794019</v>
      </c>
      <c r="O26" s="69">
        <v>0.56541053246026407</v>
      </c>
      <c r="P26" s="69">
        <v>0.69267660505898154</v>
      </c>
      <c r="Q26" s="69">
        <v>0.92152047703486983</v>
      </c>
      <c r="R26" s="11"/>
      <c r="S26" s="69">
        <f t="shared" si="29"/>
        <v>0.35610994457460576</v>
      </c>
      <c r="T26" s="69">
        <f>'RD T1'!E83</f>
        <v>0.42642540553256258</v>
      </c>
      <c r="U26" s="69">
        <f t="shared" si="30"/>
        <v>0.78253535010716835</v>
      </c>
      <c r="W26" t="str">
        <f t="shared" si="31"/>
        <v>62 Leisure, travel and related personal service occupations</v>
      </c>
      <c r="X26" s="69">
        <v>2.2083898452698794</v>
      </c>
      <c r="Y26" s="69">
        <v>2.8678483599349089</v>
      </c>
      <c r="Z26" s="69">
        <v>2.5623460802993314</v>
      </c>
      <c r="AA26" s="69">
        <v>3.0612308613850741</v>
      </c>
      <c r="AB26" s="69">
        <v>4.062155572761327</v>
      </c>
      <c r="AC26" s="69"/>
      <c r="AD26" s="69">
        <f t="shared" si="32"/>
        <v>1.4998094924619956</v>
      </c>
      <c r="AE26" s="69">
        <f>'RD T1'!E112</f>
        <v>2.0266606156544849</v>
      </c>
      <c r="AF26" s="69">
        <f t="shared" si="33"/>
        <v>3.5264701081164804</v>
      </c>
      <c r="AH26" t="str">
        <f t="shared" si="34"/>
        <v>62 Leisure, travel and related personal service occupations</v>
      </c>
      <c r="AI26" s="69">
        <v>1.3311093924554187</v>
      </c>
      <c r="AJ26" s="69">
        <v>1.6938271103172384</v>
      </c>
      <c r="AK26" s="69">
        <v>1.5519734389918525</v>
      </c>
      <c r="AL26" s="69">
        <v>1.7133364064910783</v>
      </c>
      <c r="AM26" s="69">
        <v>2.2513537590381958</v>
      </c>
      <c r="AN26" s="69"/>
      <c r="AO26" s="69">
        <f t="shared" si="35"/>
        <v>0.69938032004634332</v>
      </c>
      <c r="AP26" s="69">
        <f>'RD T1'!E141</f>
        <v>1.1459706457878083</v>
      </c>
      <c r="AQ26" s="69">
        <f t="shared" si="36"/>
        <v>1.8453509658341516</v>
      </c>
      <c r="AS26" t="str">
        <f t="shared" si="37"/>
        <v>62 Leisure, travel and related personal service occupations</v>
      </c>
      <c r="AT26" s="69">
        <v>1.5779965800432145</v>
      </c>
      <c r="AU26" s="69">
        <v>2.0518608582048343</v>
      </c>
      <c r="AV26" s="69">
        <v>2.0416097138320097</v>
      </c>
      <c r="AW26" s="69">
        <v>2.3329068644568274</v>
      </c>
      <c r="AX26" s="69">
        <v>3.213875506385163</v>
      </c>
      <c r="AY26" s="69"/>
      <c r="AZ26" s="69">
        <f t="shared" si="38"/>
        <v>1.1722657925531532</v>
      </c>
      <c r="BA26" s="69">
        <f>'RD T1'!E170</f>
        <v>1.6183754212153858</v>
      </c>
      <c r="BB26" s="69">
        <f t="shared" si="39"/>
        <v>2.7906412137685388</v>
      </c>
      <c r="BD26" t="str">
        <f t="shared" si="40"/>
        <v>62 Leisure, travel and related personal service occupations</v>
      </c>
      <c r="BE26" s="69">
        <v>5.7846304701171833</v>
      </c>
      <c r="BF26" s="69">
        <v>5.7503479277907772</v>
      </c>
      <c r="BG26" s="69">
        <v>5.6354301102513338</v>
      </c>
      <c r="BH26" s="69">
        <v>5.2563747309545592</v>
      </c>
      <c r="BI26" s="69">
        <v>4.8281459571680232</v>
      </c>
      <c r="BJ26" s="69"/>
      <c r="BK26" s="69">
        <f t="shared" si="41"/>
        <v>-0.80728415308331058</v>
      </c>
      <c r="BL26" s="69">
        <f>'RD T1'!E199</f>
        <v>2.3865203523699274</v>
      </c>
      <c r="BM26" s="69">
        <f t="shared" si="42"/>
        <v>1.5792361992866168</v>
      </c>
      <c r="BO26" t="str">
        <f t="shared" si="43"/>
        <v>62 Leisure, travel and related personal service occupations</v>
      </c>
      <c r="BP26" s="69">
        <v>5.5890638995224204</v>
      </c>
      <c r="BQ26" s="69">
        <v>5.392050011709375</v>
      </c>
      <c r="BR26" s="69">
        <v>4.8801465042154311</v>
      </c>
      <c r="BS26" s="69">
        <v>4.4066349695836928</v>
      </c>
      <c r="BT26" s="69">
        <v>3.5709357286332644</v>
      </c>
      <c r="BU26" s="69"/>
      <c r="BV26" s="69">
        <f t="shared" si="44"/>
        <v>-1.3092107755821667</v>
      </c>
      <c r="BW26" s="69">
        <f>'RD T1'!E228</f>
        <v>1.8714015490932214</v>
      </c>
      <c r="BX26" s="69">
        <f t="shared" si="45"/>
        <v>0.56219077351105473</v>
      </c>
      <c r="BZ26" t="str">
        <f t="shared" si="46"/>
        <v>62 Leisure, travel and related personal service occupations</v>
      </c>
      <c r="CA26" s="69">
        <v>3.3318505717348632</v>
      </c>
      <c r="CB26" s="69">
        <v>3.4680426730062481</v>
      </c>
      <c r="CC26" s="69">
        <v>2.8190923501564038</v>
      </c>
      <c r="CD26" s="69">
        <v>2.7701606635336362</v>
      </c>
      <c r="CE26" s="69">
        <v>2.0406099881884598</v>
      </c>
      <c r="CF26" s="69"/>
      <c r="CG26" s="69">
        <f t="shared" si="47"/>
        <v>-0.77848236196794396</v>
      </c>
      <c r="CH26" s="69">
        <f>'RD T1'!E257</f>
        <v>1.0565733387903613</v>
      </c>
      <c r="CI26" s="69">
        <f t="shared" si="48"/>
        <v>0.27809097682241735</v>
      </c>
      <c r="CK26" t="str">
        <f t="shared" si="49"/>
        <v>62 Leisure, travel and related personal service occupations</v>
      </c>
      <c r="CL26" s="69">
        <v>1.0041003641909616</v>
      </c>
      <c r="CM26" s="69">
        <v>1.0711233611699755</v>
      </c>
      <c r="CN26" s="69">
        <v>0.91398066556339685</v>
      </c>
      <c r="CO26" s="69">
        <v>0.80175839942364635</v>
      </c>
      <c r="CP26" s="69">
        <v>0.7768325174159374</v>
      </c>
      <c r="CQ26" s="69"/>
      <c r="CR26" s="69">
        <f t="shared" si="50"/>
        <v>-0.13714814814745946</v>
      </c>
      <c r="CS26" s="69">
        <f>'RD T1'!E286</f>
        <v>0.23609667928163311</v>
      </c>
      <c r="CT26" s="69">
        <f t="shared" si="51"/>
        <v>9.8948531134173651E-2</v>
      </c>
    </row>
    <row r="27" spans="1:98" x14ac:dyDescent="0.2">
      <c r="A27" s="10" t="str">
        <f>name!D23</f>
        <v>63 Community and civil enforcement occupations</v>
      </c>
      <c r="B27" s="69">
        <v>1.9829585155283882E-3</v>
      </c>
      <c r="C27" s="69">
        <v>2.018496564089845E-3</v>
      </c>
      <c r="D27" s="69">
        <v>2.3909796508455334E-3</v>
      </c>
      <c r="E27" s="69">
        <v>2.5411458493394827E-3</v>
      </c>
      <c r="F27" s="69">
        <v>3.561026706925461E-3</v>
      </c>
      <c r="G27" s="11"/>
      <c r="H27" s="69">
        <f t="shared" si="26"/>
        <v>1.1700470560799276E-3</v>
      </c>
      <c r="I27" s="69">
        <f>'RD T1'!E55</f>
        <v>1.575207869473471E-3</v>
      </c>
      <c r="J27" s="69">
        <f t="shared" si="27"/>
        <v>2.7452549255533986E-3</v>
      </c>
      <c r="L27" t="str">
        <f t="shared" si="28"/>
        <v>63 Community and civil enforcement occupations</v>
      </c>
      <c r="M27" s="69">
        <v>3.5101477890246258E-2</v>
      </c>
      <c r="N27" s="69">
        <v>3.4402202126977623E-2</v>
      </c>
      <c r="O27" s="69">
        <v>5.0643898489213267E-2</v>
      </c>
      <c r="P27" s="69">
        <v>4.5033483954130586E-2</v>
      </c>
      <c r="Q27" s="69">
        <v>6.3586838355702585E-2</v>
      </c>
      <c r="R27" s="11"/>
      <c r="S27" s="69">
        <f t="shared" si="29"/>
        <v>1.2942939866489318E-2</v>
      </c>
      <c r="T27" s="69">
        <f>'RD T1'!E84</f>
        <v>2.7673182881695253E-2</v>
      </c>
      <c r="U27" s="69">
        <f t="shared" si="30"/>
        <v>4.0616122748184574E-2</v>
      </c>
      <c r="W27" t="str">
        <f t="shared" si="31"/>
        <v>63 Community and civil enforcement occupations</v>
      </c>
      <c r="X27" s="69">
        <v>0.16355531247354727</v>
      </c>
      <c r="Y27" s="69">
        <v>0.17665299122635267</v>
      </c>
      <c r="Z27" s="69">
        <v>0.19248148761321798</v>
      </c>
      <c r="AA27" s="69">
        <v>0.20721698024477661</v>
      </c>
      <c r="AB27" s="69">
        <v>0.24851298515654566</v>
      </c>
      <c r="AC27" s="69"/>
      <c r="AD27" s="69">
        <f t="shared" si="32"/>
        <v>5.6031497543327674E-2</v>
      </c>
      <c r="AE27" s="69">
        <f>'RD T1'!E113</f>
        <v>0.13847361421756532</v>
      </c>
      <c r="AF27" s="69">
        <f t="shared" si="33"/>
        <v>0.194505111760893</v>
      </c>
      <c r="AH27" t="str">
        <f t="shared" si="34"/>
        <v>63 Community and civil enforcement occupations</v>
      </c>
      <c r="AI27" s="69">
        <v>4.5016525291760652E-2</v>
      </c>
      <c r="AJ27" s="69">
        <v>4.4538689066246306E-2</v>
      </c>
      <c r="AK27" s="69">
        <v>5.7602177749636156E-2</v>
      </c>
      <c r="AL27" s="69">
        <v>4.8687557462863233E-2</v>
      </c>
      <c r="AM27" s="69">
        <v>5.7208605663591171E-2</v>
      </c>
      <c r="AN27" s="69"/>
      <c r="AO27" s="69">
        <f t="shared" si="35"/>
        <v>-3.9357208604498539E-4</v>
      </c>
      <c r="AP27" s="69">
        <f>'RD T1'!E142</f>
        <v>3.0943852223298155E-2</v>
      </c>
      <c r="AQ27" s="69">
        <f t="shared" si="36"/>
        <v>3.055028013725317E-2</v>
      </c>
      <c r="AS27" t="str">
        <f t="shared" si="37"/>
        <v>63 Community and civil enforcement occupations</v>
      </c>
      <c r="AT27" s="69">
        <v>4.5409730268461498E-2</v>
      </c>
      <c r="AU27" s="69">
        <v>4.0839179725283246E-2</v>
      </c>
      <c r="AV27" s="69">
        <v>5.0711415567446474E-2</v>
      </c>
      <c r="AW27" s="69">
        <v>4.0382372650637377E-2</v>
      </c>
      <c r="AX27" s="69">
        <v>4.2639781206606164E-2</v>
      </c>
      <c r="AY27" s="69"/>
      <c r="AZ27" s="69">
        <f t="shared" si="38"/>
        <v>-8.0716343608403102E-3</v>
      </c>
      <c r="BA27" s="69">
        <f>'RD T1'!E171</f>
        <v>2.4924128415589181E-2</v>
      </c>
      <c r="BB27" s="69">
        <f t="shared" si="39"/>
        <v>1.6852494054748871E-2</v>
      </c>
      <c r="BD27" t="str">
        <f t="shared" si="40"/>
        <v>63 Community and civil enforcement occupations</v>
      </c>
      <c r="BE27" s="69">
        <v>0.17544577455748189</v>
      </c>
      <c r="BF27" s="69">
        <v>0.11471861664874909</v>
      </c>
      <c r="BG27" s="69">
        <v>0.17372510002703018</v>
      </c>
      <c r="BH27" s="69">
        <v>0.11116019465730052</v>
      </c>
      <c r="BI27" s="69">
        <v>0.11452468370982366</v>
      </c>
      <c r="BJ27" s="69"/>
      <c r="BK27" s="69">
        <f t="shared" si="41"/>
        <v>-5.9200416317206517E-2</v>
      </c>
      <c r="BL27" s="69">
        <f>'RD T1'!E200</f>
        <v>4.3834240857770095E-2</v>
      </c>
      <c r="BM27" s="69">
        <f t="shared" si="42"/>
        <v>-1.5366175459436422E-2</v>
      </c>
      <c r="BO27" t="str">
        <f t="shared" si="43"/>
        <v>63 Community and civil enforcement occupations</v>
      </c>
      <c r="BP27" s="69">
        <v>0.22145459015772484</v>
      </c>
      <c r="BQ27" s="69">
        <v>0.19147357253754835</v>
      </c>
      <c r="BR27" s="69">
        <v>0.23026747864254307</v>
      </c>
      <c r="BS27" s="69">
        <v>0.16922160052268739</v>
      </c>
      <c r="BT27" s="69">
        <v>0.15777062594135882</v>
      </c>
      <c r="BU27" s="69"/>
      <c r="BV27" s="69">
        <f t="shared" si="44"/>
        <v>-7.249685270118425E-2</v>
      </c>
      <c r="BW27" s="69">
        <f>'RD T1'!E229</f>
        <v>7.051377106243667E-2</v>
      </c>
      <c r="BX27" s="69">
        <f t="shared" si="45"/>
        <v>-1.9830816387475803E-3</v>
      </c>
      <c r="BZ27" t="str">
        <f t="shared" si="46"/>
        <v>63 Community and civil enforcement occupations</v>
      </c>
      <c r="CA27" s="69">
        <v>0.18479658311411346</v>
      </c>
      <c r="CB27" s="69">
        <v>0.15242941313297195</v>
      </c>
      <c r="CC27" s="69">
        <v>0.18095181669943119</v>
      </c>
      <c r="CD27" s="69">
        <v>0.14807516307756149</v>
      </c>
      <c r="CE27" s="69">
        <v>0.12322769345065515</v>
      </c>
      <c r="CF27" s="69"/>
      <c r="CG27" s="69">
        <f t="shared" si="47"/>
        <v>-5.7724123248776044E-2</v>
      </c>
      <c r="CH27" s="69">
        <f>'RD T1'!E258</f>
        <v>5.6661385270966161E-2</v>
      </c>
      <c r="CI27" s="69">
        <f t="shared" si="48"/>
        <v>-1.0627379778098828E-3</v>
      </c>
      <c r="CK27" t="str">
        <f t="shared" si="49"/>
        <v>63 Community and civil enforcement occupations</v>
      </c>
      <c r="CL27" s="69">
        <v>4.8759026717307759E-2</v>
      </c>
      <c r="CM27" s="69">
        <v>3.6293069735124375E-2</v>
      </c>
      <c r="CN27" s="69">
        <v>4.8919602238721258E-2</v>
      </c>
      <c r="CO27" s="69">
        <v>2.7144614576343727E-2</v>
      </c>
      <c r="CP27" s="69">
        <v>2.1953751039690404E-2</v>
      </c>
      <c r="CQ27" s="69"/>
      <c r="CR27" s="69">
        <f t="shared" si="50"/>
        <v>-2.6965851199030853E-2</v>
      </c>
      <c r="CS27" s="69">
        <f>'RD T1'!E287</f>
        <v>6.5745137721140139E-3</v>
      </c>
      <c r="CT27" s="69">
        <f t="shared" si="51"/>
        <v>-2.0391337426916838E-2</v>
      </c>
    </row>
    <row r="28" spans="1:98" x14ac:dyDescent="0.2">
      <c r="A28" s="10" t="str">
        <f>name!D24</f>
        <v>71 Sales occupations</v>
      </c>
      <c r="B28" s="69">
        <v>0.12319404625324629</v>
      </c>
      <c r="C28" s="69">
        <v>0.1449837931073408</v>
      </c>
      <c r="D28" s="69">
        <v>0.13418509239612808</v>
      </c>
      <c r="E28" s="69">
        <v>0.14681362952861038</v>
      </c>
      <c r="F28" s="69">
        <v>0.18444533635242058</v>
      </c>
      <c r="G28" s="11"/>
      <c r="H28" s="69">
        <f t="shared" si="26"/>
        <v>5.02602439562925E-2</v>
      </c>
      <c r="I28" s="69">
        <f>'RD T1'!E56</f>
        <v>7.4250015064500158E-2</v>
      </c>
      <c r="J28" s="69">
        <f t="shared" si="27"/>
        <v>0.12451025902079266</v>
      </c>
      <c r="L28" t="str">
        <f t="shared" si="28"/>
        <v>71 Sales occupations</v>
      </c>
      <c r="M28" s="69">
        <v>1.6256742205515919</v>
      </c>
      <c r="N28" s="69">
        <v>1.936838836418896</v>
      </c>
      <c r="O28" s="69">
        <v>2.1126979230353018</v>
      </c>
      <c r="P28" s="69">
        <v>2.3718213041440825</v>
      </c>
      <c r="Q28" s="69">
        <v>3.2723165799414136</v>
      </c>
      <c r="R28" s="11"/>
      <c r="S28" s="69">
        <f t="shared" si="29"/>
        <v>1.1596186569061118</v>
      </c>
      <c r="T28" s="69">
        <f>'RD T1'!E85</f>
        <v>1.2714867862053849</v>
      </c>
      <c r="U28" s="69">
        <f t="shared" si="30"/>
        <v>2.4311054431114965</v>
      </c>
      <c r="W28" t="str">
        <f t="shared" si="31"/>
        <v>71 Sales occupations</v>
      </c>
      <c r="X28" s="69">
        <v>6.4156228817829808</v>
      </c>
      <c r="Y28" s="69">
        <v>7.0667170829495065</v>
      </c>
      <c r="Z28" s="69">
        <v>7.2130527925617978</v>
      </c>
      <c r="AA28" s="69">
        <v>7.570811894722639</v>
      </c>
      <c r="AB28" s="69">
        <v>9.3944504808219342</v>
      </c>
      <c r="AC28" s="69"/>
      <c r="AD28" s="69">
        <f t="shared" si="32"/>
        <v>2.1813976882601365</v>
      </c>
      <c r="AE28" s="69">
        <f>'RD T1'!E114</f>
        <v>4.299632793930801</v>
      </c>
      <c r="AF28" s="69">
        <f t="shared" si="33"/>
        <v>6.4810304821909375</v>
      </c>
      <c r="AH28" t="str">
        <f t="shared" si="34"/>
        <v>71 Sales occupations</v>
      </c>
      <c r="AI28" s="69">
        <v>2.1069342454126452</v>
      </c>
      <c r="AJ28" s="69">
        <v>2.1796557379949486</v>
      </c>
      <c r="AK28" s="69">
        <v>2.2279172125622235</v>
      </c>
      <c r="AL28" s="69">
        <v>2.2004122471577676</v>
      </c>
      <c r="AM28" s="69">
        <v>2.5716779788265298</v>
      </c>
      <c r="AN28" s="69"/>
      <c r="AO28" s="69">
        <f t="shared" si="35"/>
        <v>0.34376076626430629</v>
      </c>
      <c r="AP28" s="69">
        <f>'RD T1'!E143</f>
        <v>1.2144178784129589</v>
      </c>
      <c r="AQ28" s="69">
        <f t="shared" si="36"/>
        <v>1.5581786446772652</v>
      </c>
      <c r="AS28" t="str">
        <f t="shared" si="37"/>
        <v>71 Sales occupations</v>
      </c>
      <c r="AT28" s="69">
        <v>1.7998014004296898</v>
      </c>
      <c r="AU28" s="69">
        <v>1.8201644903645808</v>
      </c>
      <c r="AV28" s="69">
        <v>1.8461366604684664</v>
      </c>
      <c r="AW28" s="69">
        <v>1.7683871494334418</v>
      </c>
      <c r="AX28" s="69">
        <v>2.0503996092053067</v>
      </c>
      <c r="AY28" s="69"/>
      <c r="AZ28" s="69">
        <f t="shared" si="38"/>
        <v>0.20426294873684037</v>
      </c>
      <c r="BA28" s="69">
        <f>'RD T1'!E172</f>
        <v>0.84403681900676164</v>
      </c>
      <c r="BB28" s="69">
        <f t="shared" si="39"/>
        <v>1.0482997677436021</v>
      </c>
      <c r="BD28" t="str">
        <f t="shared" si="40"/>
        <v>71 Sales occupations</v>
      </c>
      <c r="BE28" s="69">
        <v>13.061519298602615</v>
      </c>
      <c r="BF28" s="69">
        <v>12.181162689710963</v>
      </c>
      <c r="BG28" s="69">
        <v>13.316609889841853</v>
      </c>
      <c r="BH28" s="69">
        <v>12.366280789020777</v>
      </c>
      <c r="BI28" s="69">
        <v>12.673880393640612</v>
      </c>
      <c r="BJ28" s="69"/>
      <c r="BK28" s="69">
        <f t="shared" si="41"/>
        <v>-0.64272949620124109</v>
      </c>
      <c r="BL28" s="69">
        <f>'RD T1'!E201</f>
        <v>5.5179891066475308</v>
      </c>
      <c r="BM28" s="69">
        <f t="shared" si="42"/>
        <v>4.8752596104462897</v>
      </c>
      <c r="BO28" t="str">
        <f t="shared" si="43"/>
        <v>71 Sales occupations</v>
      </c>
      <c r="BP28" s="69">
        <v>13.175817156371741</v>
      </c>
      <c r="BQ28" s="69">
        <v>11.643832506653082</v>
      </c>
      <c r="BR28" s="69">
        <v>11.104773578898902</v>
      </c>
      <c r="BS28" s="69">
        <v>9.6767657336459614</v>
      </c>
      <c r="BT28" s="69">
        <v>7.6013137977378591</v>
      </c>
      <c r="BU28" s="69"/>
      <c r="BV28" s="69">
        <f t="shared" si="44"/>
        <v>-3.5034597811610428</v>
      </c>
      <c r="BW28" s="69">
        <f>'RD T1'!E230</f>
        <v>3.865691583488553</v>
      </c>
      <c r="BX28" s="69">
        <f t="shared" si="45"/>
        <v>0.36223180232751018</v>
      </c>
      <c r="BZ28" t="str">
        <f t="shared" si="46"/>
        <v>71 Sales occupations</v>
      </c>
      <c r="CA28" s="69">
        <v>8.8662884356199925</v>
      </c>
      <c r="CB28" s="69">
        <v>8.0943885374676299</v>
      </c>
      <c r="CC28" s="69">
        <v>7.0935819051658244</v>
      </c>
      <c r="CD28" s="69">
        <v>5.7735175635174922</v>
      </c>
      <c r="CE28" s="69">
        <v>2.3947208893527296</v>
      </c>
      <c r="CF28" s="69"/>
      <c r="CG28" s="69">
        <f t="shared" si="47"/>
        <v>-4.6988610158130948</v>
      </c>
      <c r="CH28" s="69">
        <f>'RD T1'!E259</f>
        <v>1.5949239273256199</v>
      </c>
      <c r="CI28" s="69">
        <f t="shared" si="48"/>
        <v>-3.1039370884874748</v>
      </c>
      <c r="CK28" t="str">
        <f t="shared" si="49"/>
        <v>71 Sales occupations</v>
      </c>
      <c r="CL28" s="69">
        <v>2.9470102331444799</v>
      </c>
      <c r="CM28" s="69">
        <v>2.8337855390812345</v>
      </c>
      <c r="CN28" s="69">
        <v>2.5149971046094066</v>
      </c>
      <c r="CO28" s="69">
        <v>2.1662270331310003</v>
      </c>
      <c r="CP28" s="69">
        <v>1.6951381922690498</v>
      </c>
      <c r="CQ28" s="69"/>
      <c r="CR28" s="69">
        <f t="shared" si="50"/>
        <v>-0.81985891234035679</v>
      </c>
      <c r="CS28" s="69">
        <f>'RD T1'!E288</f>
        <v>0.49533805760520555</v>
      </c>
      <c r="CT28" s="69">
        <f t="shared" si="51"/>
        <v>-0.32452085473515124</v>
      </c>
    </row>
    <row r="29" spans="1:98" x14ac:dyDescent="0.2">
      <c r="A29" s="10" t="str">
        <f>name!D25</f>
        <v>72 Customer service occupations</v>
      </c>
      <c r="B29" s="69">
        <v>4.3882389239251307E-2</v>
      </c>
      <c r="C29" s="69">
        <v>5.263267034645569E-2</v>
      </c>
      <c r="D29" s="69">
        <v>6.0250157748416744E-2</v>
      </c>
      <c r="E29" s="69">
        <v>8.9178314914424156E-2</v>
      </c>
      <c r="F29" s="69">
        <v>0.12277551103206635</v>
      </c>
      <c r="G29" s="11"/>
      <c r="H29" s="69">
        <f>F29-D29</f>
        <v>6.252535328364961E-2</v>
      </c>
      <c r="I29" s="69">
        <f>'RD T1'!E57</f>
        <v>4.5281240746940489E-2</v>
      </c>
      <c r="J29" s="69">
        <f t="shared" si="27"/>
        <v>0.10780659403059009</v>
      </c>
      <c r="L29" t="str">
        <f t="shared" si="28"/>
        <v>72 Customer service occupations</v>
      </c>
      <c r="M29" s="69">
        <v>0.51652117402671982</v>
      </c>
      <c r="N29" s="69">
        <v>0.6709778793679102</v>
      </c>
      <c r="O29" s="69">
        <v>0.70218494997121739</v>
      </c>
      <c r="P29" s="69">
        <v>1.0502230203691163</v>
      </c>
      <c r="Q29" s="69">
        <v>1.4528633341525066</v>
      </c>
      <c r="R29" s="11"/>
      <c r="S29" s="69">
        <f t="shared" si="29"/>
        <v>0.75067838418128918</v>
      </c>
      <c r="T29" s="69">
        <f>'RD T1'!E86</f>
        <v>0.56849026305696815</v>
      </c>
      <c r="U29" s="69">
        <f t="shared" si="30"/>
        <v>1.3191686472382573</v>
      </c>
      <c r="W29" t="str">
        <f t="shared" si="31"/>
        <v>72 Customer service occupations</v>
      </c>
      <c r="X29" s="69">
        <v>2.0405236606138608</v>
      </c>
      <c r="Y29" s="69">
        <v>2.4311422050689573</v>
      </c>
      <c r="Z29" s="69">
        <v>2.4829343067275853</v>
      </c>
      <c r="AA29" s="69">
        <v>3.3362630410599747</v>
      </c>
      <c r="AB29" s="69">
        <v>4.3383544338874165</v>
      </c>
      <c r="AC29" s="69"/>
      <c r="AD29" s="69">
        <f t="shared" si="32"/>
        <v>1.8554201271598312</v>
      </c>
      <c r="AE29" s="69">
        <f>'RD T1'!E115</f>
        <v>1.8356585849473916</v>
      </c>
      <c r="AF29" s="69">
        <f t="shared" si="33"/>
        <v>3.691078712107223</v>
      </c>
      <c r="AH29" t="str">
        <f t="shared" si="34"/>
        <v>72 Customer service occupations</v>
      </c>
      <c r="AI29" s="69">
        <v>0.62528262154565639</v>
      </c>
      <c r="AJ29" s="69">
        <v>0.78155264046406381</v>
      </c>
      <c r="AK29" s="69">
        <v>0.8635090529649202</v>
      </c>
      <c r="AL29" s="69">
        <v>1.1566429106864777</v>
      </c>
      <c r="AM29" s="69">
        <v>1.4536662150607773</v>
      </c>
      <c r="AN29" s="69"/>
      <c r="AO29" s="69">
        <f t="shared" si="35"/>
        <v>0.59015716209585711</v>
      </c>
      <c r="AP29" s="69">
        <f>'RD T1'!E144</f>
        <v>0.66747539987532956</v>
      </c>
      <c r="AQ29" s="69">
        <f t="shared" si="36"/>
        <v>1.2576325619711866</v>
      </c>
      <c r="AS29" t="str">
        <f t="shared" si="37"/>
        <v>72 Customer service occupations</v>
      </c>
      <c r="AT29" s="69">
        <v>0.75168132433012114</v>
      </c>
      <c r="AU29" s="69">
        <v>0.86812838306750328</v>
      </c>
      <c r="AV29" s="69">
        <v>0.88038105176588533</v>
      </c>
      <c r="AW29" s="69">
        <v>1.1082404703638171</v>
      </c>
      <c r="AX29" s="69">
        <v>1.2858989958869016</v>
      </c>
      <c r="AY29" s="69"/>
      <c r="AZ29" s="69">
        <f t="shared" si="38"/>
        <v>0.40551794412101627</v>
      </c>
      <c r="BA29" s="69">
        <f>'RD T1'!E173</f>
        <v>0.57430629301630109</v>
      </c>
      <c r="BB29" s="69">
        <f t="shared" si="39"/>
        <v>0.97982423713731737</v>
      </c>
      <c r="BD29" t="str">
        <f t="shared" si="40"/>
        <v>72 Customer service occupations</v>
      </c>
      <c r="BE29" s="69">
        <v>3.0809376086656961</v>
      </c>
      <c r="BF29" s="69">
        <v>3.1394911039549949</v>
      </c>
      <c r="BG29" s="69">
        <v>3.3852619247743174</v>
      </c>
      <c r="BH29" s="69">
        <v>3.9728727321147761</v>
      </c>
      <c r="BI29" s="69">
        <v>4.3338013935153583</v>
      </c>
      <c r="BJ29" s="69"/>
      <c r="BK29" s="69">
        <f t="shared" si="41"/>
        <v>0.94853946874104089</v>
      </c>
      <c r="BL29" s="69">
        <f>'RD T1'!E202</f>
        <v>1.8106680978723975</v>
      </c>
      <c r="BM29" s="69">
        <f t="shared" si="42"/>
        <v>2.7592075666134384</v>
      </c>
      <c r="BO29" t="str">
        <f t="shared" si="43"/>
        <v>72 Customer service occupations</v>
      </c>
      <c r="BP29" s="69">
        <v>3.3710943881866609</v>
      </c>
      <c r="BQ29" s="69">
        <v>3.4148605744195848</v>
      </c>
      <c r="BR29" s="69">
        <v>3.3254810209976662</v>
      </c>
      <c r="BS29" s="69">
        <v>4.0484503908475338</v>
      </c>
      <c r="BT29" s="69">
        <v>3.8062032836271662</v>
      </c>
      <c r="BU29" s="69"/>
      <c r="BV29" s="69">
        <f t="shared" si="44"/>
        <v>0.48072226262950002</v>
      </c>
      <c r="BW29" s="69">
        <f>'RD T1'!E231</f>
        <v>1.7532158465750458</v>
      </c>
      <c r="BX29" s="69">
        <f t="shared" si="45"/>
        <v>2.2339381092045461</v>
      </c>
      <c r="BZ29" t="str">
        <f t="shared" si="46"/>
        <v>72 Customer service occupations</v>
      </c>
      <c r="CA29" s="69">
        <v>1.626040614658016</v>
      </c>
      <c r="CB29" s="69">
        <v>1.5504194184112501</v>
      </c>
      <c r="CC29" s="69">
        <v>1.4141208534827512</v>
      </c>
      <c r="CD29" s="69">
        <v>1.5994074603273691</v>
      </c>
      <c r="CE29" s="69">
        <v>1.4388135506957527</v>
      </c>
      <c r="CF29" s="69"/>
      <c r="CG29" s="69">
        <f t="shared" si="47"/>
        <v>2.4692697213001491E-2</v>
      </c>
      <c r="CH29" s="69">
        <f>'RD T1'!E260</f>
        <v>0.50261669889215654</v>
      </c>
      <c r="CI29" s="69">
        <f t="shared" si="48"/>
        <v>0.52730939610515803</v>
      </c>
      <c r="CK29" t="str">
        <f t="shared" si="49"/>
        <v>72 Customer service occupations</v>
      </c>
      <c r="CL29" s="69">
        <v>0.36359170512515732</v>
      </c>
      <c r="CM29" s="69">
        <v>0.48386492810513027</v>
      </c>
      <c r="CN29" s="69">
        <v>0.47833649943309042</v>
      </c>
      <c r="CO29" s="69">
        <v>0.76816961829012254</v>
      </c>
      <c r="CP29" s="69">
        <v>0.97778540582390816</v>
      </c>
      <c r="CQ29" s="69"/>
      <c r="CR29" s="69">
        <f t="shared" si="50"/>
        <v>0.49944890639081774</v>
      </c>
      <c r="CS29" s="69">
        <f>'RD T1'!E289</f>
        <v>0.22906632275132233</v>
      </c>
      <c r="CT29" s="69">
        <f t="shared" si="51"/>
        <v>0.72851522914214006</v>
      </c>
    </row>
    <row r="30" spans="1:98" x14ac:dyDescent="0.2">
      <c r="A30" s="10" t="str">
        <f>name!D26</f>
        <v>81 Process, plant and machine operatives</v>
      </c>
      <c r="B30" s="69">
        <v>2.6452797404023357E-2</v>
      </c>
      <c r="C30" s="69">
        <v>3.5069933012627154E-2</v>
      </c>
      <c r="D30" s="69">
        <v>3.3028490316194488E-2</v>
      </c>
      <c r="E30" s="69">
        <v>4.7383243727300683E-2</v>
      </c>
      <c r="F30" s="69">
        <v>7.2866413210879583E-2</v>
      </c>
      <c r="G30" s="11"/>
      <c r="H30" s="69">
        <f t="shared" si="26"/>
        <v>3.9837922894685095E-2</v>
      </c>
      <c r="I30" s="69">
        <f>'RD T1'!E58</f>
        <v>2.7344553324721334E-2</v>
      </c>
      <c r="J30" s="69">
        <f t="shared" si="27"/>
        <v>6.7182476219406428E-2</v>
      </c>
      <c r="L30" t="str">
        <f t="shared" si="28"/>
        <v>81 Process, plant and machine operatives</v>
      </c>
      <c r="M30" s="69">
        <v>0.15676923835169462</v>
      </c>
      <c r="N30" s="69">
        <v>0.20944480536978785</v>
      </c>
      <c r="O30" s="69">
        <v>0.20928163639418687</v>
      </c>
      <c r="P30" s="69">
        <v>0.3161201853907199</v>
      </c>
      <c r="Q30" s="69">
        <v>0.49657860776271673</v>
      </c>
      <c r="R30" s="11"/>
      <c r="S30" s="69">
        <f t="shared" si="29"/>
        <v>0.28729697136852983</v>
      </c>
      <c r="T30" s="69">
        <f>'RD T1'!E87</f>
        <v>0.16969306462777453</v>
      </c>
      <c r="U30" s="69">
        <f t="shared" si="30"/>
        <v>0.45699003599630439</v>
      </c>
      <c r="W30" t="str">
        <f t="shared" si="31"/>
        <v>81 Process, plant and machine operatives</v>
      </c>
      <c r="X30" s="69">
        <v>0.44915176566139414</v>
      </c>
      <c r="Y30" s="69">
        <v>0.49293888043001582</v>
      </c>
      <c r="Z30" s="69">
        <v>0.45939616911230025</v>
      </c>
      <c r="AA30" s="69">
        <v>0.69648024307975154</v>
      </c>
      <c r="AB30" s="69">
        <v>1.057808740179172</v>
      </c>
      <c r="AC30" s="69"/>
      <c r="AD30" s="69">
        <f t="shared" si="32"/>
        <v>0.59841257106687173</v>
      </c>
      <c r="AE30" s="69">
        <f>'RD T1'!E116</f>
        <v>0.38169154929544952</v>
      </c>
      <c r="AF30" s="69">
        <f t="shared" si="33"/>
        <v>0.98010412036232131</v>
      </c>
      <c r="AH30" t="str">
        <f t="shared" si="34"/>
        <v>81 Process, plant and machine operatives</v>
      </c>
      <c r="AI30" s="69">
        <v>0.20884880803408362</v>
      </c>
      <c r="AJ30" s="69">
        <v>0.24804072638560351</v>
      </c>
      <c r="AK30" s="69">
        <v>0.23430946811877071</v>
      </c>
      <c r="AL30" s="69">
        <v>0.34864780045580235</v>
      </c>
      <c r="AM30" s="69">
        <v>0.54081250389214686</v>
      </c>
      <c r="AN30" s="69"/>
      <c r="AO30" s="69">
        <f t="shared" si="35"/>
        <v>0.30650303577337612</v>
      </c>
      <c r="AP30" s="69">
        <f>'RD T1'!E145</f>
        <v>0.19403357662123755</v>
      </c>
      <c r="AQ30" s="69">
        <f t="shared" si="36"/>
        <v>0.50053661239461367</v>
      </c>
      <c r="AS30" t="str">
        <f t="shared" si="37"/>
        <v>81 Process, plant and machine operatives</v>
      </c>
      <c r="AT30" s="69">
        <v>0.48477855777133899</v>
      </c>
      <c r="AU30" s="69">
        <v>0.57004491786588918</v>
      </c>
      <c r="AV30" s="69">
        <v>0.53022754665140448</v>
      </c>
      <c r="AW30" s="69">
        <v>0.73182051707419926</v>
      </c>
      <c r="AX30" s="69">
        <v>0.95912104583952207</v>
      </c>
      <c r="AY30" s="69"/>
      <c r="AZ30" s="69">
        <f t="shared" si="38"/>
        <v>0.42889349918811759</v>
      </c>
      <c r="BA30" s="69">
        <f>'RD T1'!E174</f>
        <v>0.37706752458497028</v>
      </c>
      <c r="BB30" s="69">
        <f t="shared" si="39"/>
        <v>0.80596102377308787</v>
      </c>
      <c r="BD30" t="str">
        <f t="shared" si="40"/>
        <v>81 Process, plant and machine operatives</v>
      </c>
      <c r="BE30" s="69">
        <v>2.7882431763209814</v>
      </c>
      <c r="BF30" s="69">
        <v>2.880370204668977</v>
      </c>
      <c r="BG30" s="69">
        <v>2.768009723505636</v>
      </c>
      <c r="BH30" s="69">
        <v>3.5678702260071273</v>
      </c>
      <c r="BI30" s="69">
        <v>4.1432492922214186</v>
      </c>
      <c r="BJ30" s="69"/>
      <c r="BK30" s="69">
        <f t="shared" si="41"/>
        <v>1.3752395687157826</v>
      </c>
      <c r="BL30" s="69">
        <f>'RD T1'!E203</f>
        <v>1.3454458012197452</v>
      </c>
      <c r="BM30" s="69">
        <f t="shared" si="42"/>
        <v>2.720685369935528</v>
      </c>
      <c r="BO30" t="str">
        <f t="shared" si="43"/>
        <v>81 Process, plant and machine operatives</v>
      </c>
      <c r="BP30" s="69">
        <v>3.3887559902091997</v>
      </c>
      <c r="BQ30" s="69">
        <v>3.9518448329262612</v>
      </c>
      <c r="BR30" s="69">
        <v>3.2455127964016288</v>
      </c>
      <c r="BS30" s="69">
        <v>4.1689880670570982</v>
      </c>
      <c r="BT30" s="69">
        <v>4.1266928839091248</v>
      </c>
      <c r="BU30" s="69"/>
      <c r="BV30" s="69">
        <f t="shared" si="44"/>
        <v>0.88118008750749599</v>
      </c>
      <c r="BW30" s="69">
        <f>'RD T1'!E232</f>
        <v>1.5440646380734617</v>
      </c>
      <c r="BX30" s="69">
        <f t="shared" si="45"/>
        <v>2.4252447255809577</v>
      </c>
      <c r="BZ30" t="str">
        <f t="shared" si="46"/>
        <v>81 Process, plant and machine operatives</v>
      </c>
      <c r="CA30" s="69">
        <v>3.1016643717336798</v>
      </c>
      <c r="CB30" s="69">
        <v>2.7499178253899834</v>
      </c>
      <c r="CC30" s="69">
        <v>2.3662488894027915</v>
      </c>
      <c r="CD30" s="69">
        <v>2.5583005050997212</v>
      </c>
      <c r="CE30" s="69">
        <v>1.1330471422795834</v>
      </c>
      <c r="CF30" s="69"/>
      <c r="CG30" s="69">
        <f t="shared" si="47"/>
        <v>-1.2332017471232082</v>
      </c>
      <c r="CH30" s="69">
        <f>'RD T1'!E261</f>
        <v>0.67769869076528155</v>
      </c>
      <c r="CI30" s="69">
        <f t="shared" si="48"/>
        <v>-0.55550305635792663</v>
      </c>
      <c r="CK30" t="str">
        <f t="shared" si="49"/>
        <v>81 Process, plant and machine operatives</v>
      </c>
      <c r="CL30" s="69">
        <v>1.1336464795797387</v>
      </c>
      <c r="CM30" s="69">
        <v>1.0474370513308493</v>
      </c>
      <c r="CN30" s="69">
        <v>0.84378745716287884</v>
      </c>
      <c r="CO30" s="69">
        <v>0.59181527111041576</v>
      </c>
      <c r="CP30" s="69">
        <v>0.42693959536581766</v>
      </c>
      <c r="CQ30" s="69"/>
      <c r="CR30" s="69">
        <f t="shared" si="50"/>
        <v>-0.41684786179706118</v>
      </c>
      <c r="CS30" s="69">
        <f>'RD T1'!E290</f>
        <v>0.12882278831903191</v>
      </c>
      <c r="CT30" s="69">
        <f t="shared" si="51"/>
        <v>-0.2880250734780293</v>
      </c>
    </row>
    <row r="31" spans="1:98" x14ac:dyDescent="0.2">
      <c r="A31" s="10" t="str">
        <f>name!D27</f>
        <v>82 Transport and mobile machine drivers and operatives</v>
      </c>
      <c r="B31" s="69">
        <v>6.2281417612753083E-2</v>
      </c>
      <c r="C31" s="69">
        <v>9.3327247610305711E-2</v>
      </c>
      <c r="D31" s="69">
        <v>8.4350062369259696E-2</v>
      </c>
      <c r="E31" s="69">
        <v>0.11278955568723879</v>
      </c>
      <c r="F31" s="69">
        <v>0.15875182823670247</v>
      </c>
      <c r="G31" s="11"/>
      <c r="H31" s="69">
        <f t="shared" si="26"/>
        <v>7.4401765867442779E-2</v>
      </c>
      <c r="I31" s="69">
        <f>'RD T1'!E59</f>
        <v>8.1961255221401449E-2</v>
      </c>
      <c r="J31" s="69">
        <f t="shared" si="27"/>
        <v>0.15636302108884423</v>
      </c>
      <c r="L31" t="str">
        <f t="shared" si="28"/>
        <v>82 Transport and mobile machine drivers and operatives</v>
      </c>
      <c r="M31" s="69">
        <v>0.46126009587444944</v>
      </c>
      <c r="N31" s="69">
        <v>0.68746096391736933</v>
      </c>
      <c r="O31" s="69">
        <v>0.66022476681317521</v>
      </c>
      <c r="P31" s="69">
        <v>0.79323035401794684</v>
      </c>
      <c r="Q31" s="69">
        <v>1.0970525405797524</v>
      </c>
      <c r="R31" s="11"/>
      <c r="S31" s="69">
        <f t="shared" si="29"/>
        <v>0.43682777376657722</v>
      </c>
      <c r="T31" s="69">
        <f>'RD T1'!E88</f>
        <v>0.56315144372726544</v>
      </c>
      <c r="U31" s="69">
        <f t="shared" si="30"/>
        <v>0.99997921749384266</v>
      </c>
      <c r="W31" t="str">
        <f t="shared" si="31"/>
        <v>82 Transport and mobile machine drivers and operatives</v>
      </c>
      <c r="X31" s="69">
        <v>1.3679560186139554</v>
      </c>
      <c r="Y31" s="69">
        <v>1.9218521677064067</v>
      </c>
      <c r="Z31" s="69">
        <v>1.6717737124827938</v>
      </c>
      <c r="AA31" s="69">
        <v>1.8815442816464456</v>
      </c>
      <c r="AB31" s="69">
        <v>2.4630668861797278</v>
      </c>
      <c r="AC31" s="69"/>
      <c r="AD31" s="69">
        <f t="shared" si="32"/>
        <v>0.79129317369693397</v>
      </c>
      <c r="AE31" s="69">
        <f>'RD T1'!E117</f>
        <v>1.3709573246641862</v>
      </c>
      <c r="AF31" s="69">
        <f t="shared" si="33"/>
        <v>2.1622504983611202</v>
      </c>
      <c r="AH31" t="str">
        <f t="shared" si="34"/>
        <v>82 Transport and mobile machine drivers and operatives</v>
      </c>
      <c r="AI31" s="69">
        <v>0.60440698382137359</v>
      </c>
      <c r="AJ31" s="69">
        <v>0.84915795276670747</v>
      </c>
      <c r="AK31" s="69">
        <v>0.72065665576539839</v>
      </c>
      <c r="AL31" s="69">
        <v>0.8135168733773892</v>
      </c>
      <c r="AM31" s="69">
        <v>0.9860958851131213</v>
      </c>
      <c r="AN31" s="69"/>
      <c r="AO31" s="69">
        <f t="shared" si="35"/>
        <v>0.2654392293477229</v>
      </c>
      <c r="AP31" s="69">
        <f>'RD T1'!E146</f>
        <v>0.57958345540182865</v>
      </c>
      <c r="AQ31" s="69">
        <f t="shared" si="36"/>
        <v>0.84502268474955156</v>
      </c>
      <c r="AS31" t="str">
        <f t="shared" si="37"/>
        <v>82 Transport and mobile machine drivers and operatives</v>
      </c>
      <c r="AT31" s="69">
        <v>1.0266879917810321</v>
      </c>
      <c r="AU31" s="69">
        <v>1.365113736637195</v>
      </c>
      <c r="AV31" s="69">
        <v>1.2316296383081626</v>
      </c>
      <c r="AW31" s="69">
        <v>1.3518035388231893</v>
      </c>
      <c r="AX31" s="69">
        <v>1.5894775172864679</v>
      </c>
      <c r="AY31" s="69"/>
      <c r="AZ31" s="69">
        <f t="shared" si="38"/>
        <v>0.35784787897830528</v>
      </c>
      <c r="BA31" s="69">
        <f>'RD T1'!E175</f>
        <v>0.9662421490590487</v>
      </c>
      <c r="BB31" s="69">
        <f t="shared" si="39"/>
        <v>1.324090028037354</v>
      </c>
      <c r="BD31" t="str">
        <f t="shared" si="40"/>
        <v>82 Transport and mobile machine drivers and operatives</v>
      </c>
      <c r="BE31" s="69">
        <v>5.5516950081692267</v>
      </c>
      <c r="BF31" s="69">
        <v>6.1358159625878761</v>
      </c>
      <c r="BG31" s="69">
        <v>5.7007549144672902</v>
      </c>
      <c r="BH31" s="69">
        <v>6.1129475357690364</v>
      </c>
      <c r="BI31" s="69">
        <v>6.7706429821461453</v>
      </c>
      <c r="BJ31" s="69"/>
      <c r="BK31" s="69">
        <f t="shared" si="41"/>
        <v>1.0698880676788551</v>
      </c>
      <c r="BL31" s="69">
        <f>'RD T1'!E204</f>
        <v>3.2025942807153456</v>
      </c>
      <c r="BM31" s="69">
        <f t="shared" si="42"/>
        <v>4.2724823483942007</v>
      </c>
      <c r="BO31" t="str">
        <f t="shared" si="43"/>
        <v>82 Transport and mobile machine drivers and operatives</v>
      </c>
      <c r="BP31" s="69">
        <v>7.8752759159816277</v>
      </c>
      <c r="BQ31" s="69">
        <v>9.5532728215803449</v>
      </c>
      <c r="BR31" s="69">
        <v>7.2999583456193937</v>
      </c>
      <c r="BS31" s="69">
        <v>7.6282995817560231</v>
      </c>
      <c r="BT31" s="69">
        <v>7.1483916655987825</v>
      </c>
      <c r="BU31" s="69"/>
      <c r="BV31" s="69">
        <f t="shared" si="44"/>
        <v>-0.15156668002061124</v>
      </c>
      <c r="BW31" s="69">
        <f>'RD T1'!E233</f>
        <v>3.9853919937324296</v>
      </c>
      <c r="BX31" s="69">
        <f t="shared" si="45"/>
        <v>3.8338253137118183</v>
      </c>
      <c r="BZ31" t="str">
        <f t="shared" si="46"/>
        <v>82 Transport and mobile machine drivers and operatives</v>
      </c>
      <c r="CA31" s="69">
        <v>8.0028424600693899</v>
      </c>
      <c r="CB31" s="69">
        <v>7.6056895283379546</v>
      </c>
      <c r="CC31" s="69">
        <v>5.7955980591319047</v>
      </c>
      <c r="CD31" s="69">
        <v>5.4992505242872278</v>
      </c>
      <c r="CE31" s="69">
        <v>4.0418453022534608</v>
      </c>
      <c r="CF31" s="69"/>
      <c r="CG31" s="69">
        <f t="shared" si="47"/>
        <v>-1.7537527568784439</v>
      </c>
      <c r="CH31" s="69">
        <f>'RD T1'!E262</f>
        <v>2.2720812310630656</v>
      </c>
      <c r="CI31" s="69">
        <f t="shared" si="48"/>
        <v>0.51832847418462169</v>
      </c>
      <c r="CK31" t="str">
        <f t="shared" si="49"/>
        <v>82 Transport and mobile machine drivers and operatives</v>
      </c>
      <c r="CL31" s="69">
        <v>2.6642228183889571</v>
      </c>
      <c r="CM31" s="69">
        <v>3.2496911338439651</v>
      </c>
      <c r="CN31" s="69">
        <v>2.5192812875572708</v>
      </c>
      <c r="CO31" s="69">
        <v>2.5111806220198867</v>
      </c>
      <c r="CP31" s="69">
        <v>1.9275384651753524</v>
      </c>
      <c r="CQ31" s="69"/>
      <c r="CR31" s="69">
        <f t="shared" si="50"/>
        <v>-0.59174282238191833</v>
      </c>
      <c r="CS31" s="69">
        <f>'RD T1'!E291</f>
        <v>0.86825893046654623</v>
      </c>
      <c r="CT31" s="69">
        <f t="shared" si="51"/>
        <v>0.2765161080846279</v>
      </c>
    </row>
    <row r="32" spans="1:98" x14ac:dyDescent="0.2">
      <c r="A32" s="10" t="str">
        <f>name!D28</f>
        <v>91 Elementary trades and related occupations</v>
      </c>
      <c r="B32" s="69">
        <v>8.3376593036681797E-4</v>
      </c>
      <c r="C32" s="69">
        <v>6.9695951715759402E-4</v>
      </c>
      <c r="D32" s="69">
        <v>7.0733404788737647E-4</v>
      </c>
      <c r="E32" s="69">
        <v>6.2608436415125229E-4</v>
      </c>
      <c r="F32" s="69">
        <v>7.1625382901161719E-4</v>
      </c>
      <c r="G32" s="11"/>
      <c r="H32" s="69">
        <f t="shared" si="26"/>
        <v>8.9197811242407296E-6</v>
      </c>
      <c r="I32" s="69">
        <f>'RD T1'!E60</f>
        <v>3.8057751433174717E-4</v>
      </c>
      <c r="J32" s="69">
        <f t="shared" si="27"/>
        <v>3.894972954559879E-4</v>
      </c>
      <c r="L32" t="str">
        <f t="shared" si="28"/>
        <v>91 Elementary trades and related occupations</v>
      </c>
      <c r="M32" s="69">
        <v>0.10560720680248237</v>
      </c>
      <c r="N32" s="69">
        <v>0.13160736762729047</v>
      </c>
      <c r="O32" s="69">
        <v>0.12109826756707971</v>
      </c>
      <c r="P32" s="69">
        <v>0.12299925287404516</v>
      </c>
      <c r="Q32" s="69">
        <v>0.16940600986324925</v>
      </c>
      <c r="R32" s="11"/>
      <c r="S32" s="69">
        <f t="shared" si="29"/>
        <v>4.8307742296169534E-2</v>
      </c>
      <c r="T32" s="69">
        <f>'RD T1'!E89</f>
        <v>6.6036586748514148E-2</v>
      </c>
      <c r="U32" s="69">
        <f t="shared" si="30"/>
        <v>0.11434432904468368</v>
      </c>
      <c r="W32" t="str">
        <f t="shared" si="31"/>
        <v>91 Elementary trades and related occupations</v>
      </c>
      <c r="X32" s="69">
        <v>0.44829177468608239</v>
      </c>
      <c r="Y32" s="69">
        <v>0.47601608818395608</v>
      </c>
      <c r="Z32" s="69">
        <v>0.41212463450993103</v>
      </c>
      <c r="AA32" s="69">
        <v>0.35384989367814429</v>
      </c>
      <c r="AB32" s="69">
        <v>0.38905865091471681</v>
      </c>
      <c r="AC32" s="69"/>
      <c r="AD32" s="69">
        <f t="shared" si="32"/>
        <v>-2.3065983595214223E-2</v>
      </c>
      <c r="AE32" s="69">
        <f>'RD T1'!E118</f>
        <v>0.20655016890938915</v>
      </c>
      <c r="AF32" s="69">
        <f t="shared" si="33"/>
        <v>0.18348418531417493</v>
      </c>
      <c r="AH32" t="str">
        <f t="shared" si="34"/>
        <v>91 Elementary trades and related occupations</v>
      </c>
      <c r="AI32" s="69">
        <v>0.323293866282508</v>
      </c>
      <c r="AJ32" s="69">
        <v>0.36703324421661959</v>
      </c>
      <c r="AK32" s="69">
        <v>0.30782114168895575</v>
      </c>
      <c r="AL32" s="69">
        <v>0.29667646549211352</v>
      </c>
      <c r="AM32" s="69">
        <v>0.39210231537018464</v>
      </c>
      <c r="AN32" s="69"/>
      <c r="AO32" s="69">
        <f t="shared" si="35"/>
        <v>8.4281173681228894E-2</v>
      </c>
      <c r="AP32" s="69">
        <f>'RD T1'!E147</f>
        <v>0.17344595922357101</v>
      </c>
      <c r="AQ32" s="69">
        <f t="shared" si="36"/>
        <v>0.25772713290479987</v>
      </c>
      <c r="AS32" t="str">
        <f t="shared" si="37"/>
        <v>91 Elementary trades and related occupations</v>
      </c>
      <c r="AT32" s="69">
        <v>0.38001032773083648</v>
      </c>
      <c r="AU32" s="69">
        <v>0.38264928661859432</v>
      </c>
      <c r="AV32" s="69">
        <v>0.38585814463687429</v>
      </c>
      <c r="AW32" s="69">
        <v>0.33148848341848491</v>
      </c>
      <c r="AX32" s="69">
        <v>0.36274614361310664</v>
      </c>
      <c r="AY32" s="69"/>
      <c r="AZ32" s="69">
        <f t="shared" si="38"/>
        <v>-2.3112001023767648E-2</v>
      </c>
      <c r="BA32" s="69">
        <f>'RD T1'!E176</f>
        <v>0.16897991137656049</v>
      </c>
      <c r="BB32" s="69">
        <f t="shared" si="39"/>
        <v>0.14586791035279284</v>
      </c>
      <c r="BD32" t="str">
        <f t="shared" si="40"/>
        <v>91 Elementary trades and related occupations</v>
      </c>
      <c r="BE32" s="69">
        <v>1.9139589073986607</v>
      </c>
      <c r="BF32" s="69">
        <v>1.6786147680267627</v>
      </c>
      <c r="BG32" s="69">
        <v>1.6386988576814154</v>
      </c>
      <c r="BH32" s="69">
        <v>1.4936460757999406</v>
      </c>
      <c r="BI32" s="69">
        <v>1.6717118687475396</v>
      </c>
      <c r="BJ32" s="69"/>
      <c r="BK32" s="69">
        <f t="shared" si="41"/>
        <v>3.3013011066124198E-2</v>
      </c>
      <c r="BL32" s="69">
        <f>'RD T1'!E205</f>
        <v>0.53468565660472689</v>
      </c>
      <c r="BM32" s="69">
        <f t="shared" si="42"/>
        <v>0.56769866767085109</v>
      </c>
      <c r="BO32" t="str">
        <f t="shared" si="43"/>
        <v>91 Elementary trades and related occupations</v>
      </c>
      <c r="BP32" s="69">
        <v>2.8915657040272364</v>
      </c>
      <c r="BQ32" s="69">
        <v>2.8209354878954946</v>
      </c>
      <c r="BR32" s="69">
        <v>2.4041530990078464</v>
      </c>
      <c r="BS32" s="69">
        <v>1.9759267981489415</v>
      </c>
      <c r="BT32" s="69">
        <v>1.8159655306838085</v>
      </c>
      <c r="BU32" s="69"/>
      <c r="BV32" s="69">
        <f t="shared" si="44"/>
        <v>-0.58818756832403785</v>
      </c>
      <c r="BW32" s="69">
        <f>'RD T1'!E234</f>
        <v>0.69914807817838043</v>
      </c>
      <c r="BX32" s="69">
        <f t="shared" si="45"/>
        <v>0.11096050985434258</v>
      </c>
      <c r="BZ32" t="str">
        <f t="shared" si="46"/>
        <v>91 Elementary trades and related occupations</v>
      </c>
      <c r="CA32" s="69">
        <v>3.6723408836799343</v>
      </c>
      <c r="CB32" s="69">
        <v>2.9752309715293577</v>
      </c>
      <c r="CC32" s="69">
        <v>2.5506267475167577</v>
      </c>
      <c r="CD32" s="69">
        <v>1.9874035427712542</v>
      </c>
      <c r="CE32" s="69">
        <v>1.4198837489071392</v>
      </c>
      <c r="CF32" s="69"/>
      <c r="CG32" s="69">
        <f t="shared" si="47"/>
        <v>-1.1307429986096185</v>
      </c>
      <c r="CH32" s="69">
        <f>'RD T1'!E263</f>
        <v>0.6388931553467484</v>
      </c>
      <c r="CI32" s="69">
        <f t="shared" si="48"/>
        <v>-0.49184984326287007</v>
      </c>
      <c r="CK32" t="str">
        <f t="shared" si="49"/>
        <v>91 Elementary trades and related occupations</v>
      </c>
      <c r="CL32" s="69">
        <v>1.4357727607805519</v>
      </c>
      <c r="CM32" s="69">
        <v>1.2602401524683142</v>
      </c>
      <c r="CN32" s="69">
        <v>1.1564289587819734</v>
      </c>
      <c r="CO32" s="69">
        <v>0.8598600465344185</v>
      </c>
      <c r="CP32" s="69">
        <v>0.66100080856178189</v>
      </c>
      <c r="CQ32" s="69"/>
      <c r="CR32" s="69">
        <f t="shared" si="50"/>
        <v>-0.49542815022019149</v>
      </c>
      <c r="CS32" s="69">
        <f>'RD T1'!E292</f>
        <v>0.23307451911436966</v>
      </c>
      <c r="CT32" s="69">
        <f t="shared" si="51"/>
        <v>-0.26235363110582183</v>
      </c>
    </row>
    <row r="33" spans="1:98" x14ac:dyDescent="0.2">
      <c r="A33" s="10" t="str">
        <f>name!D29</f>
        <v>92 Elementary administration and service occupations</v>
      </c>
      <c r="B33" s="69">
        <v>5.0910008295767667E-2</v>
      </c>
      <c r="C33" s="69">
        <v>6.3602079860045749E-2</v>
      </c>
      <c r="D33" s="69">
        <v>6.8277968620854196E-2</v>
      </c>
      <c r="E33" s="69">
        <v>8.1505160828874976E-2</v>
      </c>
      <c r="F33" s="69">
        <v>0.10242829345506869</v>
      </c>
      <c r="G33" s="11"/>
      <c r="H33" s="69">
        <f t="shared" ref="H33" si="52">F33-D33</f>
        <v>3.4150324834214499E-2</v>
      </c>
      <c r="I33" s="69">
        <f>'RD T1'!E61</f>
        <v>4.9069520859991313E-2</v>
      </c>
      <c r="J33" s="69">
        <f t="shared" ref="J33" si="53">SUM(H33:I33)</f>
        <v>8.3219845694205818E-2</v>
      </c>
      <c r="L33" t="str">
        <f t="shared" ref="L33" si="54">A33</f>
        <v>92 Elementary administration and service occupations</v>
      </c>
      <c r="M33" s="69">
        <v>1.5287722402930373</v>
      </c>
      <c r="N33" s="69">
        <v>2.1153166607281766</v>
      </c>
      <c r="O33" s="69">
        <v>2.2914891608162486</v>
      </c>
      <c r="P33" s="69">
        <v>2.9600592089778566</v>
      </c>
      <c r="Q33" s="69">
        <v>4.2687593027782427</v>
      </c>
      <c r="R33" s="11"/>
      <c r="S33" s="69">
        <f t="shared" ref="S33" si="55">Q33-O33</f>
        <v>1.977270141961994</v>
      </c>
      <c r="T33" s="69">
        <f>'RD T1'!E90</f>
        <v>1.8886517618672358</v>
      </c>
      <c r="U33" s="69">
        <f t="shared" ref="U33" si="56">SUM(S33:T33)</f>
        <v>3.8659219038292298</v>
      </c>
      <c r="W33" t="str">
        <f t="shared" ref="W33" si="57">A33</f>
        <v>92 Elementary administration and service occupations</v>
      </c>
      <c r="X33" s="69">
        <v>5.9145550841280086</v>
      </c>
      <c r="Y33" s="69">
        <v>7.4619909058330345</v>
      </c>
      <c r="Z33" s="69">
        <v>7.3144427203782225</v>
      </c>
      <c r="AA33" s="69">
        <v>8.6282653273483092</v>
      </c>
      <c r="AB33" s="69">
        <v>11.370802171545503</v>
      </c>
      <c r="AC33" s="69"/>
      <c r="AD33" s="69">
        <f t="shared" ref="AD33" si="58">AB33-Z33</f>
        <v>4.05635945116728</v>
      </c>
      <c r="AE33" s="69">
        <f>'RD T1'!E119</f>
        <v>5.9187607383315726</v>
      </c>
      <c r="AF33" s="69">
        <f t="shared" ref="AF33" si="59">SUM(AD33:AE33)</f>
        <v>9.9751201894988526</v>
      </c>
      <c r="AH33" t="str">
        <f t="shared" ref="AH33" si="60">L33</f>
        <v>92 Elementary administration and service occupations</v>
      </c>
      <c r="AI33" s="69">
        <v>2.9010685138356798</v>
      </c>
      <c r="AJ33" s="69">
        <v>3.7434800155688337</v>
      </c>
      <c r="AK33" s="69">
        <v>3.7278317127294947</v>
      </c>
      <c r="AL33" s="69">
        <v>4.3279788050011962</v>
      </c>
      <c r="AM33" s="69">
        <v>5.7450422908728047</v>
      </c>
      <c r="AN33" s="69"/>
      <c r="AO33" s="69">
        <f t="shared" ref="AO33" si="61">AM33-AK33</f>
        <v>2.0172105781433101</v>
      </c>
      <c r="AP33" s="69">
        <f>'RD T1'!E148</f>
        <v>2.8914039264286053</v>
      </c>
      <c r="AQ33" s="69">
        <f t="shared" ref="AQ33" si="62">SUM(AO33:AP33)</f>
        <v>4.9086145045719149</v>
      </c>
      <c r="AS33" t="str">
        <f t="shared" ref="AS33" si="63">W33</f>
        <v>92 Elementary administration and service occupations</v>
      </c>
      <c r="AT33" s="69">
        <v>2.7339238177661946</v>
      </c>
      <c r="AU33" s="69">
        <v>3.2732752652065504</v>
      </c>
      <c r="AV33" s="69">
        <v>3.3741144378872012</v>
      </c>
      <c r="AW33" s="69">
        <v>3.8717838555961213</v>
      </c>
      <c r="AX33" s="69">
        <v>5.114002913660209</v>
      </c>
      <c r="AY33" s="69"/>
      <c r="AZ33" s="69">
        <f t="shared" ref="AZ33" si="64">AX33-AV33</f>
        <v>1.7398884757730078</v>
      </c>
      <c r="BA33" s="69">
        <f>'RD T1'!E177</f>
        <v>2.5628862346350538</v>
      </c>
      <c r="BB33" s="69">
        <f t="shared" ref="BB33" si="65">SUM(AZ33:BA33)</f>
        <v>4.3027747104080616</v>
      </c>
      <c r="BD33" t="str">
        <f t="shared" ref="BD33" si="66">AH33</f>
        <v>92 Elementary administration and service occupations</v>
      </c>
      <c r="BE33" s="69">
        <v>16.574545489736362</v>
      </c>
      <c r="BF33" s="69">
        <v>15.421931084824083</v>
      </c>
      <c r="BG33" s="69">
        <v>15.532805874781264</v>
      </c>
      <c r="BH33" s="69">
        <v>15.017757206111538</v>
      </c>
      <c r="BI33" s="69">
        <v>14.717242025673251</v>
      </c>
      <c r="BJ33" s="69"/>
      <c r="BK33" s="69">
        <f t="shared" ref="BK33" si="67">BI33-BG33</f>
        <v>-0.81556384910801327</v>
      </c>
      <c r="BL33" s="69">
        <f>'RD T1'!E206</f>
        <v>7.6090820053578572</v>
      </c>
      <c r="BM33" s="69">
        <f t="shared" ref="BM33" si="68">SUM(BK33:BL33)</f>
        <v>6.7935181562498439</v>
      </c>
      <c r="BO33" t="str">
        <f t="shared" ref="BO33" si="69">AS33</f>
        <v>92 Elementary administration and service occupations</v>
      </c>
      <c r="BP33" s="69">
        <v>24.235870609935798</v>
      </c>
      <c r="BQ33" s="69">
        <v>24.987359335240338</v>
      </c>
      <c r="BR33" s="69">
        <v>22.078223284070191</v>
      </c>
      <c r="BS33" s="69">
        <v>22.90197632323099</v>
      </c>
      <c r="BT33" s="69">
        <v>20.496775555125065</v>
      </c>
      <c r="BU33" s="69"/>
      <c r="BV33" s="69">
        <f t="shared" ref="BV33" si="70">BT33-BR33</f>
        <v>-1.5814477289451254</v>
      </c>
      <c r="BW33" s="69">
        <f>'RD T1'!E235</f>
        <v>10.195420415579537</v>
      </c>
      <c r="BX33" s="69">
        <f t="shared" ref="BX33" si="71">SUM(BV33:BW33)</f>
        <v>8.613972686634412</v>
      </c>
      <c r="BZ33" t="str">
        <f t="shared" ref="BZ33" si="72">BD33</f>
        <v>92 Elementary administration and service occupations</v>
      </c>
      <c r="CA33" s="69">
        <v>21.960492790299252</v>
      </c>
      <c r="CB33" s="69">
        <v>21.452786751712782</v>
      </c>
      <c r="CC33" s="69">
        <v>17.947931046099466</v>
      </c>
      <c r="CD33" s="69">
        <v>18.118719532284242</v>
      </c>
      <c r="CE33" s="69">
        <v>12.547675551575368</v>
      </c>
      <c r="CF33" s="69"/>
      <c r="CG33" s="69">
        <f t="shared" ref="CG33" si="73">CE33-CC33</f>
        <v>-5.4002554945240977</v>
      </c>
      <c r="CH33" s="69">
        <f>'RD T1'!E264</f>
        <v>6.4200367696479628</v>
      </c>
      <c r="CI33" s="69">
        <f t="shared" ref="CI33" si="74">SUM(CG33:CH33)</f>
        <v>1.0197812751238651</v>
      </c>
      <c r="CK33" t="str">
        <f t="shared" ref="CK33" si="75">BO33</f>
        <v>92 Elementary administration and service occupations</v>
      </c>
      <c r="CL33" s="69">
        <v>8.5754222121731924</v>
      </c>
      <c r="CM33" s="69">
        <v>7.8465324519684954</v>
      </c>
      <c r="CN33" s="69">
        <v>6.580138497226006</v>
      </c>
      <c r="CO33" s="69">
        <v>4.9698230577317926</v>
      </c>
      <c r="CP33" s="69">
        <v>3.7668502193665048</v>
      </c>
      <c r="CQ33" s="69"/>
      <c r="CR33" s="69">
        <f t="shared" ref="CR33" si="76">CP33-CN33</f>
        <v>-2.8132882778595012</v>
      </c>
      <c r="CS33" s="69">
        <f>'RD T1'!E293</f>
        <v>1.1513561065651163</v>
      </c>
      <c r="CT33" s="69">
        <f t="shared" ref="CT33" si="77">SUM(CR33:CS33)</f>
        <v>-1.6619321712943849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10.597702177599519</v>
      </c>
      <c r="C35" s="67">
        <f t="shared" ref="C35:F35" si="78">SUM(C8:C33)</f>
        <v>13.681506146435167</v>
      </c>
      <c r="D35" s="67">
        <f t="shared" si="78"/>
        <v>14.759831866561088</v>
      </c>
      <c r="E35" s="67">
        <f t="shared" si="78"/>
        <v>17.020461408397328</v>
      </c>
      <c r="F35" s="67">
        <f t="shared" si="78"/>
        <v>21.538735224708475</v>
      </c>
      <c r="G35" s="11"/>
      <c r="H35" s="67">
        <f>F35-D35</f>
        <v>6.778903358147387</v>
      </c>
      <c r="I35" s="67">
        <f>SUM(I8:I33)</f>
        <v>8.9431784679814079</v>
      </c>
      <c r="J35" s="67">
        <f>SUM(H35:I35)</f>
        <v>15.722081826128795</v>
      </c>
      <c r="L35" s="24" t="str">
        <f>A35</f>
        <v>All occupations</v>
      </c>
      <c r="M35" s="67">
        <f>SUM(M8:M33)</f>
        <v>76.459290658031847</v>
      </c>
      <c r="N35" s="67">
        <f t="shared" ref="N35:Q35" si="79">SUM(N8:N33)</f>
        <v>98.63251250254315</v>
      </c>
      <c r="O35" s="67">
        <f t="shared" si="79"/>
        <v>105.97204184312922</v>
      </c>
      <c r="P35" s="67">
        <f t="shared" si="79"/>
        <v>122.29365574586373</v>
      </c>
      <c r="Q35" s="67">
        <f t="shared" si="79"/>
        <v>154.58802827567246</v>
      </c>
      <c r="R35" s="11"/>
      <c r="S35" s="67">
        <f t="shared" si="29"/>
        <v>48.615986432543238</v>
      </c>
      <c r="T35" s="67">
        <f>SUM(T8:T33)</f>
        <v>67.510242653437174</v>
      </c>
      <c r="U35" s="67">
        <f>SUM(S35:T35)</f>
        <v>116.12622908598041</v>
      </c>
      <c r="W35" s="24" t="str">
        <f>A35</f>
        <v>All occupations</v>
      </c>
      <c r="X35" s="67">
        <f>SUM(X8:X33)</f>
        <v>164.7856327571979</v>
      </c>
      <c r="Y35" s="67">
        <f t="shared" ref="Y35:AB35" si="80">SUM(Y8:Y33)</f>
        <v>189.84563532728723</v>
      </c>
      <c r="Z35" s="67">
        <f t="shared" si="80"/>
        <v>188.40951345868692</v>
      </c>
      <c r="AA35" s="67">
        <f t="shared" si="80"/>
        <v>200.97212534514688</v>
      </c>
      <c r="AB35" s="67">
        <f t="shared" si="80"/>
        <v>229.7752894919706</v>
      </c>
      <c r="AC35" s="69"/>
      <c r="AD35" s="67">
        <f t="shared" ref="AD35" si="81">AB35-Z35</f>
        <v>41.36577603328368</v>
      </c>
      <c r="AE35" s="67">
        <f>SUM(AE8:AE33)</f>
        <v>112.86207330015147</v>
      </c>
      <c r="AF35" s="67">
        <f>SUM(AD35:AE35)</f>
        <v>154.22784933343513</v>
      </c>
      <c r="AH35" s="24" t="str">
        <f>L35</f>
        <v>All occupations</v>
      </c>
      <c r="AI35" s="67">
        <f>SUM(AI8:AI33)</f>
        <v>48.249024917500066</v>
      </c>
      <c r="AJ35" s="67">
        <f t="shared" ref="AJ35:AM35" si="82">SUM(AJ8:AJ33)</f>
        <v>52.395281593322963</v>
      </c>
      <c r="AK35" s="67">
        <f t="shared" si="82"/>
        <v>51.787870570680639</v>
      </c>
      <c r="AL35" s="67">
        <f t="shared" si="82"/>
        <v>51.492378177671682</v>
      </c>
      <c r="AM35" s="67">
        <f t="shared" si="82"/>
        <v>56.679699012617313</v>
      </c>
      <c r="AN35" s="69"/>
      <c r="AO35" s="67">
        <f t="shared" ref="AO35" si="83">AM35-AK35</f>
        <v>4.8918284419366742</v>
      </c>
      <c r="AP35" s="67">
        <f>SUM(AP8:AP33)</f>
        <v>28.350185686482835</v>
      </c>
      <c r="AQ35" s="67">
        <f>SUM(AO35:AP35)</f>
        <v>33.242014128419513</v>
      </c>
      <c r="AS35" s="24" t="str">
        <f>W35</f>
        <v>All occupations</v>
      </c>
      <c r="AT35" s="67">
        <f>SUM(AT8:AT33)</f>
        <v>45.454306292723089</v>
      </c>
      <c r="AU35" s="67">
        <f t="shared" ref="AU35:AX35" si="84">SUM(AU8:AU33)</f>
        <v>51.989612241138857</v>
      </c>
      <c r="AV35" s="67">
        <f t="shared" si="84"/>
        <v>51.882689444628276</v>
      </c>
      <c r="AW35" s="67">
        <f t="shared" si="84"/>
        <v>53.129025274799758</v>
      </c>
      <c r="AX35" s="67">
        <f t="shared" si="84"/>
        <v>60.135850421943523</v>
      </c>
      <c r="AY35" s="69"/>
      <c r="AZ35" s="67">
        <f t="shared" ref="AZ35" si="85">AX35-AV35</f>
        <v>8.2531609773152468</v>
      </c>
      <c r="BA35" s="67">
        <f>SUM(BA8:BA33)</f>
        <v>29.040214365800832</v>
      </c>
      <c r="BB35" s="67">
        <f>SUM(AZ35:BA35)</f>
        <v>37.293375343116082</v>
      </c>
      <c r="BD35" s="24" t="str">
        <f>AH35</f>
        <v>All occupations</v>
      </c>
      <c r="BE35" s="67">
        <f>SUM(BE8:BE33)</f>
        <v>165.42901015142289</v>
      </c>
      <c r="BF35" s="67">
        <f t="shared" ref="BF35:BI35" si="86">SUM(BF8:BF33)</f>
        <v>163.68788908435135</v>
      </c>
      <c r="BG35" s="67">
        <f t="shared" si="86"/>
        <v>169.97416725071542</v>
      </c>
      <c r="BH35" s="67">
        <f t="shared" si="86"/>
        <v>165.7790597450508</v>
      </c>
      <c r="BI35" s="67">
        <f t="shared" si="86"/>
        <v>164.02509748853831</v>
      </c>
      <c r="BJ35" s="69"/>
      <c r="BK35" s="67">
        <f t="shared" ref="BK35" si="87">BI35-BG35</f>
        <v>-5.9490697621771176</v>
      </c>
      <c r="BL35" s="67">
        <f>SUM(BL8:BL33)</f>
        <v>76.01444919426244</v>
      </c>
      <c r="BM35" s="67">
        <f>SUM(BK35:BL35)</f>
        <v>70.065379432085322</v>
      </c>
      <c r="BO35" s="24" t="str">
        <f>AS35</f>
        <v>All occupations</v>
      </c>
      <c r="BP35" s="67">
        <f>SUM(BP8:BP33)</f>
        <v>160.43545527244567</v>
      </c>
      <c r="BQ35" s="67">
        <f t="shared" ref="BQ35:BT35" si="88">SUM(BQ8:BQ33)</f>
        <v>161.33545489776972</v>
      </c>
      <c r="BR35" s="67">
        <f t="shared" si="88"/>
        <v>147.07365468429225</v>
      </c>
      <c r="BS35" s="67">
        <f t="shared" si="88"/>
        <v>142.74671666923308</v>
      </c>
      <c r="BT35" s="67">
        <f t="shared" si="88"/>
        <v>119.81683500870403</v>
      </c>
      <c r="BU35" s="69"/>
      <c r="BV35" s="67">
        <f t="shared" ref="BV35" si="89">BT35-BR35</f>
        <v>-27.256819675588218</v>
      </c>
      <c r="BW35" s="67">
        <f>SUM(BW8:BW33)</f>
        <v>59.32972648231322</v>
      </c>
      <c r="BX35" s="67">
        <f>SUM(BV35:BW35)</f>
        <v>32.072906806725001</v>
      </c>
      <c r="BZ35" s="24" t="str">
        <f>BD35</f>
        <v>All occupations</v>
      </c>
      <c r="CA35" s="67">
        <f>SUM(CA8:CA33)</f>
        <v>108.76189085848353</v>
      </c>
      <c r="CB35" s="67">
        <f t="shared" ref="CB35:CE35" si="90">SUM(CB8:CB33)</f>
        <v>100.54815340518476</v>
      </c>
      <c r="CC35" s="67">
        <f t="shared" si="90"/>
        <v>86.839045510668569</v>
      </c>
      <c r="CD35" s="67">
        <f t="shared" si="90"/>
        <v>81.090760949144027</v>
      </c>
      <c r="CE35" s="67">
        <f t="shared" si="90"/>
        <v>54.607328568073328</v>
      </c>
      <c r="CF35" s="69"/>
      <c r="CG35" s="67">
        <f t="shared" ref="CG35" si="91">CE35-CC35</f>
        <v>-32.231716942595241</v>
      </c>
      <c r="CH35" s="67">
        <f>SUM(CH8:CH33)</f>
        <v>28.079588927199403</v>
      </c>
      <c r="CI35" s="67">
        <f>SUM(CG35:CH35)</f>
        <v>-4.1521280153958386</v>
      </c>
      <c r="CK35" s="24" t="str">
        <f>BO35</f>
        <v>All occupations</v>
      </c>
      <c r="CL35" s="67">
        <f>SUM(CL8:CL33)</f>
        <v>30.58968691459544</v>
      </c>
      <c r="CM35" s="67">
        <f t="shared" ref="CM35:CP35" si="92">SUM(CM8:CM33)</f>
        <v>31.592954801967043</v>
      </c>
      <c r="CN35" s="67">
        <f t="shared" si="92"/>
        <v>27.330185370637501</v>
      </c>
      <c r="CO35" s="67">
        <f t="shared" si="92"/>
        <v>25.73081668469267</v>
      </c>
      <c r="CP35" s="67">
        <f t="shared" si="92"/>
        <v>24.318136507772174</v>
      </c>
      <c r="CQ35" s="69"/>
      <c r="CR35" s="67">
        <f t="shared" ref="CR35" si="93">CP35-CN35</f>
        <v>-3.0120488628653277</v>
      </c>
      <c r="CS35" s="67">
        <f>SUM(CS8:CS33)</f>
        <v>7.3382690219019118</v>
      </c>
      <c r="CT35" s="67">
        <f>SUM(CR35:CS35)</f>
        <v>4.3262201590365841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Coast to Capital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Coast to Capital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Coast to Capital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Coast to Capital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Coast to Capital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Coast to Capital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Coast to Capital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Coast to Capital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Coast to Capital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8.1927148556742733</v>
      </c>
      <c r="C45" s="18">
        <f t="shared" si="104"/>
        <v>8.2366723844270453</v>
      </c>
      <c r="D45" s="18">
        <f t="shared" si="104"/>
        <v>8.6666477399677593</v>
      </c>
      <c r="E45" s="18">
        <f t="shared" si="104"/>
        <v>7.8403340480937276</v>
      </c>
      <c r="F45" s="18">
        <f t="shared" si="104"/>
        <v>8.0913286507754911</v>
      </c>
      <c r="H45" s="68">
        <f t="shared" ref="H45:H70" si="105">IF(D8&gt;0,(H8/D8)*100,0)</f>
        <v>36.240893733390699</v>
      </c>
      <c r="I45" s="69">
        <f t="shared" ref="I45:I70" si="106">IF(D8&gt;0,I8/D8*100,0)</f>
        <v>61.319535141982385</v>
      </c>
      <c r="J45" s="69">
        <f t="shared" ref="J45:J70" si="107">IF(D8&gt;0,(J8/D8)*100,0)</f>
        <v>97.560428875373077</v>
      </c>
      <c r="L45" t="str">
        <f>A45</f>
        <v>11 Corporate managers and directors</v>
      </c>
      <c r="M45" s="18">
        <f t="shared" ref="M45:Q54" si="108">M8/M$35*100</f>
        <v>9.3348683398233039</v>
      </c>
      <c r="N45" s="18">
        <f t="shared" si="108"/>
        <v>9.8832380983504997</v>
      </c>
      <c r="O45" s="18">
        <f t="shared" si="108"/>
        <v>9.9952126304906521</v>
      </c>
      <c r="P45" s="18">
        <f t="shared" si="108"/>
        <v>8.8632762126758724</v>
      </c>
      <c r="Q45" s="18">
        <f t="shared" si="108"/>
        <v>8.9932601394941774</v>
      </c>
      <c r="S45" s="68">
        <f t="shared" ref="S45:S70" si="109">IF(O8&gt;0,(S8/O8)*100,0)</f>
        <v>31.253131631763981</v>
      </c>
      <c r="T45" s="69">
        <f t="shared" ref="T45:T70" si="110">IF(O8&gt;0,T8/O8*100,0)</f>
        <v>60.290501117240311</v>
      </c>
      <c r="U45" s="69">
        <f t="shared" ref="U45:U70" si="111">IF(O8&gt;0,(U8/O8)*100,0)</f>
        <v>91.543632749004288</v>
      </c>
      <c r="W45" t="str">
        <f>A45</f>
        <v>11 Corporate managers and directors</v>
      </c>
      <c r="X45" s="18">
        <f t="shared" ref="X45:AB54" si="112">X8/X$35*100</f>
        <v>10.995544518681399</v>
      </c>
      <c r="Y45" s="18">
        <f t="shared" si="112"/>
        <v>11.882726861643205</v>
      </c>
      <c r="Z45" s="18">
        <f t="shared" si="112"/>
        <v>11.663507033456543</v>
      </c>
      <c r="AA45" s="18">
        <f t="shared" si="112"/>
        <v>10.447952251391889</v>
      </c>
      <c r="AB45" s="18">
        <f t="shared" si="112"/>
        <v>10.446708734897374</v>
      </c>
      <c r="AD45" s="68">
        <f t="shared" ref="AD45:AD70" si="113">IF(Z8&gt;0,(AD8/Z8)*100,0)</f>
        <v>9.2322361907194512</v>
      </c>
      <c r="AE45" s="69">
        <f t="shared" ref="AE45:AE70" si="114">IF(Z8&gt;0,AE8/Z8*100,0)</f>
        <v>57.631120735583877</v>
      </c>
      <c r="AF45" s="69">
        <f t="shared" ref="AF45:AF70" si="115">IF(Z8&gt;0,(AF8/Z8)*100,0)</f>
        <v>66.863356926303325</v>
      </c>
      <c r="AH45" t="str">
        <f>L45</f>
        <v>11 Corporate managers and directors</v>
      </c>
      <c r="AI45" s="18">
        <f t="shared" ref="AI45:AM54" si="116">AI8/AI$35*100</f>
        <v>7.2136245121810276</v>
      </c>
      <c r="AJ45" s="18">
        <f t="shared" si="116"/>
        <v>8.0329798515056048</v>
      </c>
      <c r="AK45" s="18">
        <f t="shared" si="116"/>
        <v>8.2573890868660289</v>
      </c>
      <c r="AL45" s="18">
        <f t="shared" si="116"/>
        <v>7.5459470799456998</v>
      </c>
      <c r="AM45" s="18">
        <f t="shared" si="116"/>
        <v>7.4571395515072343</v>
      </c>
      <c r="AO45" s="68">
        <f t="shared" ref="AO45:AO70" si="117">IF(AK8&gt;0,(AO8/AK8)*100,0)</f>
        <v>-1.1608497666927768</v>
      </c>
      <c r="AP45" s="69">
        <f t="shared" ref="AP45:AP70" si="118">IF(AK8&gt;0,AP8/AK8*100,0)</f>
        <v>50.219534973979115</v>
      </c>
      <c r="AQ45" s="69">
        <f t="shared" ref="AQ45:AQ70" si="119">IF(AK8&gt;0,(AQ8/AK8)*100,0)</f>
        <v>49.058685207286338</v>
      </c>
      <c r="AS45" t="str">
        <f>W45</f>
        <v>11 Corporate managers and directors</v>
      </c>
      <c r="AT45" s="18">
        <f t="shared" ref="AT45:AX54" si="120">AT8/AT$35*100</f>
        <v>10.878408088542914</v>
      </c>
      <c r="AU45" s="18">
        <f t="shared" si="120"/>
        <v>11.609682782206891</v>
      </c>
      <c r="AV45" s="18">
        <f t="shared" si="120"/>
        <v>11.585323728128373</v>
      </c>
      <c r="AW45" s="18">
        <f t="shared" si="120"/>
        <v>10.080402057362942</v>
      </c>
      <c r="AX45" s="18">
        <f t="shared" si="120"/>
        <v>9.7925672739030478</v>
      </c>
      <c r="AZ45" s="68">
        <f t="shared" ref="AZ45:AZ70" si="121">IF(AV8&gt;0,(AZ8/AV8)*100,0)</f>
        <v>-2.0285881832738495</v>
      </c>
      <c r="BA45" s="69">
        <f t="shared" ref="BA45:BA70" si="122">IF(AV8&gt;0,BA8/AV8*100,0)</f>
        <v>49.71072263714079</v>
      </c>
      <c r="BB45" s="69">
        <f t="shared" ref="BB45:BB70" si="123">IF(AV8&gt;0,(BB8/AV8)*100,0)</f>
        <v>47.682134453866944</v>
      </c>
      <c r="BD45" t="str">
        <f>AH45</f>
        <v>11 Corporate managers and directors</v>
      </c>
      <c r="BE45" s="18">
        <f t="shared" ref="BE45:BI54" si="124">BE8/BE$35*100</f>
        <v>6.736321132714405</v>
      </c>
      <c r="BF45" s="18">
        <f t="shared" si="124"/>
        <v>7.298135276998563</v>
      </c>
      <c r="BG45" s="18">
        <f t="shared" si="124"/>
        <v>7.5959921235066465</v>
      </c>
      <c r="BH45" s="18">
        <f t="shared" si="124"/>
        <v>6.7194576450845682</v>
      </c>
      <c r="BI45" s="18">
        <f t="shared" si="124"/>
        <v>7.1135630821764479</v>
      </c>
      <c r="BK45" s="68">
        <f t="shared" ref="BK45:BK70" si="125">IF(BG8&gt;0,(BK8/BG8)*100,0)</f>
        <v>-9.6287969413167396</v>
      </c>
      <c r="BL45" s="69">
        <f t="shared" ref="BL45:BL70" si="126">IF(BG8&gt;0,BL8/BG8*100,0)</f>
        <v>39.474077349775953</v>
      </c>
      <c r="BM45" s="69">
        <f t="shared" ref="BM45:BM70" si="127">IF(BG8&gt;0,(BM8/BG8)*100,0)</f>
        <v>29.845280408459214</v>
      </c>
      <c r="BO45" t="str">
        <f>AS45</f>
        <v>11 Corporate managers and directors</v>
      </c>
      <c r="BP45" s="18">
        <f t="shared" ref="BP45:BT54" si="128">BP8/BP$35*100</f>
        <v>5.5586273460187865</v>
      </c>
      <c r="BQ45" s="18">
        <f t="shared" si="128"/>
        <v>6.123460608313529</v>
      </c>
      <c r="BR45" s="18">
        <f t="shared" si="128"/>
        <v>6.2667947976171483</v>
      </c>
      <c r="BS45" s="18">
        <f t="shared" si="128"/>
        <v>5.5683982093244788</v>
      </c>
      <c r="BT45" s="18">
        <f t="shared" si="128"/>
        <v>5.3971401941878048</v>
      </c>
      <c r="BV45" s="68">
        <f t="shared" ref="BV45:BV70" si="129">IF(BR8&gt;0,(BV8/BR8)*100,0)</f>
        <v>-29.838125415960874</v>
      </c>
      <c r="BW45" s="69">
        <f t="shared" ref="BW45:BW70" si="130">IF(BR8&gt;0,BW8/BR8*100,0)</f>
        <v>36.897781007702818</v>
      </c>
      <c r="BX45" s="69">
        <f t="shared" ref="BX45:BX70" si="131">IF(BR8&gt;0,(BX8/BR8)*100,0)</f>
        <v>7.0596555917419384</v>
      </c>
      <c r="BZ45" t="str">
        <f>BD45</f>
        <v>11 Corporate managers and directors</v>
      </c>
      <c r="CA45" s="18">
        <f t="shared" ref="CA45:CE54" si="132">CA8/CA$35*100</f>
        <v>5.5631326943936878</v>
      </c>
      <c r="CB45" s="18">
        <f t="shared" si="132"/>
        <v>6.1317776090508724</v>
      </c>
      <c r="CC45" s="18">
        <f t="shared" si="132"/>
        <v>6.8847981310087984</v>
      </c>
      <c r="CD45" s="18">
        <f t="shared" si="132"/>
        <v>7.0733835833804255</v>
      </c>
      <c r="CE45" s="18">
        <f t="shared" si="132"/>
        <v>8.0208462685968751</v>
      </c>
      <c r="CG45" s="68">
        <f t="shared" ref="CG45:CG70" si="133">IF(CC8&gt;0,(CG8/CC8)*100,0)</f>
        <v>-26.740344607149286</v>
      </c>
      <c r="CH45" s="69">
        <f t="shared" ref="CH45:CH70" si="134">IF(CC8&gt;0,CH8/CC8*100,0)</f>
        <v>38.162509608799503</v>
      </c>
      <c r="CI45" s="69">
        <f t="shared" ref="CI45:CI70" si="135">IF(CC8&gt;0,(CI8/CC8)*100,0)</f>
        <v>11.422165001650223</v>
      </c>
      <c r="CK45" t="str">
        <f>BO45</f>
        <v>11 Corporate managers and directors</v>
      </c>
      <c r="CL45" s="18">
        <f t="shared" ref="CL45:CP54" si="136">CL8/CL$35*100</f>
        <v>3.0493941807196627</v>
      </c>
      <c r="CM45" s="18">
        <f t="shared" si="136"/>
        <v>3.7610079299127714</v>
      </c>
      <c r="CN45" s="18">
        <f t="shared" si="136"/>
        <v>3.9245542176058619</v>
      </c>
      <c r="CO45" s="18">
        <f t="shared" si="136"/>
        <v>4.2262630621586865</v>
      </c>
      <c r="CP45" s="18">
        <f t="shared" si="136"/>
        <v>5.471451928697368</v>
      </c>
      <c r="CR45" s="68">
        <f t="shared" ref="CR45:CR70" si="137">IF(CN8&gt;0,(CR8/CN8)*100,0)</f>
        <v>24.050914249443672</v>
      </c>
      <c r="CS45" s="69">
        <f t="shared" ref="CS45:CS70" si="138">IF(CN8&gt;0,CS8/CN8*100,0)</f>
        <v>32.497841105061916</v>
      </c>
      <c r="CT45" s="69">
        <f t="shared" ref="CT45:CT70" si="139">IF(CN8&gt;0,(CT8/CN8)*100,0)</f>
        <v>56.548755354505587</v>
      </c>
    </row>
    <row r="46" spans="1:98" x14ac:dyDescent="0.2">
      <c r="A46" t="str">
        <f t="shared" si="103"/>
        <v>12 Other managers and proprietors</v>
      </c>
      <c r="B46" s="18">
        <f t="shared" si="104"/>
        <v>3.0300825789772108</v>
      </c>
      <c r="C46" s="18">
        <f t="shared" si="104"/>
        <v>3.1318281269701695</v>
      </c>
      <c r="D46" s="18">
        <f t="shared" si="104"/>
        <v>2.9517877691509238</v>
      </c>
      <c r="E46" s="18">
        <f t="shared" si="104"/>
        <v>3.5937385937957229</v>
      </c>
      <c r="F46" s="18">
        <f t="shared" si="104"/>
        <v>3.9188077385565263</v>
      </c>
      <c r="H46" s="68">
        <f t="shared" si="105"/>
        <v>93.734789530227786</v>
      </c>
      <c r="I46" s="69">
        <f t="shared" si="106"/>
        <v>95.725353534415675</v>
      </c>
      <c r="J46" s="69">
        <f t="shared" si="107"/>
        <v>189.46014306464346</v>
      </c>
      <c r="L46" t="str">
        <f t="shared" ref="L46:L69" si="140">A46</f>
        <v>12 Other managers and proprietors</v>
      </c>
      <c r="M46" s="18">
        <f t="shared" si="108"/>
        <v>3.648266167656375</v>
      </c>
      <c r="N46" s="18">
        <f t="shared" si="108"/>
        <v>3.6149983152264213</v>
      </c>
      <c r="O46" s="18">
        <f t="shared" si="108"/>
        <v>3.6310823219499286</v>
      </c>
      <c r="P46" s="18">
        <f t="shared" si="108"/>
        <v>4.3942062634858665</v>
      </c>
      <c r="Q46" s="18">
        <f t="shared" si="108"/>
        <v>4.8573101561404082</v>
      </c>
      <c r="S46" s="68">
        <f t="shared" si="109"/>
        <v>95.13909929364155</v>
      </c>
      <c r="T46" s="69">
        <f t="shared" si="110"/>
        <v>94.360242140321546</v>
      </c>
      <c r="U46" s="69">
        <f t="shared" si="111"/>
        <v>189.49934143396311</v>
      </c>
      <c r="W46" t="str">
        <f t="shared" ref="W46:W69" si="141">A46</f>
        <v>12 Other managers and proprietors</v>
      </c>
      <c r="X46" s="18">
        <f t="shared" si="112"/>
        <v>4.0116482939794498</v>
      </c>
      <c r="Y46" s="18">
        <f t="shared" si="112"/>
        <v>3.9685337352483896</v>
      </c>
      <c r="Z46" s="18">
        <f t="shared" si="112"/>
        <v>3.8330829215460764</v>
      </c>
      <c r="AA46" s="18">
        <f t="shared" si="112"/>
        <v>4.6273690794980515</v>
      </c>
      <c r="AB46" s="18">
        <f t="shared" si="112"/>
        <v>5.0058474922688703</v>
      </c>
      <c r="AD46" s="68">
        <f t="shared" si="113"/>
        <v>59.2685013930056</v>
      </c>
      <c r="AE46" s="69">
        <f t="shared" si="114"/>
        <v>87.086637605898488</v>
      </c>
      <c r="AF46" s="69">
        <f t="shared" si="115"/>
        <v>146.3551389989041</v>
      </c>
      <c r="AH46" t="str">
        <f t="shared" ref="AH46:AH69" si="142">L46</f>
        <v>12 Other managers and proprietors</v>
      </c>
      <c r="AI46" s="18">
        <f t="shared" si="116"/>
        <v>3.915568108658618</v>
      </c>
      <c r="AJ46" s="18">
        <f t="shared" si="116"/>
        <v>4.250781360225357</v>
      </c>
      <c r="AK46" s="18">
        <f t="shared" si="116"/>
        <v>4.377820815914637</v>
      </c>
      <c r="AL46" s="18">
        <f t="shared" si="116"/>
        <v>5.398673098557154</v>
      </c>
      <c r="AM46" s="18">
        <f t="shared" si="116"/>
        <v>6.0654193302661925</v>
      </c>
      <c r="AO46" s="68">
        <f t="shared" si="117"/>
        <v>51.636003775317249</v>
      </c>
      <c r="AP46" s="69">
        <f t="shared" si="118"/>
        <v>84.710046466266249</v>
      </c>
      <c r="AQ46" s="69">
        <f t="shared" si="119"/>
        <v>136.3460502415835</v>
      </c>
      <c r="AS46" t="str">
        <f t="shared" ref="AS46:AS69" si="143">W46</f>
        <v>12 Other managers and proprietors</v>
      </c>
      <c r="AT46" s="18">
        <f t="shared" si="120"/>
        <v>4.6369176801219307</v>
      </c>
      <c r="AU46" s="18">
        <f t="shared" si="120"/>
        <v>4.5611599680448389</v>
      </c>
      <c r="AV46" s="18">
        <f t="shared" si="120"/>
        <v>4.4967544480862376</v>
      </c>
      <c r="AW46" s="18">
        <f t="shared" si="120"/>
        <v>5.5205275610791169</v>
      </c>
      <c r="AX46" s="18">
        <f t="shared" si="120"/>
        <v>5.8390593887619042</v>
      </c>
      <c r="AZ46" s="68">
        <f t="shared" si="121"/>
        <v>50.506305783237202</v>
      </c>
      <c r="BA46" s="69">
        <f t="shared" si="122"/>
        <v>79.677368286118067</v>
      </c>
      <c r="BB46" s="69">
        <f t="shared" si="123"/>
        <v>130.18367406935528</v>
      </c>
      <c r="BD46" t="str">
        <f t="shared" ref="BD46:BD69" si="144">AH46</f>
        <v>12 Other managers and proprietors</v>
      </c>
      <c r="BE46" s="18">
        <f t="shared" si="124"/>
        <v>3.2918900253922865</v>
      </c>
      <c r="BF46" s="18">
        <f t="shared" si="124"/>
        <v>3.0281156363020543</v>
      </c>
      <c r="BG46" s="18">
        <f t="shared" si="124"/>
        <v>3.072841285742693</v>
      </c>
      <c r="BH46" s="18">
        <f t="shared" si="124"/>
        <v>3.5591202496887124</v>
      </c>
      <c r="BI46" s="18">
        <f t="shared" si="124"/>
        <v>3.7926088565616816</v>
      </c>
      <c r="BK46" s="68">
        <f t="shared" si="125"/>
        <v>19.103715045128826</v>
      </c>
      <c r="BL46" s="69">
        <f t="shared" si="126"/>
        <v>55.900392301263125</v>
      </c>
      <c r="BM46" s="69">
        <f t="shared" si="127"/>
        <v>75.004107346391947</v>
      </c>
      <c r="BO46" t="str">
        <f t="shared" ref="BO46:BO69" si="145">AS46</f>
        <v>12 Other managers and proprietors</v>
      </c>
      <c r="BP46" s="18">
        <f t="shared" si="128"/>
        <v>3.3054551280849775</v>
      </c>
      <c r="BQ46" s="18">
        <f t="shared" si="128"/>
        <v>3.2828237202440853</v>
      </c>
      <c r="BR46" s="18">
        <f t="shared" si="128"/>
        <v>3.4002260719540454</v>
      </c>
      <c r="BS46" s="18">
        <f t="shared" si="128"/>
        <v>4.2669235333193463</v>
      </c>
      <c r="BT46" s="18">
        <f t="shared" si="128"/>
        <v>4.9873169229182075</v>
      </c>
      <c r="BV46" s="68">
        <f t="shared" si="129"/>
        <v>19.492908602561112</v>
      </c>
      <c r="BW46" s="69">
        <f t="shared" si="130"/>
        <v>63.800865058240987</v>
      </c>
      <c r="BX46" s="69">
        <f t="shared" si="131"/>
        <v>83.293773660802088</v>
      </c>
      <c r="BZ46" t="str">
        <f t="shared" ref="BZ46:BZ69" si="146">BD46</f>
        <v>12 Other managers and proprietors</v>
      </c>
      <c r="CA46" s="18">
        <f t="shared" si="132"/>
        <v>3.097518106220444</v>
      </c>
      <c r="CB46" s="18">
        <f t="shared" si="132"/>
        <v>3.0924067649823601</v>
      </c>
      <c r="CC46" s="18">
        <f t="shared" si="132"/>
        <v>3.0653815934025457</v>
      </c>
      <c r="CD46" s="18">
        <f t="shared" si="132"/>
        <v>3.8258026687062165</v>
      </c>
      <c r="CE46" s="18">
        <f t="shared" si="132"/>
        <v>4.4555676217490872</v>
      </c>
      <c r="CG46" s="68">
        <f t="shared" si="133"/>
        <v>-8.5982767556628605</v>
      </c>
      <c r="CH46" s="69">
        <f t="shared" si="134"/>
        <v>47.788338190747595</v>
      </c>
      <c r="CI46" s="69">
        <f t="shared" si="135"/>
        <v>39.190061435084736</v>
      </c>
      <c r="CK46" t="str">
        <f t="shared" ref="CK46:CK69" si="147">BO46</f>
        <v>12 Other managers and proprietors</v>
      </c>
      <c r="CL46" s="18">
        <f t="shared" si="136"/>
        <v>3.1199290671773494</v>
      </c>
      <c r="CM46" s="18">
        <f t="shared" si="136"/>
        <v>3.1817937618820542</v>
      </c>
      <c r="CN46" s="18">
        <f t="shared" si="136"/>
        <v>3.1618473953943989</v>
      </c>
      <c r="CO46" s="18">
        <f t="shared" si="136"/>
        <v>4.8151697904248767</v>
      </c>
      <c r="CP46" s="18">
        <f t="shared" si="136"/>
        <v>6.5371696581270982</v>
      </c>
      <c r="CR46" s="68">
        <f t="shared" si="137"/>
        <v>83.965576512017208</v>
      </c>
      <c r="CS46" s="69">
        <f t="shared" si="138"/>
        <v>51.297781891499305</v>
      </c>
      <c r="CT46" s="69">
        <f t="shared" si="139"/>
        <v>135.26335840351652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21.144981392783226</v>
      </c>
      <c r="C47" s="18">
        <f t="shared" si="104"/>
        <v>21.335857605514452</v>
      </c>
      <c r="D47" s="18">
        <f t="shared" si="104"/>
        <v>21.057021769451197</v>
      </c>
      <c r="E47" s="18">
        <f t="shared" si="104"/>
        <v>20.568878450984201</v>
      </c>
      <c r="F47" s="18">
        <f t="shared" si="104"/>
        <v>20.230412271106257</v>
      </c>
      <c r="H47" s="68">
        <f t="shared" si="105"/>
        <v>40.199535355440425</v>
      </c>
      <c r="I47" s="69">
        <f t="shared" si="106"/>
        <v>46.325668449789347</v>
      </c>
      <c r="J47" s="69">
        <f t="shared" si="107"/>
        <v>86.525203805229779</v>
      </c>
      <c r="L47" t="str">
        <f t="shared" si="140"/>
        <v>21 Science, research, engineering and technology professionals</v>
      </c>
      <c r="M47" s="18">
        <f t="shared" si="108"/>
        <v>11.860354455966107</v>
      </c>
      <c r="N47" s="18">
        <f t="shared" si="108"/>
        <v>11.871680688825379</v>
      </c>
      <c r="O47" s="18">
        <f t="shared" si="108"/>
        <v>12.538410076000483</v>
      </c>
      <c r="P47" s="18">
        <f t="shared" si="108"/>
        <v>12.764903706881064</v>
      </c>
      <c r="Q47" s="18">
        <f t="shared" si="108"/>
        <v>13.123047055396043</v>
      </c>
      <c r="S47" s="68">
        <f t="shared" si="109"/>
        <v>52.678108921972424</v>
      </c>
      <c r="T47" s="69">
        <f t="shared" si="110"/>
        <v>51.401454563580209</v>
      </c>
      <c r="U47" s="69">
        <f t="shared" si="111"/>
        <v>104.07956348555263</v>
      </c>
      <c r="W47" t="str">
        <f t="shared" si="141"/>
        <v>21 Science, research, engineering and technology professionals</v>
      </c>
      <c r="X47" s="18">
        <f t="shared" si="112"/>
        <v>10.778633574788332</v>
      </c>
      <c r="Y47" s="18">
        <f t="shared" si="112"/>
        <v>10.400077763089225</v>
      </c>
      <c r="Z47" s="18">
        <f t="shared" si="112"/>
        <v>10.40266002219623</v>
      </c>
      <c r="AA47" s="18">
        <f t="shared" si="112"/>
        <v>10.155941592850818</v>
      </c>
      <c r="AB47" s="18">
        <f t="shared" si="112"/>
        <v>9.3429478336916674</v>
      </c>
      <c r="AD47" s="68">
        <f t="shared" si="113"/>
        <v>9.5317465112663768</v>
      </c>
      <c r="AE47" s="69">
        <f t="shared" si="114"/>
        <v>42.31902703365401</v>
      </c>
      <c r="AF47" s="69">
        <f t="shared" si="115"/>
        <v>51.850773544920393</v>
      </c>
      <c r="AH47" t="str">
        <f t="shared" si="142"/>
        <v>21 Science, research, engineering and technology professionals</v>
      </c>
      <c r="AI47" s="18">
        <f t="shared" si="116"/>
        <v>3.8722681928583884</v>
      </c>
      <c r="AJ47" s="18">
        <f t="shared" si="116"/>
        <v>3.9638331396362956</v>
      </c>
      <c r="AK47" s="18">
        <f t="shared" si="116"/>
        <v>4.1908189692985429</v>
      </c>
      <c r="AL47" s="18">
        <f t="shared" si="116"/>
        <v>4.4499910258615856</v>
      </c>
      <c r="AM47" s="18">
        <f t="shared" si="116"/>
        <v>4.5875656824233353</v>
      </c>
      <c r="AO47" s="68">
        <f t="shared" si="117"/>
        <v>19.80718820549923</v>
      </c>
      <c r="AP47" s="69">
        <f t="shared" si="118"/>
        <v>43.152095087840472</v>
      </c>
      <c r="AQ47" s="69">
        <f t="shared" si="119"/>
        <v>62.959283293339695</v>
      </c>
      <c r="AS47" t="str">
        <f t="shared" si="143"/>
        <v>21 Science, research, engineering and technology professionals</v>
      </c>
      <c r="AT47" s="18">
        <f t="shared" si="120"/>
        <v>9.7747036003810521</v>
      </c>
      <c r="AU47" s="18">
        <f t="shared" si="120"/>
        <v>9.5588064398401666</v>
      </c>
      <c r="AV47" s="18">
        <f t="shared" si="120"/>
        <v>9.507785327040942</v>
      </c>
      <c r="AW47" s="18">
        <f t="shared" si="120"/>
        <v>8.7226730501201857</v>
      </c>
      <c r="AX47" s="18">
        <f t="shared" si="120"/>
        <v>7.6136691286262357</v>
      </c>
      <c r="AZ47" s="68">
        <f t="shared" si="121"/>
        <v>-7.1834100374165626</v>
      </c>
      <c r="BA47" s="69">
        <f t="shared" si="122"/>
        <v>35.088209269956344</v>
      </c>
      <c r="BB47" s="69">
        <f t="shared" si="123"/>
        <v>27.90479923253978</v>
      </c>
      <c r="BD47" t="str">
        <f t="shared" si="144"/>
        <v>21 Science, research, engineering and technology professionals</v>
      </c>
      <c r="BE47" s="18">
        <f t="shared" si="124"/>
        <v>3.6376433201450302</v>
      </c>
      <c r="BF47" s="18">
        <f t="shared" si="124"/>
        <v>3.6392947595386929</v>
      </c>
      <c r="BG47" s="18">
        <f t="shared" si="124"/>
        <v>3.8387709282479103</v>
      </c>
      <c r="BH47" s="18">
        <f t="shared" si="124"/>
        <v>3.5674478706491675</v>
      </c>
      <c r="BI47" s="18">
        <f t="shared" si="124"/>
        <v>3.3977152064463598</v>
      </c>
      <c r="BK47" s="68">
        <f t="shared" si="125"/>
        <v>-14.587357332160822</v>
      </c>
      <c r="BL47" s="69">
        <f t="shared" si="126"/>
        <v>25.831996913255956</v>
      </c>
      <c r="BM47" s="69">
        <f t="shared" si="127"/>
        <v>11.244639581095136</v>
      </c>
      <c r="BO47" t="str">
        <f t="shared" si="145"/>
        <v>21 Science, research, engineering and technology professionals</v>
      </c>
      <c r="BP47" s="18">
        <f t="shared" si="128"/>
        <v>2.7832566258110334</v>
      </c>
      <c r="BQ47" s="18">
        <f t="shared" si="128"/>
        <v>2.9770004510904129</v>
      </c>
      <c r="BR47" s="18">
        <f t="shared" si="128"/>
        <v>3.1184471099432423</v>
      </c>
      <c r="BS47" s="18">
        <f t="shared" si="128"/>
        <v>3.1780711490237437</v>
      </c>
      <c r="BT47" s="18">
        <f t="shared" si="128"/>
        <v>3.3322209817889532</v>
      </c>
      <c r="BV47" s="68">
        <f t="shared" si="129"/>
        <v>-12.948076662193426</v>
      </c>
      <c r="BW47" s="69">
        <f t="shared" si="130"/>
        <v>31.196256828013517</v>
      </c>
      <c r="BX47" s="69">
        <f t="shared" si="131"/>
        <v>18.248180165820095</v>
      </c>
      <c r="BZ47" t="str">
        <f t="shared" si="146"/>
        <v>21 Science, research, engineering and technology professionals</v>
      </c>
      <c r="CA47" s="18">
        <f t="shared" si="132"/>
        <v>2.5837890779125825</v>
      </c>
      <c r="CB47" s="18">
        <f t="shared" si="132"/>
        <v>2.6260703296560282</v>
      </c>
      <c r="CC47" s="18">
        <f t="shared" si="132"/>
        <v>2.9021803328051501</v>
      </c>
      <c r="CD47" s="18">
        <f t="shared" si="132"/>
        <v>3.2459642257320098</v>
      </c>
      <c r="CE47" s="18">
        <f t="shared" si="132"/>
        <v>3.1927414182516349</v>
      </c>
      <c r="CG47" s="68">
        <f t="shared" si="133"/>
        <v>-30.820846855531602</v>
      </c>
      <c r="CH47" s="69">
        <f t="shared" si="134"/>
        <v>27.316421028894755</v>
      </c>
      <c r="CI47" s="69">
        <f t="shared" si="135"/>
        <v>-3.5044258266368491</v>
      </c>
      <c r="CK47" t="str">
        <f t="shared" si="147"/>
        <v>21 Science, research, engineering and technology professionals</v>
      </c>
      <c r="CL47" s="18">
        <f t="shared" si="136"/>
        <v>1.5176678043181846</v>
      </c>
      <c r="CM47" s="18">
        <f t="shared" si="136"/>
        <v>1.9771908384899184</v>
      </c>
      <c r="CN47" s="18">
        <f t="shared" si="136"/>
        <v>2.26157748350942</v>
      </c>
      <c r="CO47" s="18">
        <f t="shared" si="136"/>
        <v>3.4521802789028104</v>
      </c>
      <c r="CP47" s="18">
        <f t="shared" si="136"/>
        <v>5.4251321292983601</v>
      </c>
      <c r="CR47" s="68">
        <f t="shared" si="137"/>
        <v>113.44528364068654</v>
      </c>
      <c r="CS47" s="69">
        <f t="shared" si="138"/>
        <v>46.046921053166415</v>
      </c>
      <c r="CT47" s="69">
        <f t="shared" si="139"/>
        <v>159.49220469385295</v>
      </c>
    </row>
    <row r="48" spans="1:98" x14ac:dyDescent="0.2">
      <c r="A48" t="str">
        <f t="shared" si="103"/>
        <v>22 Health professionals</v>
      </c>
      <c r="B48" s="18">
        <f t="shared" si="104"/>
        <v>14.716109334046809</v>
      </c>
      <c r="C48" s="18">
        <f t="shared" si="104"/>
        <v>16.205435687328269</v>
      </c>
      <c r="D48" s="18">
        <f t="shared" si="104"/>
        <v>15.774848106539505</v>
      </c>
      <c r="E48" s="18">
        <f t="shared" si="104"/>
        <v>16.367544621773803</v>
      </c>
      <c r="F48" s="18">
        <f t="shared" si="104"/>
        <v>15.76544166520385</v>
      </c>
      <c r="H48" s="68">
        <f t="shared" si="105"/>
        <v>45.84103673298646</v>
      </c>
      <c r="I48" s="69">
        <f t="shared" si="106"/>
        <v>64.213722993786448</v>
      </c>
      <c r="J48" s="69">
        <f t="shared" si="107"/>
        <v>110.05475972677291</v>
      </c>
      <c r="L48" t="str">
        <f t="shared" si="140"/>
        <v>22 Health professionals</v>
      </c>
      <c r="M48" s="18">
        <f t="shared" si="108"/>
        <v>6.3502935665488067</v>
      </c>
      <c r="N48" s="18">
        <f t="shared" si="108"/>
        <v>7.0009917185240855</v>
      </c>
      <c r="O48" s="18">
        <f t="shared" si="108"/>
        <v>6.8416575012677461</v>
      </c>
      <c r="P48" s="18">
        <f t="shared" si="108"/>
        <v>6.9665426342384613</v>
      </c>
      <c r="Q48" s="18">
        <f t="shared" si="108"/>
        <v>6.5097727382245871</v>
      </c>
      <c r="S48" s="68">
        <f t="shared" si="109"/>
        <v>38.799868156700121</v>
      </c>
      <c r="T48" s="69">
        <f t="shared" si="110"/>
        <v>66.779198320100747</v>
      </c>
      <c r="U48" s="69">
        <f t="shared" si="111"/>
        <v>105.57906647680086</v>
      </c>
      <c r="W48" t="str">
        <f t="shared" si="141"/>
        <v>22 Health professionals</v>
      </c>
      <c r="X48" s="18">
        <f t="shared" si="112"/>
        <v>6.5861930502523425</v>
      </c>
      <c r="Y48" s="18">
        <f t="shared" si="112"/>
        <v>7.3866821063946917</v>
      </c>
      <c r="Z48" s="18">
        <f t="shared" si="112"/>
        <v>7.3312199336673167</v>
      </c>
      <c r="AA48" s="18">
        <f t="shared" si="112"/>
        <v>7.595267591113994</v>
      </c>
      <c r="AB48" s="18">
        <f t="shared" si="112"/>
        <v>7.282354017174784</v>
      </c>
      <c r="AD48" s="68">
        <f t="shared" si="113"/>
        <v>21.142360835194747</v>
      </c>
      <c r="AE48" s="69">
        <f t="shared" si="114"/>
        <v>64.625717570509266</v>
      </c>
      <c r="AF48" s="69">
        <f t="shared" si="115"/>
        <v>85.768078405704003</v>
      </c>
      <c r="AH48" t="str">
        <f t="shared" si="142"/>
        <v>22 Health professionals</v>
      </c>
      <c r="AI48" s="18">
        <f t="shared" si="116"/>
        <v>11.739339580012446</v>
      </c>
      <c r="AJ48" s="18">
        <f t="shared" si="116"/>
        <v>9.5627753698246778</v>
      </c>
      <c r="AK48" s="18">
        <f t="shared" si="116"/>
        <v>8.5324668026869297</v>
      </c>
      <c r="AL48" s="18">
        <f t="shared" si="116"/>
        <v>5.1162906525624896</v>
      </c>
      <c r="AM48" s="18">
        <f t="shared" si="116"/>
        <v>1.6629544978084017</v>
      </c>
      <c r="AO48" s="68">
        <f t="shared" si="117"/>
        <v>-78.669293490345609</v>
      </c>
      <c r="AP48" s="69">
        <f t="shared" si="118"/>
        <v>19.779357827600187</v>
      </c>
      <c r="AQ48" s="69">
        <f t="shared" si="119"/>
        <v>-58.88993566274543</v>
      </c>
      <c r="AS48" t="str">
        <f t="shared" si="143"/>
        <v>22 Health professionals</v>
      </c>
      <c r="AT48" s="18">
        <f t="shared" si="120"/>
        <v>1.6945602003291742</v>
      </c>
      <c r="AU48" s="18">
        <f t="shared" si="120"/>
        <v>1.8378503179931407</v>
      </c>
      <c r="AV48" s="18">
        <f t="shared" si="120"/>
        <v>2.0450117365363503</v>
      </c>
      <c r="AW48" s="18">
        <f t="shared" si="120"/>
        <v>2.057692663251494</v>
      </c>
      <c r="AX48" s="18">
        <f t="shared" si="120"/>
        <v>1.9506874631082496</v>
      </c>
      <c r="AZ48" s="68">
        <f t="shared" si="121"/>
        <v>10.561230727762725</v>
      </c>
      <c r="BA48" s="69">
        <f t="shared" si="122"/>
        <v>54.233859665702845</v>
      </c>
      <c r="BB48" s="69">
        <f t="shared" si="123"/>
        <v>64.795090393465571</v>
      </c>
      <c r="BD48" t="str">
        <f t="shared" si="144"/>
        <v>22 Health professionals</v>
      </c>
      <c r="BE48" s="18">
        <f t="shared" si="124"/>
        <v>1.6944410845483582</v>
      </c>
      <c r="BF48" s="18">
        <f t="shared" si="124"/>
        <v>2.0980613297042705</v>
      </c>
      <c r="BG48" s="18">
        <f t="shared" si="124"/>
        <v>2.1854319429067259</v>
      </c>
      <c r="BH48" s="18">
        <f t="shared" si="124"/>
        <v>2.3647849911690839</v>
      </c>
      <c r="BI48" s="18">
        <f t="shared" si="124"/>
        <v>2.5843018948846699</v>
      </c>
      <c r="BK48" s="68">
        <f t="shared" si="125"/>
        <v>14.112532003429601</v>
      </c>
      <c r="BL48" s="69">
        <f t="shared" si="126"/>
        <v>61.908324574407345</v>
      </c>
      <c r="BM48" s="69">
        <f t="shared" si="127"/>
        <v>76.020856577836952</v>
      </c>
      <c r="BO48" t="str">
        <f t="shared" si="145"/>
        <v>22 Health professionals</v>
      </c>
      <c r="BP48" s="18">
        <f t="shared" si="128"/>
        <v>1.2891698391223418</v>
      </c>
      <c r="BQ48" s="18">
        <f t="shared" si="128"/>
        <v>1.4636914772325336</v>
      </c>
      <c r="BR48" s="18">
        <f t="shared" si="128"/>
        <v>1.6005778694029087</v>
      </c>
      <c r="BS48" s="18">
        <f t="shared" si="128"/>
        <v>1.6647764341362477</v>
      </c>
      <c r="BT48" s="18">
        <f t="shared" si="128"/>
        <v>1.5639642615646079</v>
      </c>
      <c r="BV48" s="68">
        <f t="shared" si="129"/>
        <v>-20.396351043579813</v>
      </c>
      <c r="BW48" s="69">
        <f t="shared" si="130"/>
        <v>44.478561398487201</v>
      </c>
      <c r="BX48" s="69">
        <f t="shared" si="131"/>
        <v>24.082210354907385</v>
      </c>
      <c r="BZ48" t="str">
        <f t="shared" si="146"/>
        <v>22 Health professionals</v>
      </c>
      <c r="CA48" s="18">
        <f t="shared" si="132"/>
        <v>1.1354769262175723</v>
      </c>
      <c r="CB48" s="18">
        <f t="shared" si="132"/>
        <v>1.5214110503138452</v>
      </c>
      <c r="CC48" s="18">
        <f t="shared" si="132"/>
        <v>1.4428830002986324</v>
      </c>
      <c r="CD48" s="18">
        <f t="shared" si="132"/>
        <v>1.6432931197611844</v>
      </c>
      <c r="CE48" s="18">
        <f t="shared" si="132"/>
        <v>1.5355009090423561</v>
      </c>
      <c r="CG48" s="68">
        <f t="shared" si="133"/>
        <v>-33.080166619675921</v>
      </c>
      <c r="CH48" s="69">
        <f t="shared" si="134"/>
        <v>40.116764267450961</v>
      </c>
      <c r="CI48" s="69">
        <f t="shared" si="135"/>
        <v>7.0365976477750367</v>
      </c>
      <c r="CK48" t="str">
        <f t="shared" si="147"/>
        <v>22 Health professionals</v>
      </c>
      <c r="CL48" s="18">
        <f t="shared" si="136"/>
        <v>0.33237045280460231</v>
      </c>
      <c r="CM48" s="18">
        <f t="shared" si="136"/>
        <v>0.55387133804602851</v>
      </c>
      <c r="CN48" s="18">
        <f t="shared" si="136"/>
        <v>0.65405967518070884</v>
      </c>
      <c r="CO48" s="18">
        <f t="shared" si="136"/>
        <v>1.2177406839234102</v>
      </c>
      <c r="CP48" s="18">
        <f t="shared" si="136"/>
        <v>2.5737213681694144</v>
      </c>
      <c r="CR48" s="68">
        <f t="shared" si="137"/>
        <v>250.13205161981693</v>
      </c>
      <c r="CS48" s="69">
        <f t="shared" si="138"/>
        <v>82.492758341841494</v>
      </c>
      <c r="CT48" s="69">
        <f t="shared" si="139"/>
        <v>332.62480996165846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25.797117733287166</v>
      </c>
      <c r="C49" s="18">
        <f t="shared" si="104"/>
        <v>24.357125473077939</v>
      </c>
      <c r="D49" s="18">
        <f t="shared" si="104"/>
        <v>23.705506415212231</v>
      </c>
      <c r="E49" s="18">
        <f t="shared" si="104"/>
        <v>22.914807427842273</v>
      </c>
      <c r="F49" s="18">
        <f t="shared" si="104"/>
        <v>21.3202993925808</v>
      </c>
      <c r="H49" s="68">
        <f t="shared" si="105"/>
        <v>31.245024630641065</v>
      </c>
      <c r="I49" s="69">
        <f t="shared" si="106"/>
        <v>59.462489672790554</v>
      </c>
      <c r="J49" s="69">
        <f t="shared" si="107"/>
        <v>90.707514303431608</v>
      </c>
      <c r="L49" t="str">
        <f t="shared" si="140"/>
        <v>23 Teaching and other educational professionals</v>
      </c>
      <c r="M49" s="18">
        <f t="shared" si="108"/>
        <v>20.547165358299431</v>
      </c>
      <c r="N49" s="18">
        <f t="shared" si="108"/>
        <v>19.836087195209615</v>
      </c>
      <c r="O49" s="18">
        <f t="shared" si="108"/>
        <v>18.845806285373708</v>
      </c>
      <c r="P49" s="18">
        <f t="shared" si="108"/>
        <v>18.092729771257371</v>
      </c>
      <c r="Q49" s="18">
        <f t="shared" si="108"/>
        <v>16.545587630263363</v>
      </c>
      <c r="S49" s="68">
        <f t="shared" si="109"/>
        <v>28.071362253584081</v>
      </c>
      <c r="T49" s="69">
        <f t="shared" si="110"/>
        <v>61.726784261205317</v>
      </c>
      <c r="U49" s="69">
        <f t="shared" si="111"/>
        <v>89.798146514789394</v>
      </c>
      <c r="W49" t="str">
        <f t="shared" si="141"/>
        <v>23 Teaching and other educational professionals</v>
      </c>
      <c r="X49" s="18">
        <f t="shared" si="112"/>
        <v>6.9828314801627736</v>
      </c>
      <c r="Y49" s="18">
        <f t="shared" si="112"/>
        <v>6.0312474556221343</v>
      </c>
      <c r="Z49" s="18">
        <f t="shared" si="112"/>
        <v>5.9008789767469896</v>
      </c>
      <c r="AA49" s="18">
        <f t="shared" si="112"/>
        <v>4.9534156126547817</v>
      </c>
      <c r="AB49" s="18">
        <f t="shared" si="112"/>
        <v>3.8195287661760107</v>
      </c>
      <c r="AD49" s="68">
        <f t="shared" si="113"/>
        <v>-21.060645379096211</v>
      </c>
      <c r="AE49" s="69">
        <f t="shared" si="114"/>
        <v>45.374101547006816</v>
      </c>
      <c r="AF49" s="69">
        <f t="shared" si="115"/>
        <v>24.313456167910601</v>
      </c>
      <c r="AH49" t="str">
        <f t="shared" si="142"/>
        <v>23 Teaching and other educational professionals</v>
      </c>
      <c r="AI49" s="18">
        <f t="shared" si="116"/>
        <v>3.1795799872786921</v>
      </c>
      <c r="AJ49" s="18">
        <f t="shared" si="116"/>
        <v>1.9240131413204922</v>
      </c>
      <c r="AK49" s="18">
        <f t="shared" si="116"/>
        <v>1.7047768970710295</v>
      </c>
      <c r="AL49" s="18">
        <f t="shared" si="116"/>
        <v>1.2129939937454688</v>
      </c>
      <c r="AM49" s="18">
        <f t="shared" si="116"/>
        <v>1.1173313349166902</v>
      </c>
      <c r="AO49" s="68">
        <f t="shared" si="117"/>
        <v>-28.267839979059445</v>
      </c>
      <c r="AP49" s="69">
        <f t="shared" si="118"/>
        <v>22.655198504336795</v>
      </c>
      <c r="AQ49" s="69">
        <f t="shared" si="119"/>
        <v>-5.6126414747226505</v>
      </c>
      <c r="AS49" t="str">
        <f t="shared" si="143"/>
        <v>23 Teaching and other educational professionals</v>
      </c>
      <c r="AT49" s="18">
        <f t="shared" si="120"/>
        <v>0.90247564836904814</v>
      </c>
      <c r="AU49" s="18">
        <f t="shared" si="120"/>
        <v>0.85070458771692326</v>
      </c>
      <c r="AV49" s="18">
        <f t="shared" si="120"/>
        <v>0.85387431731149732</v>
      </c>
      <c r="AW49" s="18">
        <f t="shared" si="120"/>
        <v>0.71019875334986171</v>
      </c>
      <c r="AX49" s="18">
        <f t="shared" si="120"/>
        <v>0.58018293564153367</v>
      </c>
      <c r="AZ49" s="68">
        <f t="shared" si="121"/>
        <v>-21.24430352642224</v>
      </c>
      <c r="BA49" s="69">
        <f t="shared" si="122"/>
        <v>41.201680255815148</v>
      </c>
      <c r="BB49" s="69">
        <f t="shared" si="123"/>
        <v>19.957376729392912</v>
      </c>
      <c r="BD49" t="str">
        <f t="shared" si="144"/>
        <v>23 Teaching and other educational professionals</v>
      </c>
      <c r="BE49" s="18">
        <f t="shared" si="124"/>
        <v>0.86550039812090318</v>
      </c>
      <c r="BF49" s="18">
        <f t="shared" si="124"/>
        <v>0.8682508186941299</v>
      </c>
      <c r="BG49" s="18">
        <f t="shared" si="124"/>
        <v>0.94090253489984654</v>
      </c>
      <c r="BH49" s="18">
        <f t="shared" si="124"/>
        <v>1.0053140403173189</v>
      </c>
      <c r="BI49" s="18">
        <f t="shared" si="124"/>
        <v>1.2142349540425528</v>
      </c>
      <c r="BK49" s="68">
        <f t="shared" si="125"/>
        <v>24.533293681143807</v>
      </c>
      <c r="BL49" s="69">
        <f t="shared" si="126"/>
        <v>46.131333911426509</v>
      </c>
      <c r="BM49" s="69">
        <f t="shared" si="127"/>
        <v>70.664627592570312</v>
      </c>
      <c r="BO49" t="str">
        <f t="shared" si="145"/>
        <v>23 Teaching and other educational professionals</v>
      </c>
      <c r="BP49" s="18">
        <f t="shared" si="128"/>
        <v>0.73775599244757539</v>
      </c>
      <c r="BQ49" s="18">
        <f t="shared" si="128"/>
        <v>0.73695747157220626</v>
      </c>
      <c r="BR49" s="18">
        <f t="shared" si="128"/>
        <v>0.81271994439070794</v>
      </c>
      <c r="BS49" s="18">
        <f t="shared" si="128"/>
        <v>0.8102805521901395</v>
      </c>
      <c r="BT49" s="18">
        <f t="shared" si="128"/>
        <v>0.88682078467169889</v>
      </c>
      <c r="BV49" s="68">
        <f t="shared" si="129"/>
        <v>-11.104883267313998</v>
      </c>
      <c r="BW49" s="69">
        <f t="shared" si="130"/>
        <v>42.82634263134306</v>
      </c>
      <c r="BX49" s="69">
        <f t="shared" si="131"/>
        <v>31.721459364029066</v>
      </c>
      <c r="BZ49" t="str">
        <f t="shared" si="146"/>
        <v>23 Teaching and other educational professionals</v>
      </c>
      <c r="CA49" s="18">
        <f t="shared" si="132"/>
        <v>0.71848921101645868</v>
      </c>
      <c r="CB49" s="18">
        <f t="shared" si="132"/>
        <v>0.78432015520708853</v>
      </c>
      <c r="CC49" s="18">
        <f t="shared" si="132"/>
        <v>0.85118996661530633</v>
      </c>
      <c r="CD49" s="18">
        <f t="shared" si="132"/>
        <v>1.0245466990204521</v>
      </c>
      <c r="CE49" s="18">
        <f t="shared" si="132"/>
        <v>1.3728492090015867</v>
      </c>
      <c r="CG49" s="68">
        <f t="shared" si="133"/>
        <v>1.422014349180553</v>
      </c>
      <c r="CH49" s="69">
        <f t="shared" si="134"/>
        <v>46.295168439389442</v>
      </c>
      <c r="CI49" s="69">
        <f t="shared" si="135"/>
        <v>47.717182788569993</v>
      </c>
      <c r="CK49" t="str">
        <f t="shared" si="147"/>
        <v>23 Teaching and other educational professionals</v>
      </c>
      <c r="CL49" s="18">
        <f t="shared" si="136"/>
        <v>0.34205472579961593</v>
      </c>
      <c r="CM49" s="18">
        <f t="shared" si="136"/>
        <v>0.46645345363456714</v>
      </c>
      <c r="CN49" s="18">
        <f t="shared" si="136"/>
        <v>0.5906258815641241</v>
      </c>
      <c r="CO49" s="18">
        <f t="shared" si="136"/>
        <v>0.88641461276331246</v>
      </c>
      <c r="CP49" s="18">
        <f t="shared" si="136"/>
        <v>1.1290381837897367</v>
      </c>
      <c r="CR49" s="68">
        <f t="shared" si="137"/>
        <v>70.091993228251241</v>
      </c>
      <c r="CS49" s="69">
        <f t="shared" si="138"/>
        <v>50.13920656308737</v>
      </c>
      <c r="CT49" s="69">
        <f t="shared" si="139"/>
        <v>120.23119979133861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7.8418968605286032</v>
      </c>
      <c r="C50" s="18">
        <f t="shared" si="104"/>
        <v>7.9437238232106004</v>
      </c>
      <c r="D50" s="18">
        <f t="shared" si="104"/>
        <v>8.5008133474952245</v>
      </c>
      <c r="E50" s="18">
        <f t="shared" si="104"/>
        <v>9.2586709364887945</v>
      </c>
      <c r="F50" s="18">
        <f t="shared" si="104"/>
        <v>9.8477787276951325</v>
      </c>
      <c r="H50" s="68">
        <f t="shared" si="105"/>
        <v>69.050550154622329</v>
      </c>
      <c r="I50" s="69">
        <f t="shared" si="106"/>
        <v>67.762808375604777</v>
      </c>
      <c r="J50" s="69">
        <f t="shared" si="107"/>
        <v>136.81335853022711</v>
      </c>
      <c r="L50" t="str">
        <f t="shared" si="140"/>
        <v>24 Business, media and public service professionals</v>
      </c>
      <c r="M50" s="18">
        <f t="shared" si="108"/>
        <v>13.689072156858328</v>
      </c>
      <c r="N50" s="18">
        <f t="shared" si="108"/>
        <v>14.120828837086725</v>
      </c>
      <c r="O50" s="18">
        <f t="shared" si="108"/>
        <v>14.30565888825415</v>
      </c>
      <c r="P50" s="18">
        <f t="shared" si="108"/>
        <v>14.72024466894602</v>
      </c>
      <c r="Q50" s="18">
        <f t="shared" si="108"/>
        <v>14.453841589354427</v>
      </c>
      <c r="S50" s="68">
        <f t="shared" si="109"/>
        <v>47.387272149249227</v>
      </c>
      <c r="T50" s="69">
        <f t="shared" si="110"/>
        <v>63.206179474766344</v>
      </c>
      <c r="U50" s="69">
        <f t="shared" si="111"/>
        <v>110.59345162401559</v>
      </c>
      <c r="W50" t="str">
        <f t="shared" si="141"/>
        <v>24 Business, media and public service professionals</v>
      </c>
      <c r="X50" s="18">
        <f t="shared" si="112"/>
        <v>11.840555589135173</v>
      </c>
      <c r="Y50" s="18">
        <f t="shared" si="112"/>
        <v>12.016179106287087</v>
      </c>
      <c r="Z50" s="18">
        <f t="shared" si="112"/>
        <v>12.546947377981033</v>
      </c>
      <c r="AA50" s="18">
        <f t="shared" si="112"/>
        <v>12.951692714403013</v>
      </c>
      <c r="AB50" s="18">
        <f t="shared" si="112"/>
        <v>12.39221300841459</v>
      </c>
      <c r="AD50" s="68">
        <f t="shared" si="113"/>
        <v>20.451243304465518</v>
      </c>
      <c r="AE50" s="69">
        <f t="shared" si="114"/>
        <v>57.765186133271072</v>
      </c>
      <c r="AF50" s="69">
        <f t="shared" si="115"/>
        <v>78.216429437736593</v>
      </c>
      <c r="AH50" t="str">
        <f t="shared" si="142"/>
        <v>24 Business, media and public service professionals</v>
      </c>
      <c r="AI50" s="18">
        <f t="shared" si="116"/>
        <v>4.3925068539778023</v>
      </c>
      <c r="AJ50" s="18">
        <f t="shared" si="116"/>
        <v>4.1710230422232843</v>
      </c>
      <c r="AK50" s="18">
        <f t="shared" si="116"/>
        <v>4.5046351239266089</v>
      </c>
      <c r="AL50" s="18">
        <f t="shared" si="116"/>
        <v>4.3564606009774849</v>
      </c>
      <c r="AM50" s="18">
        <f t="shared" si="116"/>
        <v>4.2474432046173387</v>
      </c>
      <c r="AO50" s="68">
        <f t="shared" si="117"/>
        <v>3.1970880741358418</v>
      </c>
      <c r="AP50" s="69">
        <f t="shared" si="118"/>
        <v>37.834687341337379</v>
      </c>
      <c r="AQ50" s="69">
        <f t="shared" si="119"/>
        <v>41.03177541547322</v>
      </c>
      <c r="AS50" t="str">
        <f t="shared" si="143"/>
        <v>24 Business, media and public service professionals</v>
      </c>
      <c r="AT50" s="18">
        <f t="shared" si="120"/>
        <v>6.7210739607001395</v>
      </c>
      <c r="AU50" s="18">
        <f t="shared" si="120"/>
        <v>6.7444437178924881</v>
      </c>
      <c r="AV50" s="18">
        <f t="shared" si="120"/>
        <v>7.0555391883871419</v>
      </c>
      <c r="AW50" s="18">
        <f t="shared" si="120"/>
        <v>7.4724106245909496</v>
      </c>
      <c r="AX50" s="18">
        <f t="shared" si="120"/>
        <v>7.404056963783912</v>
      </c>
      <c r="AZ50" s="68">
        <f t="shared" si="121"/>
        <v>21.632748212780641</v>
      </c>
      <c r="BA50" s="69">
        <f t="shared" si="122"/>
        <v>54.724238959158036</v>
      </c>
      <c r="BB50" s="69">
        <f t="shared" si="123"/>
        <v>76.35698717193867</v>
      </c>
      <c r="BD50" t="str">
        <f t="shared" si="144"/>
        <v>24 Business, media and public service professionals</v>
      </c>
      <c r="BE50" s="18">
        <f t="shared" si="124"/>
        <v>3.9400622030897594</v>
      </c>
      <c r="BF50" s="18">
        <f t="shared" si="124"/>
        <v>4.2012661945128027</v>
      </c>
      <c r="BG50" s="18">
        <f t="shared" si="124"/>
        <v>4.6349056723071502</v>
      </c>
      <c r="BH50" s="18">
        <f t="shared" si="124"/>
        <v>5.0990440760671945</v>
      </c>
      <c r="BI50" s="18">
        <f t="shared" si="124"/>
        <v>5.4049459079152458</v>
      </c>
      <c r="BK50" s="68">
        <f t="shared" si="125"/>
        <v>12.532465589942134</v>
      </c>
      <c r="BL50" s="69">
        <f t="shared" si="126"/>
        <v>44.788704986928359</v>
      </c>
      <c r="BM50" s="69">
        <f t="shared" si="127"/>
        <v>57.321170576870486</v>
      </c>
      <c r="BO50" t="str">
        <f t="shared" si="145"/>
        <v>24 Business, media and public service professionals</v>
      </c>
      <c r="BP50" s="18">
        <f t="shared" si="128"/>
        <v>2.8709232359636498</v>
      </c>
      <c r="BQ50" s="18">
        <f t="shared" si="128"/>
        <v>3.0723144205258719</v>
      </c>
      <c r="BR50" s="18">
        <f t="shared" si="128"/>
        <v>3.3060142327528381</v>
      </c>
      <c r="BS50" s="18">
        <f t="shared" si="128"/>
        <v>3.498426223522777</v>
      </c>
      <c r="BT50" s="18">
        <f t="shared" si="128"/>
        <v>3.6024533283977083</v>
      </c>
      <c r="BV50" s="68">
        <f t="shared" si="129"/>
        <v>-11.227877656998224</v>
      </c>
      <c r="BW50" s="69">
        <f t="shared" si="130"/>
        <v>38.92668256911027</v>
      </c>
      <c r="BX50" s="69">
        <f t="shared" si="131"/>
        <v>27.698804912112053</v>
      </c>
      <c r="BZ50" t="str">
        <f t="shared" si="146"/>
        <v>24 Business, media and public service professionals</v>
      </c>
      <c r="CA50" s="18">
        <f t="shared" si="132"/>
        <v>2.5938316106043207</v>
      </c>
      <c r="CB50" s="18">
        <f t="shared" si="132"/>
        <v>2.9179862874716314</v>
      </c>
      <c r="CC50" s="18">
        <f t="shared" si="132"/>
        <v>3.2742311808586049</v>
      </c>
      <c r="CD50" s="18">
        <f t="shared" si="132"/>
        <v>3.6686948580255772</v>
      </c>
      <c r="CE50" s="18">
        <f t="shared" si="132"/>
        <v>3.6936515320021823</v>
      </c>
      <c r="CG50" s="68">
        <f t="shared" si="133"/>
        <v>-29.06142333487789</v>
      </c>
      <c r="CH50" s="69">
        <f t="shared" si="134"/>
        <v>34.928132440688046</v>
      </c>
      <c r="CI50" s="69">
        <f t="shared" si="135"/>
        <v>5.8667091058101546</v>
      </c>
      <c r="CK50" t="str">
        <f t="shared" si="147"/>
        <v>24 Business, media and public service professionals</v>
      </c>
      <c r="CL50" s="18">
        <f t="shared" si="136"/>
        <v>1.6181495155519872</v>
      </c>
      <c r="CM50" s="18">
        <f t="shared" si="136"/>
        <v>2.0371992329613176</v>
      </c>
      <c r="CN50" s="18">
        <f t="shared" si="136"/>
        <v>2.3843392627582052</v>
      </c>
      <c r="CO50" s="18">
        <f t="shared" si="136"/>
        <v>3.4034790470547955</v>
      </c>
      <c r="CP50" s="18">
        <f t="shared" si="136"/>
        <v>5.2205029064463497</v>
      </c>
      <c r="CR50" s="68">
        <f t="shared" si="137"/>
        <v>94.819312394846449</v>
      </c>
      <c r="CS50" s="69">
        <f t="shared" si="138"/>
        <v>47.481859027789739</v>
      </c>
      <c r="CT50" s="69">
        <f t="shared" si="139"/>
        <v>142.30117142263617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2.2674773491848046</v>
      </c>
      <c r="C51" s="18">
        <f t="shared" si="104"/>
        <v>2.6375635713016696</v>
      </c>
      <c r="D51" s="18">
        <f t="shared" si="104"/>
        <v>2.7523219261727196</v>
      </c>
      <c r="E51" s="18">
        <f t="shared" si="104"/>
        <v>2.5481022399917301</v>
      </c>
      <c r="F51" s="18">
        <f t="shared" si="104"/>
        <v>2.858163467317294</v>
      </c>
      <c r="H51" s="68">
        <f t="shared" si="105"/>
        <v>51.539769064982799</v>
      </c>
      <c r="I51" s="69">
        <f t="shared" si="106"/>
        <v>57.560186482693652</v>
      </c>
      <c r="J51" s="69">
        <f t="shared" si="107"/>
        <v>109.09995554767646</v>
      </c>
      <c r="L51" t="str">
        <f t="shared" si="140"/>
        <v>31 Science, engineering and technology associate professionals</v>
      </c>
      <c r="M51" s="18">
        <f t="shared" si="108"/>
        <v>1.8285726389034733</v>
      </c>
      <c r="N51" s="18">
        <f t="shared" si="108"/>
        <v>1.9191711297369642</v>
      </c>
      <c r="O51" s="18">
        <f t="shared" si="108"/>
        <v>2.1135385442867776</v>
      </c>
      <c r="P51" s="18">
        <f t="shared" si="108"/>
        <v>1.7435170668135942</v>
      </c>
      <c r="Q51" s="18">
        <f t="shared" si="108"/>
        <v>1.7505112580566566</v>
      </c>
      <c r="S51" s="68">
        <f t="shared" si="109"/>
        <v>20.82012797587852</v>
      </c>
      <c r="T51" s="69">
        <f t="shared" si="110"/>
        <v>46.337203738173969</v>
      </c>
      <c r="U51" s="69">
        <f t="shared" si="111"/>
        <v>67.157331714052475</v>
      </c>
      <c r="W51" t="str">
        <f t="shared" si="141"/>
        <v>31 Science, engineering and technology associate professionals</v>
      </c>
      <c r="X51" s="18">
        <f t="shared" si="112"/>
        <v>2.1437312954470871</v>
      </c>
      <c r="Y51" s="18">
        <f t="shared" si="112"/>
        <v>2.2985026260774082</v>
      </c>
      <c r="Z51" s="18">
        <f t="shared" si="112"/>
        <v>2.399234475303297</v>
      </c>
      <c r="AA51" s="18">
        <f t="shared" si="112"/>
        <v>2.0341648195051487</v>
      </c>
      <c r="AB51" s="18">
        <f t="shared" si="112"/>
        <v>1.9579509848592753</v>
      </c>
      <c r="AD51" s="68">
        <f t="shared" si="113"/>
        <v>-0.47558898892430562</v>
      </c>
      <c r="AE51" s="69">
        <f t="shared" si="114"/>
        <v>42.774583830848137</v>
      </c>
      <c r="AF51" s="69">
        <f t="shared" si="115"/>
        <v>42.298994841923829</v>
      </c>
      <c r="AH51" t="str">
        <f t="shared" si="142"/>
        <v>31 Science, engineering and technology associate professionals</v>
      </c>
      <c r="AI51" s="18">
        <f t="shared" si="116"/>
        <v>1.184837125411268</v>
      </c>
      <c r="AJ51" s="18">
        <f t="shared" si="116"/>
        <v>1.3777504873638549</v>
      </c>
      <c r="AK51" s="18">
        <f t="shared" si="116"/>
        <v>1.5436427648807993</v>
      </c>
      <c r="AL51" s="18">
        <f t="shared" si="116"/>
        <v>1.5510854993606746</v>
      </c>
      <c r="AM51" s="18">
        <f t="shared" si="116"/>
        <v>1.8100076138733232</v>
      </c>
      <c r="AO51" s="68">
        <f t="shared" si="117"/>
        <v>28.331444126261612</v>
      </c>
      <c r="AP51" s="69">
        <f t="shared" si="118"/>
        <v>52.671086292525452</v>
      </c>
      <c r="AQ51" s="69">
        <f t="shared" si="119"/>
        <v>81.00253041878706</v>
      </c>
      <c r="AS51" t="str">
        <f t="shared" si="143"/>
        <v>31 Science, engineering and technology associate professionals</v>
      </c>
      <c r="AT51" s="18">
        <f t="shared" si="120"/>
        <v>3.1641711450256467</v>
      </c>
      <c r="AU51" s="18">
        <f t="shared" si="120"/>
        <v>3.2044086270867793</v>
      </c>
      <c r="AV51" s="18">
        <f t="shared" si="120"/>
        <v>3.3238420788014409</v>
      </c>
      <c r="AW51" s="18">
        <f t="shared" si="120"/>
        <v>2.6406330648105687</v>
      </c>
      <c r="AX51" s="18">
        <f t="shared" si="120"/>
        <v>2.292902465989743</v>
      </c>
      <c r="AZ51" s="68">
        <f t="shared" si="121"/>
        <v>-20.043057930206988</v>
      </c>
      <c r="BA51" s="69">
        <f t="shared" si="122"/>
        <v>32.365516920229361</v>
      </c>
      <c r="BB51" s="69">
        <f t="shared" si="123"/>
        <v>12.322458990022369</v>
      </c>
      <c r="BD51" t="str">
        <f t="shared" si="144"/>
        <v>31 Science, engineering and technology associate professionals</v>
      </c>
      <c r="BE51" s="18">
        <f t="shared" si="124"/>
        <v>1.3355874717030569</v>
      </c>
      <c r="BF51" s="18">
        <f t="shared" si="124"/>
        <v>1.3768413404669848</v>
      </c>
      <c r="BG51" s="18">
        <f t="shared" si="124"/>
        <v>1.5585128103209578</v>
      </c>
      <c r="BH51" s="18">
        <f t="shared" si="124"/>
        <v>1.1661063162972929</v>
      </c>
      <c r="BI51" s="18">
        <f t="shared" si="124"/>
        <v>0.91042350889945467</v>
      </c>
      <c r="BK51" s="68">
        <f t="shared" si="125"/>
        <v>-43.628385982912128</v>
      </c>
      <c r="BL51" s="69">
        <f t="shared" si="126"/>
        <v>24.527589465165338</v>
      </c>
      <c r="BM51" s="69">
        <f t="shared" si="127"/>
        <v>-19.100796517746787</v>
      </c>
      <c r="BO51" t="str">
        <f t="shared" si="145"/>
        <v>31 Science, engineering and technology associate professionals</v>
      </c>
      <c r="BP51" s="18">
        <f t="shared" si="128"/>
        <v>1.0384000887065017</v>
      </c>
      <c r="BQ51" s="18">
        <f t="shared" si="128"/>
        <v>1.1911756762073249</v>
      </c>
      <c r="BR51" s="18">
        <f t="shared" si="128"/>
        <v>1.3317122653211162</v>
      </c>
      <c r="BS51" s="18">
        <f t="shared" si="128"/>
        <v>1.1516802148478384</v>
      </c>
      <c r="BT51" s="18">
        <f t="shared" si="128"/>
        <v>1.2430957426238001</v>
      </c>
      <c r="BV51" s="68">
        <f t="shared" si="129"/>
        <v>-23.953866381121163</v>
      </c>
      <c r="BW51" s="69">
        <f t="shared" si="130"/>
        <v>31.258100362283258</v>
      </c>
      <c r="BX51" s="69">
        <f t="shared" si="131"/>
        <v>7.3042339811620973</v>
      </c>
      <c r="BZ51" t="str">
        <f t="shared" si="146"/>
        <v>31 Science, engineering and technology associate professionals</v>
      </c>
      <c r="CA51" s="18">
        <f t="shared" si="132"/>
        <v>1.227765006651339</v>
      </c>
      <c r="CB51" s="18">
        <f t="shared" si="132"/>
        <v>1.3929462687878018</v>
      </c>
      <c r="CC51" s="18">
        <f t="shared" si="132"/>
        <v>1.678078643617174</v>
      </c>
      <c r="CD51" s="18">
        <f t="shared" si="132"/>
        <v>1.6001247370787075</v>
      </c>
      <c r="CE51" s="18">
        <f t="shared" si="132"/>
        <v>1.910267029801056</v>
      </c>
      <c r="CG51" s="68">
        <f t="shared" si="133"/>
        <v>-28.415720268112565</v>
      </c>
      <c r="CH51" s="69">
        <f t="shared" si="134"/>
        <v>28.758527039428461</v>
      </c>
      <c r="CI51" s="69">
        <f t="shared" si="135"/>
        <v>0.34280677131589127</v>
      </c>
      <c r="CK51" t="str">
        <f t="shared" si="147"/>
        <v>31 Science, engineering and technology associate professionals</v>
      </c>
      <c r="CL51" s="18">
        <f t="shared" si="136"/>
        <v>0.68889040859886563</v>
      </c>
      <c r="CM51" s="18">
        <f t="shared" si="136"/>
        <v>0.96857506132982163</v>
      </c>
      <c r="CN51" s="18">
        <f t="shared" si="136"/>
        <v>1.3049392633538803</v>
      </c>
      <c r="CO51" s="18">
        <f t="shared" si="136"/>
        <v>1.7618554003100866</v>
      </c>
      <c r="CP51" s="18">
        <f t="shared" si="136"/>
        <v>3.1952914826110046</v>
      </c>
      <c r="CR51" s="68">
        <f t="shared" si="137"/>
        <v>117.87524972572999</v>
      </c>
      <c r="CS51" s="69">
        <f t="shared" si="138"/>
        <v>52.533352803657451</v>
      </c>
      <c r="CT51" s="69">
        <f t="shared" si="139"/>
        <v>170.40860252938742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0.60987779256662378</v>
      </c>
      <c r="C52" s="18">
        <f t="shared" si="104"/>
        <v>0.61885382069746153</v>
      </c>
      <c r="D52" s="18">
        <f t="shared" si="104"/>
        <v>0.56384805279022021</v>
      </c>
      <c r="E52" s="18">
        <f t="shared" si="104"/>
        <v>0.62257315914064293</v>
      </c>
      <c r="F52" s="18">
        <f t="shared" si="104"/>
        <v>0.6616117284126698</v>
      </c>
      <c r="H52" s="68">
        <f t="shared" si="105"/>
        <v>71.230016124308932</v>
      </c>
      <c r="I52" s="69">
        <f t="shared" si="106"/>
        <v>84.972648649415746</v>
      </c>
      <c r="J52" s="69">
        <f t="shared" si="107"/>
        <v>156.20266477372468</v>
      </c>
      <c r="L52" t="str">
        <f t="shared" si="140"/>
        <v>32 Health and social care associate professionals</v>
      </c>
      <c r="M52" s="18">
        <f t="shared" si="108"/>
        <v>1.6863489347858192</v>
      </c>
      <c r="N52" s="18">
        <f t="shared" si="108"/>
        <v>1.8432124434478974</v>
      </c>
      <c r="O52" s="18">
        <f t="shared" si="108"/>
        <v>1.8127101792151636</v>
      </c>
      <c r="P52" s="18">
        <f t="shared" si="108"/>
        <v>1.8424626147237888</v>
      </c>
      <c r="Q52" s="18">
        <f t="shared" si="108"/>
        <v>1.8595916245053994</v>
      </c>
      <c r="S52" s="68">
        <f t="shared" si="109"/>
        <v>49.648980869372373</v>
      </c>
      <c r="T52" s="69">
        <f t="shared" si="110"/>
        <v>74.435608112589463</v>
      </c>
      <c r="U52" s="69">
        <f t="shared" si="111"/>
        <v>124.08458898196184</v>
      </c>
      <c r="W52" t="str">
        <f t="shared" si="141"/>
        <v>32 Health and social care associate professionals</v>
      </c>
      <c r="X52" s="18">
        <f t="shared" si="112"/>
        <v>2.4038941535088814</v>
      </c>
      <c r="Y52" s="18">
        <f t="shared" si="112"/>
        <v>2.6669111370619376</v>
      </c>
      <c r="Z52" s="18">
        <f t="shared" si="112"/>
        <v>2.7218608112839369</v>
      </c>
      <c r="AA52" s="18">
        <f t="shared" si="112"/>
        <v>2.781985285258779</v>
      </c>
      <c r="AB52" s="18">
        <f t="shared" si="112"/>
        <v>2.8302848378387409</v>
      </c>
      <c r="AD52" s="68">
        <f t="shared" si="113"/>
        <v>26.813277161447385</v>
      </c>
      <c r="AE52" s="69">
        <f t="shared" si="114"/>
        <v>71.446962667783282</v>
      </c>
      <c r="AF52" s="69">
        <f t="shared" si="115"/>
        <v>98.260239829230684</v>
      </c>
      <c r="AH52" t="str">
        <f t="shared" si="142"/>
        <v>32 Health and social care associate professionals</v>
      </c>
      <c r="AI52" s="18">
        <f t="shared" si="116"/>
        <v>5.5826725067929095</v>
      </c>
      <c r="AJ52" s="18">
        <f t="shared" si="116"/>
        <v>4.9086589730943215</v>
      </c>
      <c r="AK52" s="18">
        <f t="shared" si="116"/>
        <v>4.7428967719823625</v>
      </c>
      <c r="AL52" s="18">
        <f t="shared" si="116"/>
        <v>3.4240866933507101</v>
      </c>
      <c r="AM52" s="18">
        <f t="shared" si="116"/>
        <v>1.8448239073050205</v>
      </c>
      <c r="AO52" s="68">
        <f t="shared" si="117"/>
        <v>-57.42930631378195</v>
      </c>
      <c r="AP52" s="69">
        <f t="shared" si="118"/>
        <v>28.045965918129017</v>
      </c>
      <c r="AQ52" s="69">
        <f t="shared" si="119"/>
        <v>-29.383340395652922</v>
      </c>
      <c r="AS52" t="str">
        <f t="shared" si="143"/>
        <v>32 Health and social care associate professionals</v>
      </c>
      <c r="AT52" s="18">
        <f t="shared" si="120"/>
        <v>1.359514908582522</v>
      </c>
      <c r="AU52" s="18">
        <f t="shared" si="120"/>
        <v>1.422676404498201</v>
      </c>
      <c r="AV52" s="18">
        <f t="shared" si="120"/>
        <v>1.6036841739056205</v>
      </c>
      <c r="AW52" s="18">
        <f t="shared" si="120"/>
        <v>1.4863037429594688</v>
      </c>
      <c r="AX52" s="18">
        <f t="shared" si="120"/>
        <v>1.4214866186086204</v>
      </c>
      <c r="AZ52" s="68">
        <f t="shared" si="121"/>
        <v>2.7388993692571773</v>
      </c>
      <c r="BA52" s="69">
        <f t="shared" si="122"/>
        <v>55.853877231744384</v>
      </c>
      <c r="BB52" s="69">
        <f t="shared" si="123"/>
        <v>58.59277660100156</v>
      </c>
      <c r="BD52" t="str">
        <f t="shared" si="144"/>
        <v>32 Health and social care associate professionals</v>
      </c>
      <c r="BE52" s="18">
        <f t="shared" si="124"/>
        <v>1.3549001512368952</v>
      </c>
      <c r="BF52" s="18">
        <f t="shared" si="124"/>
        <v>1.6580793163938652</v>
      </c>
      <c r="BG52" s="18">
        <f t="shared" si="124"/>
        <v>1.7669607555282514</v>
      </c>
      <c r="BH52" s="18">
        <f t="shared" si="124"/>
        <v>1.774793726343324</v>
      </c>
      <c r="BI52" s="18">
        <f t="shared" si="124"/>
        <v>2.0463074691694292</v>
      </c>
      <c r="BK52" s="68">
        <f t="shared" si="125"/>
        <v>11.756133557879918</v>
      </c>
      <c r="BL52" s="69">
        <f t="shared" si="126"/>
        <v>61.242455602941149</v>
      </c>
      <c r="BM52" s="69">
        <f t="shared" si="127"/>
        <v>72.998589160821069</v>
      </c>
      <c r="BO52" t="str">
        <f t="shared" si="145"/>
        <v>32 Health and social care associate professionals</v>
      </c>
      <c r="BP52" s="18">
        <f t="shared" si="128"/>
        <v>1.1055192962335969</v>
      </c>
      <c r="BQ52" s="18">
        <f t="shared" si="128"/>
        <v>1.2157837665650135</v>
      </c>
      <c r="BR52" s="18">
        <f t="shared" si="128"/>
        <v>1.3466272563658714</v>
      </c>
      <c r="BS52" s="18">
        <f t="shared" si="128"/>
        <v>1.3015679853204054</v>
      </c>
      <c r="BT52" s="18">
        <f t="shared" si="128"/>
        <v>1.268115654107516</v>
      </c>
      <c r="BV52" s="68">
        <f t="shared" si="129"/>
        <v>-23.282503522999018</v>
      </c>
      <c r="BW52" s="69">
        <f t="shared" si="130"/>
        <v>45.182180572123208</v>
      </c>
      <c r="BX52" s="69">
        <f t="shared" si="131"/>
        <v>21.899677049124193</v>
      </c>
      <c r="BZ52" t="str">
        <f t="shared" si="146"/>
        <v>32 Health and social care associate professionals</v>
      </c>
      <c r="CA52" s="18">
        <f t="shared" si="132"/>
        <v>0.66886716655963196</v>
      </c>
      <c r="CB52" s="18">
        <f t="shared" si="132"/>
        <v>0.69611434623672408</v>
      </c>
      <c r="CC52" s="18">
        <f t="shared" si="132"/>
        <v>0.68159430900413298</v>
      </c>
      <c r="CD52" s="18">
        <f t="shared" si="132"/>
        <v>0.66693064843452765</v>
      </c>
      <c r="CE52" s="18">
        <f t="shared" si="132"/>
        <v>0.6122861953278117</v>
      </c>
      <c r="CG52" s="68">
        <f t="shared" si="133"/>
        <v>-43.510932965750001</v>
      </c>
      <c r="CH52" s="69">
        <f t="shared" si="134"/>
        <v>34.904020240730588</v>
      </c>
      <c r="CI52" s="69">
        <f t="shared" si="135"/>
        <v>-8.6069127250194146</v>
      </c>
      <c r="CK52" t="str">
        <f t="shared" si="147"/>
        <v>32 Health and social care associate professionals</v>
      </c>
      <c r="CL52" s="18">
        <f t="shared" si="136"/>
        <v>0.26037227924909356</v>
      </c>
      <c r="CM52" s="18">
        <f t="shared" si="136"/>
        <v>0.33466373662670229</v>
      </c>
      <c r="CN52" s="18">
        <f t="shared" si="136"/>
        <v>0.40832824975765758</v>
      </c>
      <c r="CO52" s="18">
        <f t="shared" si="136"/>
        <v>0.63171012229978196</v>
      </c>
      <c r="CP52" s="18">
        <f t="shared" si="136"/>
        <v>1.267421132535351</v>
      </c>
      <c r="CR52" s="68">
        <f t="shared" si="137"/>
        <v>176.1844555528202</v>
      </c>
      <c r="CS52" s="69">
        <f t="shared" si="138"/>
        <v>70.582089678975066</v>
      </c>
      <c r="CT52" s="69">
        <f t="shared" si="139"/>
        <v>246.76654523179528</v>
      </c>
    </row>
    <row r="53" spans="1:98" x14ac:dyDescent="0.2">
      <c r="A53" t="str">
        <f t="shared" si="103"/>
        <v>33 Protective service occupations</v>
      </c>
      <c r="B53" s="18">
        <f t="shared" si="104"/>
        <v>0.31135009811173892</v>
      </c>
      <c r="C53" s="18">
        <f t="shared" si="104"/>
        <v>0.25820248049909345</v>
      </c>
      <c r="D53" s="18">
        <f t="shared" si="104"/>
        <v>0.27960156678227932</v>
      </c>
      <c r="E53" s="18">
        <f t="shared" si="104"/>
        <v>0.34033718184080186</v>
      </c>
      <c r="F53" s="18">
        <f t="shared" si="104"/>
        <v>0.40773154996742872</v>
      </c>
      <c r="H53" s="68">
        <f t="shared" si="105"/>
        <v>112.80092166846218</v>
      </c>
      <c r="I53" s="69">
        <f t="shared" si="106"/>
        <v>55.229932880317811</v>
      </c>
      <c r="J53" s="69">
        <f t="shared" si="107"/>
        <v>168.03085454878001</v>
      </c>
      <c r="L53" t="str">
        <f t="shared" si="140"/>
        <v>33 Protective service occupations</v>
      </c>
      <c r="M53" s="18">
        <f t="shared" si="108"/>
        <v>0.71870583486107709</v>
      </c>
      <c r="N53" s="18">
        <f t="shared" si="108"/>
        <v>0.64294538131305057</v>
      </c>
      <c r="O53" s="18">
        <f t="shared" si="108"/>
        <v>0.73511118539874787</v>
      </c>
      <c r="P53" s="18">
        <f t="shared" si="108"/>
        <v>0.86358463964062382</v>
      </c>
      <c r="Q53" s="18">
        <f t="shared" si="108"/>
        <v>1.0381659500718605</v>
      </c>
      <c r="S53" s="68">
        <f t="shared" si="109"/>
        <v>106.01474514497424</v>
      </c>
      <c r="T53" s="69">
        <f t="shared" si="110"/>
        <v>51.955196005179374</v>
      </c>
      <c r="U53" s="69">
        <f t="shared" si="111"/>
        <v>157.9699411501536</v>
      </c>
      <c r="W53" t="str">
        <f t="shared" si="141"/>
        <v>33 Protective service occupations</v>
      </c>
      <c r="X53" s="18">
        <f t="shared" si="112"/>
        <v>1.4636513168333374</v>
      </c>
      <c r="Y53" s="18">
        <f t="shared" si="112"/>
        <v>1.4553223287342731</v>
      </c>
      <c r="Z53" s="18">
        <f t="shared" si="112"/>
        <v>1.5922135580622296</v>
      </c>
      <c r="AA53" s="18">
        <f t="shared" si="112"/>
        <v>1.9295996415294163</v>
      </c>
      <c r="AB53" s="18">
        <f t="shared" si="112"/>
        <v>2.3015467683968582</v>
      </c>
      <c r="AD53" s="68">
        <f t="shared" si="113"/>
        <v>76.286469626946712</v>
      </c>
      <c r="AE53" s="69">
        <f t="shared" si="114"/>
        <v>60.420139304190343</v>
      </c>
      <c r="AF53" s="69">
        <f t="shared" si="115"/>
        <v>136.70660893113705</v>
      </c>
      <c r="AH53" t="str">
        <f t="shared" si="142"/>
        <v>33 Protective service occupations</v>
      </c>
      <c r="AI53" s="18">
        <f t="shared" si="116"/>
        <v>1.3057935552845181</v>
      </c>
      <c r="AJ53" s="18">
        <f t="shared" si="116"/>
        <v>1.3275405724068079</v>
      </c>
      <c r="AK53" s="18">
        <f t="shared" si="116"/>
        <v>1.4634015704610916</v>
      </c>
      <c r="AL53" s="18">
        <f t="shared" si="116"/>
        <v>1.8240218652704616</v>
      </c>
      <c r="AM53" s="18">
        <f t="shared" si="116"/>
        <v>2.1582248705952618</v>
      </c>
      <c r="AO53" s="68">
        <f t="shared" si="117"/>
        <v>61.410825091656164</v>
      </c>
      <c r="AP53" s="69">
        <f t="shared" si="118"/>
        <v>50.79368381467313</v>
      </c>
      <c r="AQ53" s="69">
        <f t="shared" si="119"/>
        <v>112.20450890632929</v>
      </c>
      <c r="AS53" t="str">
        <f t="shared" si="143"/>
        <v>33 Protective service occupations</v>
      </c>
      <c r="AT53" s="18">
        <f t="shared" si="120"/>
        <v>1.3223991933271</v>
      </c>
      <c r="AU53" s="18">
        <f t="shared" si="120"/>
        <v>1.0965264795742506</v>
      </c>
      <c r="AV53" s="18">
        <f t="shared" si="120"/>
        <v>1.1700912797361842</v>
      </c>
      <c r="AW53" s="18">
        <f t="shared" si="120"/>
        <v>1.2511829280602433</v>
      </c>
      <c r="AX53" s="18">
        <f t="shared" si="120"/>
        <v>1.2352264425731654</v>
      </c>
      <c r="AZ53" s="68">
        <f t="shared" si="121"/>
        <v>22.359533854790257</v>
      </c>
      <c r="BA53" s="69">
        <f t="shared" si="122"/>
        <v>41.616483296130752</v>
      </c>
      <c r="BB53" s="69">
        <f t="shared" si="123"/>
        <v>63.976017150921002</v>
      </c>
      <c r="BD53" t="str">
        <f t="shared" si="144"/>
        <v>33 Protective service occupations</v>
      </c>
      <c r="BE53" s="18">
        <f t="shared" si="124"/>
        <v>1.3154358239483672</v>
      </c>
      <c r="BF53" s="18">
        <f t="shared" si="124"/>
        <v>1.1337949459792926</v>
      </c>
      <c r="BG53" s="18">
        <f t="shared" si="124"/>
        <v>1.2051135303515477</v>
      </c>
      <c r="BH53" s="18">
        <f t="shared" si="124"/>
        <v>1.3703291673708506</v>
      </c>
      <c r="BI53" s="18">
        <f t="shared" si="124"/>
        <v>1.3621891078478849</v>
      </c>
      <c r="BK53" s="68">
        <f t="shared" si="125"/>
        <v>9.0779138286074996</v>
      </c>
      <c r="BL53" s="69">
        <f t="shared" si="126"/>
        <v>27.804431959752453</v>
      </c>
      <c r="BM53" s="69">
        <f t="shared" si="127"/>
        <v>36.882345788359949</v>
      </c>
      <c r="BO53" t="str">
        <f t="shared" si="145"/>
        <v>33 Protective service occupations</v>
      </c>
      <c r="BP53" s="18">
        <f t="shared" si="128"/>
        <v>1.4234033859118869</v>
      </c>
      <c r="BQ53" s="18">
        <f t="shared" si="128"/>
        <v>1.398958838136267</v>
      </c>
      <c r="BR53" s="18">
        <f t="shared" si="128"/>
        <v>1.4583353125019418</v>
      </c>
      <c r="BS53" s="18">
        <f t="shared" si="128"/>
        <v>1.6933833725645258</v>
      </c>
      <c r="BT53" s="18">
        <f t="shared" si="128"/>
        <v>1.7299930343070751</v>
      </c>
      <c r="BV53" s="68">
        <f t="shared" si="129"/>
        <v>-3.3571071546677143</v>
      </c>
      <c r="BW53" s="69">
        <f t="shared" si="130"/>
        <v>31.018458742532644</v>
      </c>
      <c r="BX53" s="69">
        <f t="shared" si="131"/>
        <v>27.661351587864928</v>
      </c>
      <c r="BZ53" t="str">
        <f t="shared" si="146"/>
        <v>33 Protective service occupations</v>
      </c>
      <c r="CA53" s="18">
        <f t="shared" si="132"/>
        <v>1.1953380869746506</v>
      </c>
      <c r="CB53" s="18">
        <f t="shared" si="132"/>
        <v>1.155572941080268</v>
      </c>
      <c r="CC53" s="18">
        <f t="shared" si="132"/>
        <v>1.3086710313691039</v>
      </c>
      <c r="CD53" s="18">
        <f t="shared" si="132"/>
        <v>1.6119817209187828</v>
      </c>
      <c r="CE53" s="18">
        <f t="shared" si="132"/>
        <v>1.8515822731337221</v>
      </c>
      <c r="CG53" s="68">
        <f t="shared" si="133"/>
        <v>-11.0290116579299</v>
      </c>
      <c r="CH53" s="69">
        <f t="shared" si="134"/>
        <v>37.674490299735638</v>
      </c>
      <c r="CI53" s="69">
        <f t="shared" si="135"/>
        <v>26.645478641805742</v>
      </c>
      <c r="CK53" t="str">
        <f t="shared" si="147"/>
        <v>33 Protective service occupations</v>
      </c>
      <c r="CL53" s="18">
        <f t="shared" si="136"/>
        <v>0.55545884447939031</v>
      </c>
      <c r="CM53" s="18">
        <f t="shared" si="136"/>
        <v>0.4915077733971922</v>
      </c>
      <c r="CN53" s="18">
        <f t="shared" si="136"/>
        <v>0.54548738450086587</v>
      </c>
      <c r="CO53" s="18">
        <f t="shared" si="136"/>
        <v>0.40396032704578438</v>
      </c>
      <c r="CP53" s="18">
        <f t="shared" si="136"/>
        <v>0.42876648739578538</v>
      </c>
      <c r="CR53" s="68">
        <f t="shared" si="137"/>
        <v>-30.060288442408289</v>
      </c>
      <c r="CS53" s="69">
        <f t="shared" si="138"/>
        <v>14.5240728002801</v>
      </c>
      <c r="CT53" s="69">
        <f t="shared" si="139"/>
        <v>-15.536215642128193</v>
      </c>
    </row>
    <row r="54" spans="1:98" x14ac:dyDescent="0.2">
      <c r="A54" t="str">
        <f t="shared" si="103"/>
        <v>34 Culture, media and sports occupations</v>
      </c>
      <c r="B54" s="18">
        <f t="shared" si="104"/>
        <v>1.815711587902233</v>
      </c>
      <c r="C54" s="18">
        <f t="shared" si="104"/>
        <v>1.8261141753606194</v>
      </c>
      <c r="D54" s="18">
        <f t="shared" si="104"/>
        <v>1.8146283793524829</v>
      </c>
      <c r="E54" s="18">
        <f t="shared" si="104"/>
        <v>1.7302119940053806</v>
      </c>
      <c r="F54" s="18">
        <f t="shared" si="104"/>
        <v>1.7260124541288704</v>
      </c>
      <c r="H54" s="68">
        <f t="shared" si="105"/>
        <v>38.801772987447499</v>
      </c>
      <c r="I54" s="69">
        <f t="shared" si="106"/>
        <v>63.77564932480125</v>
      </c>
      <c r="J54" s="69">
        <f t="shared" si="107"/>
        <v>102.57742231224876</v>
      </c>
      <c r="L54" t="str">
        <f t="shared" si="140"/>
        <v>34 Culture, media and sports occupations</v>
      </c>
      <c r="M54" s="18">
        <f t="shared" si="108"/>
        <v>4.3228992225047582</v>
      </c>
      <c r="N54" s="18">
        <f t="shared" si="108"/>
        <v>3.6294529533037254</v>
      </c>
      <c r="O54" s="18">
        <f t="shared" si="108"/>
        <v>4.007016462393544</v>
      </c>
      <c r="P54" s="18">
        <f t="shared" si="108"/>
        <v>3.8478260939166495</v>
      </c>
      <c r="Q54" s="18">
        <f t="shared" si="108"/>
        <v>3.9031676894375531</v>
      </c>
      <c r="S54" s="68">
        <f t="shared" si="109"/>
        <v>42.09560287024108</v>
      </c>
      <c r="T54" s="69">
        <f t="shared" si="110"/>
        <v>62.796376201388263</v>
      </c>
      <c r="U54" s="69">
        <f t="shared" si="111"/>
        <v>104.89197907162935</v>
      </c>
      <c r="W54" t="str">
        <f t="shared" si="141"/>
        <v>34 Culture, media and sports occupations</v>
      </c>
      <c r="X54" s="18">
        <f t="shared" si="112"/>
        <v>4.6076670185950768</v>
      </c>
      <c r="Y54" s="18">
        <f t="shared" si="112"/>
        <v>3.9062460404791728</v>
      </c>
      <c r="Z54" s="18">
        <f t="shared" si="112"/>
        <v>3.9235297362430219</v>
      </c>
      <c r="AA54" s="18">
        <f t="shared" si="112"/>
        <v>3.6530871695242633</v>
      </c>
      <c r="AB54" s="18">
        <f t="shared" si="112"/>
        <v>3.5032286026886883</v>
      </c>
      <c r="AD54" s="68">
        <f t="shared" si="113"/>
        <v>8.8910093574583424</v>
      </c>
      <c r="AE54" s="69">
        <f t="shared" si="114"/>
        <v>49.832176173141086</v>
      </c>
      <c r="AF54" s="69">
        <f t="shared" si="115"/>
        <v>58.72318553059943</v>
      </c>
      <c r="AH54" t="str">
        <f t="shared" si="142"/>
        <v>34 Culture, media and sports occupations</v>
      </c>
      <c r="AI54" s="18">
        <f t="shared" si="116"/>
        <v>1.740668953452273</v>
      </c>
      <c r="AJ54" s="18">
        <f t="shared" si="116"/>
        <v>1.6381857529484383</v>
      </c>
      <c r="AK54" s="18">
        <f t="shared" si="116"/>
        <v>1.8509318899645677</v>
      </c>
      <c r="AL54" s="18">
        <f t="shared" si="116"/>
        <v>1.7525489975757313</v>
      </c>
      <c r="AM54" s="18">
        <f t="shared" si="116"/>
        <v>1.9594601189444185</v>
      </c>
      <c r="AO54" s="68">
        <f t="shared" si="117"/>
        <v>15.863187476277101</v>
      </c>
      <c r="AP54" s="69">
        <f t="shared" si="118"/>
        <v>46.284614381682132</v>
      </c>
      <c r="AQ54" s="69">
        <f t="shared" si="119"/>
        <v>62.147801857959237</v>
      </c>
      <c r="AS54" t="str">
        <f t="shared" si="143"/>
        <v>34 Culture, media and sports occupations</v>
      </c>
      <c r="AT54" s="18">
        <f t="shared" si="120"/>
        <v>2.700837648033346</v>
      </c>
      <c r="AU54" s="18">
        <f t="shared" si="120"/>
        <v>2.2307366934753952</v>
      </c>
      <c r="AV54" s="18">
        <f t="shared" si="120"/>
        <v>2.1803717914772496</v>
      </c>
      <c r="AW54" s="18">
        <f t="shared" si="120"/>
        <v>1.9296552805313036</v>
      </c>
      <c r="AX54" s="18">
        <f t="shared" si="120"/>
        <v>1.694604222102698</v>
      </c>
      <c r="AZ54" s="68">
        <f t="shared" si="121"/>
        <v>-9.9157834556177651</v>
      </c>
      <c r="BA54" s="69">
        <f t="shared" si="122"/>
        <v>42.023452447340809</v>
      </c>
      <c r="BB54" s="69">
        <f t="shared" si="123"/>
        <v>32.107668991723045</v>
      </c>
      <c r="BD54" t="str">
        <f t="shared" si="144"/>
        <v>34 Culture, media and sports occupations</v>
      </c>
      <c r="BE54" s="18">
        <f t="shared" si="124"/>
        <v>1.7857653748565214</v>
      </c>
      <c r="BF54" s="18">
        <f t="shared" si="124"/>
        <v>1.4368565549277008</v>
      </c>
      <c r="BG54" s="18">
        <f t="shared" si="124"/>
        <v>1.5175022193852954</v>
      </c>
      <c r="BH54" s="18">
        <f t="shared" si="124"/>
        <v>1.384580468257689</v>
      </c>
      <c r="BI54" s="18">
        <f t="shared" si="124"/>
        <v>1.3761960633646915</v>
      </c>
      <c r="BK54" s="68">
        <f t="shared" si="125"/>
        <v>-12.485833929420092</v>
      </c>
      <c r="BL54" s="69">
        <f t="shared" si="126"/>
        <v>32.614341561682188</v>
      </c>
      <c r="BM54" s="69">
        <f t="shared" si="127"/>
        <v>20.128507632262092</v>
      </c>
      <c r="BO54" t="str">
        <f t="shared" si="145"/>
        <v>34 Culture, media and sports occupations</v>
      </c>
      <c r="BP54" s="18">
        <f t="shared" si="128"/>
        <v>1.0822001787427058</v>
      </c>
      <c r="BQ54" s="18">
        <f t="shared" si="128"/>
        <v>0.82346694681229327</v>
      </c>
      <c r="BR54" s="18">
        <f t="shared" si="128"/>
        <v>0.82003679438826182</v>
      </c>
      <c r="BS54" s="18">
        <f t="shared" si="128"/>
        <v>0.66626039025779038</v>
      </c>
      <c r="BT54" s="18">
        <f t="shared" si="128"/>
        <v>0.46695632516635321</v>
      </c>
      <c r="BV54" s="68">
        <f t="shared" si="129"/>
        <v>-53.609838742285923</v>
      </c>
      <c r="BW54" s="69">
        <f t="shared" si="130"/>
        <v>26.451676621012638</v>
      </c>
      <c r="BX54" s="69">
        <f t="shared" si="131"/>
        <v>-27.158162121273278</v>
      </c>
      <c r="BZ54" t="str">
        <f t="shared" si="146"/>
        <v>34 Culture, media and sports occupations</v>
      </c>
      <c r="CA54" s="18">
        <f t="shared" si="132"/>
        <v>1.1833676787410907</v>
      </c>
      <c r="CB54" s="18">
        <f t="shared" si="132"/>
        <v>1.0630564464075274</v>
      </c>
      <c r="CC54" s="18">
        <f t="shared" si="132"/>
        <v>1.1011224294401158</v>
      </c>
      <c r="CD54" s="18">
        <f t="shared" si="132"/>
        <v>1.0420664160935293</v>
      </c>
      <c r="CE54" s="18">
        <f t="shared" si="132"/>
        <v>0.96286719143869304</v>
      </c>
      <c r="CG54" s="68">
        <f t="shared" si="133"/>
        <v>-45.012158835141122</v>
      </c>
      <c r="CH54" s="69">
        <f t="shared" si="134"/>
        <v>28.535783413459786</v>
      </c>
      <c r="CI54" s="69">
        <f t="shared" si="135"/>
        <v>-16.476375421681329</v>
      </c>
      <c r="CK54" t="str">
        <f t="shared" si="147"/>
        <v>34 Culture, media and sports occupations</v>
      </c>
      <c r="CL54" s="18">
        <f t="shared" si="136"/>
        <v>1.013824141513836</v>
      </c>
      <c r="CM54" s="18">
        <f t="shared" si="136"/>
        <v>1.0794645116607733</v>
      </c>
      <c r="CN54" s="18">
        <f t="shared" si="136"/>
        <v>1.1901889283107752</v>
      </c>
      <c r="CO54" s="18">
        <f t="shared" si="136"/>
        <v>1.513740868328135</v>
      </c>
      <c r="CP54" s="18">
        <f t="shared" si="136"/>
        <v>2.2260093210107854</v>
      </c>
      <c r="CR54" s="68">
        <f t="shared" si="137"/>
        <v>66.417420942004554</v>
      </c>
      <c r="CS54" s="69">
        <f t="shared" si="138"/>
        <v>39.011191662962183</v>
      </c>
      <c r="CT54" s="69">
        <f t="shared" si="139"/>
        <v>105.42861260496674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5.9157129749177226</v>
      </c>
      <c r="C55" s="18">
        <f t="shared" si="148"/>
        <v>5.6210307121541767</v>
      </c>
      <c r="D55" s="18">
        <f t="shared" si="148"/>
        <v>6.04814155092176</v>
      </c>
      <c r="E55" s="18">
        <f t="shared" si="148"/>
        <v>5.8652462466320969</v>
      </c>
      <c r="F55" s="18">
        <f t="shared" si="148"/>
        <v>6.08598843914071</v>
      </c>
      <c r="H55" s="68">
        <f t="shared" si="105"/>
        <v>46.84121299126808</v>
      </c>
      <c r="I55" s="69">
        <f t="shared" si="106"/>
        <v>59.20251602052091</v>
      </c>
      <c r="J55" s="69">
        <f t="shared" si="107"/>
        <v>106.043729011789</v>
      </c>
      <c r="L55" t="str">
        <f t="shared" si="140"/>
        <v>35 Business and public service associate professionals</v>
      </c>
      <c r="M55" s="18">
        <f t="shared" ref="M55:Q64" si="149">M18/M$35*100</f>
        <v>8.5996206370089201</v>
      </c>
      <c r="N55" s="18">
        <f t="shared" si="149"/>
        <v>8.3598919527432685</v>
      </c>
      <c r="O55" s="18">
        <f t="shared" si="149"/>
        <v>8.3426170375129391</v>
      </c>
      <c r="P55" s="18">
        <f t="shared" si="149"/>
        <v>7.8879478045325397</v>
      </c>
      <c r="Q55" s="18">
        <f t="shared" si="149"/>
        <v>7.6712340783764601</v>
      </c>
      <c r="S55" s="68">
        <f t="shared" si="109"/>
        <v>34.136658237268612</v>
      </c>
      <c r="T55" s="69">
        <f t="shared" si="110"/>
        <v>57.493200808130538</v>
      </c>
      <c r="U55" s="69">
        <f t="shared" si="111"/>
        <v>91.629859045399158</v>
      </c>
      <c r="W55" t="str">
        <f t="shared" si="141"/>
        <v>35 Business and public service associate professionals</v>
      </c>
      <c r="X55" s="18">
        <f t="shared" ref="X55:AB64" si="150">X18/X$35*100</f>
        <v>9.1438579830804905</v>
      </c>
      <c r="Y55" s="18">
        <f t="shared" si="150"/>
        <v>8.8484392846309934</v>
      </c>
      <c r="Z55" s="18">
        <f t="shared" si="150"/>
        <v>8.9073769938121536</v>
      </c>
      <c r="AA55" s="18">
        <f t="shared" si="150"/>
        <v>8.173266756735547</v>
      </c>
      <c r="AB55" s="18">
        <f t="shared" si="150"/>
        <v>7.5988904715144825</v>
      </c>
      <c r="AD55" s="68">
        <f t="shared" si="113"/>
        <v>4.0401201180502797</v>
      </c>
      <c r="AE55" s="69">
        <f t="shared" si="114"/>
        <v>50.313000518929826</v>
      </c>
      <c r="AF55" s="69">
        <f t="shared" si="115"/>
        <v>54.353120636980115</v>
      </c>
      <c r="AH55" t="str">
        <f t="shared" si="142"/>
        <v>35 Business and public service associate professionals</v>
      </c>
      <c r="AI55" s="18">
        <f t="shared" ref="AI55:AM64" si="151">AI18/AI$35*100</f>
        <v>8.0018320129359353</v>
      </c>
      <c r="AJ55" s="18">
        <f t="shared" si="151"/>
        <v>8.2671774109151013</v>
      </c>
      <c r="AK55" s="18">
        <f t="shared" si="151"/>
        <v>8.6362264872599717</v>
      </c>
      <c r="AL55" s="18">
        <f t="shared" si="151"/>
        <v>8.4136822350352976</v>
      </c>
      <c r="AM55" s="18">
        <f t="shared" si="151"/>
        <v>8.3908704224152633</v>
      </c>
      <c r="AO55" s="68">
        <f t="shared" si="117"/>
        <v>6.3365271534821677</v>
      </c>
      <c r="AP55" s="69">
        <f t="shared" si="118"/>
        <v>48.726986978530881</v>
      </c>
      <c r="AQ55" s="69">
        <f t="shared" si="119"/>
        <v>55.063514132013047</v>
      </c>
      <c r="AS55" t="str">
        <f t="shared" si="143"/>
        <v>35 Business and public service associate professionals</v>
      </c>
      <c r="AT55" s="18">
        <f t="shared" ref="AT55:AX64" si="152">AT18/AT$35*100</f>
        <v>7.8027111601129491</v>
      </c>
      <c r="AU55" s="18">
        <f t="shared" si="152"/>
        <v>7.6628799540378392</v>
      </c>
      <c r="AV55" s="18">
        <f t="shared" si="152"/>
        <v>7.8228130414485051</v>
      </c>
      <c r="AW55" s="18">
        <f t="shared" si="152"/>
        <v>7.3055921717452579</v>
      </c>
      <c r="AX55" s="18">
        <f t="shared" si="152"/>
        <v>7.0366551186318365</v>
      </c>
      <c r="AZ55" s="68">
        <f t="shared" si="121"/>
        <v>4.2591767237748543</v>
      </c>
      <c r="BA55" s="69">
        <f t="shared" si="122"/>
        <v>47.616533690632608</v>
      </c>
      <c r="BB55" s="69">
        <f t="shared" si="123"/>
        <v>51.875710414407465</v>
      </c>
      <c r="BD55" t="str">
        <f t="shared" si="144"/>
        <v>35 Business and public service associate professionals</v>
      </c>
      <c r="BE55" s="18">
        <f t="shared" ref="BE55:BI64" si="153">BE18/BE$35*100</f>
        <v>6.0605164776654945</v>
      </c>
      <c r="BF55" s="18">
        <f t="shared" si="153"/>
        <v>5.9179971404584348</v>
      </c>
      <c r="BG55" s="18">
        <f t="shared" si="153"/>
        <v>6.2833458313672361</v>
      </c>
      <c r="BH55" s="18">
        <f t="shared" si="153"/>
        <v>5.7058533658133017</v>
      </c>
      <c r="BI55" s="18">
        <f t="shared" si="153"/>
        <v>5.4743760259720666</v>
      </c>
      <c r="BK55" s="68">
        <f t="shared" si="125"/>
        <v>-15.924193142041501</v>
      </c>
      <c r="BL55" s="69">
        <f t="shared" si="126"/>
        <v>38.075853254669525</v>
      </c>
      <c r="BM55" s="69">
        <f t="shared" si="127"/>
        <v>22.151660112628026</v>
      </c>
      <c r="BO55" t="str">
        <f t="shared" si="145"/>
        <v>35 Business and public service associate professionals</v>
      </c>
      <c r="BP55" s="18">
        <f t="shared" ref="BP55:BT64" si="154">BP18/BP$35*100</f>
        <v>5.1829860587767342</v>
      </c>
      <c r="BQ55" s="18">
        <f t="shared" si="154"/>
        <v>5.1138800375471503</v>
      </c>
      <c r="BR55" s="18">
        <f t="shared" si="154"/>
        <v>5.3874182376002384</v>
      </c>
      <c r="BS55" s="18">
        <f t="shared" si="154"/>
        <v>4.9410498446176137</v>
      </c>
      <c r="BT55" s="18">
        <f t="shared" si="154"/>
        <v>4.8542391607537745</v>
      </c>
      <c r="BV55" s="68">
        <f t="shared" si="129"/>
        <v>-26.595372974443158</v>
      </c>
      <c r="BW55" s="69">
        <f t="shared" si="130"/>
        <v>32.758209517616365</v>
      </c>
      <c r="BX55" s="69">
        <f t="shared" si="131"/>
        <v>6.162836543173202</v>
      </c>
      <c r="BZ55" t="str">
        <f t="shared" si="146"/>
        <v>35 Business and public service associate professionals</v>
      </c>
      <c r="CA55" s="18">
        <f t="shared" ref="CA55:CE64" si="155">CA18/CA$35*100</f>
        <v>4.5501409242195141</v>
      </c>
      <c r="CB55" s="18">
        <f t="shared" si="155"/>
        <v>4.6169189551372618</v>
      </c>
      <c r="CC55" s="18">
        <f t="shared" si="155"/>
        <v>4.8832394333388072</v>
      </c>
      <c r="CD55" s="18">
        <f t="shared" si="155"/>
        <v>4.5481145999801411</v>
      </c>
      <c r="CE55" s="18">
        <f t="shared" si="155"/>
        <v>4.2490981806642711</v>
      </c>
      <c r="CG55" s="68">
        <f t="shared" si="133"/>
        <v>-45.28270280711623</v>
      </c>
      <c r="CH55" s="69">
        <f t="shared" si="134"/>
        <v>26.96439472679041</v>
      </c>
      <c r="CI55" s="69">
        <f t="shared" si="135"/>
        <v>-18.318308080325821</v>
      </c>
      <c r="CK55" t="str">
        <f t="shared" si="147"/>
        <v>35 Business and public service associate professionals</v>
      </c>
      <c r="CL55" s="18">
        <f t="shared" ref="CL55:CP64" si="156">CL18/CL$35*100</f>
        <v>2.6672724844076021</v>
      </c>
      <c r="CM55" s="18">
        <f t="shared" si="156"/>
        <v>2.9116913329957557</v>
      </c>
      <c r="CN55" s="18">
        <f t="shared" si="156"/>
        <v>3.3627429464049978</v>
      </c>
      <c r="CO55" s="18">
        <f t="shared" si="156"/>
        <v>3.8977040645999312</v>
      </c>
      <c r="CP55" s="18">
        <f t="shared" si="156"/>
        <v>5.7895435060952725</v>
      </c>
      <c r="CR55" s="68">
        <f t="shared" si="137"/>
        <v>53.192804219324415</v>
      </c>
      <c r="CS55" s="69">
        <f t="shared" si="138"/>
        <v>35.465521097699373</v>
      </c>
      <c r="CT55" s="69">
        <f t="shared" si="139"/>
        <v>88.658325317023795</v>
      </c>
    </row>
    <row r="56" spans="1:98" x14ac:dyDescent="0.2">
      <c r="A56" t="str">
        <f t="shared" si="103"/>
        <v>41 Administrative occupations</v>
      </c>
      <c r="B56" s="18">
        <f t="shared" si="148"/>
        <v>3.2039463531049006</v>
      </c>
      <c r="C56" s="18">
        <f t="shared" si="148"/>
        <v>2.8712652233480176</v>
      </c>
      <c r="D56" s="18">
        <f t="shared" si="148"/>
        <v>3.270585802515928</v>
      </c>
      <c r="E56" s="18">
        <f t="shared" si="148"/>
        <v>3.2283411291142898</v>
      </c>
      <c r="F56" s="18">
        <f t="shared" si="148"/>
        <v>3.4542260037359989</v>
      </c>
      <c r="H56" s="68">
        <f t="shared" si="105"/>
        <v>54.121770455958263</v>
      </c>
      <c r="I56" s="69">
        <f t="shared" si="106"/>
        <v>66.385976105706831</v>
      </c>
      <c r="J56" s="69">
        <f t="shared" si="107"/>
        <v>120.5077465616651</v>
      </c>
      <c r="L56" t="str">
        <f t="shared" si="140"/>
        <v>41 Administrative occupations</v>
      </c>
      <c r="M56" s="18">
        <f t="shared" si="149"/>
        <v>5.1812639835674537</v>
      </c>
      <c r="N56" s="18">
        <f t="shared" si="149"/>
        <v>4.9175681225233863</v>
      </c>
      <c r="O56" s="18">
        <f t="shared" si="149"/>
        <v>4.9578227842871279</v>
      </c>
      <c r="P56" s="18">
        <f t="shared" si="149"/>
        <v>4.7718404520425288</v>
      </c>
      <c r="Q56" s="18">
        <f t="shared" si="149"/>
        <v>4.7921199930214948</v>
      </c>
      <c r="S56" s="68">
        <f t="shared" si="109"/>
        <v>41.000690910707533</v>
      </c>
      <c r="T56" s="69">
        <f t="shared" si="110"/>
        <v>64.652124871524848</v>
      </c>
      <c r="U56" s="69">
        <f t="shared" si="111"/>
        <v>105.65281578223238</v>
      </c>
      <c r="W56" t="str">
        <f t="shared" si="141"/>
        <v>41 Administrative occupations</v>
      </c>
      <c r="X56" s="18">
        <f t="shared" si="150"/>
        <v>8.1959480121850028</v>
      </c>
      <c r="Y56" s="18">
        <f t="shared" si="150"/>
        <v>7.7221374809211945</v>
      </c>
      <c r="Z56" s="18">
        <f t="shared" si="150"/>
        <v>8.0538418337355431</v>
      </c>
      <c r="AA56" s="18">
        <f t="shared" si="150"/>
        <v>7.6697334215319826</v>
      </c>
      <c r="AB56" s="18">
        <f t="shared" si="150"/>
        <v>7.5996313973865188</v>
      </c>
      <c r="AD56" s="68">
        <f t="shared" si="113"/>
        <v>15.077369447372144</v>
      </c>
      <c r="AE56" s="69">
        <f t="shared" si="114"/>
        <v>58.53821365467855</v>
      </c>
      <c r="AF56" s="69">
        <f t="shared" si="115"/>
        <v>73.615583102050692</v>
      </c>
      <c r="AH56" t="str">
        <f t="shared" si="142"/>
        <v>41 Administrative occupations</v>
      </c>
      <c r="AI56" s="18">
        <f t="shared" si="151"/>
        <v>10.202222199547613</v>
      </c>
      <c r="AJ56" s="18">
        <f t="shared" si="151"/>
        <v>10.478069013151281</v>
      </c>
      <c r="AK56" s="18">
        <f t="shared" si="151"/>
        <v>11.195117932513361</v>
      </c>
      <c r="AL56" s="18">
        <f t="shared" si="151"/>
        <v>11.257641624520783</v>
      </c>
      <c r="AM56" s="18">
        <f t="shared" si="151"/>
        <v>11.341784049917312</v>
      </c>
      <c r="AO56" s="68">
        <f t="shared" si="117"/>
        <v>10.879735800788575</v>
      </c>
      <c r="AP56" s="69">
        <f t="shared" si="118"/>
        <v>60.259271316500296</v>
      </c>
      <c r="AQ56" s="69">
        <f t="shared" si="119"/>
        <v>71.139007117288884</v>
      </c>
      <c r="AS56" t="str">
        <f t="shared" si="143"/>
        <v>41 Administrative occupations</v>
      </c>
      <c r="AT56" s="18">
        <f t="shared" si="152"/>
        <v>9.9947795151639891</v>
      </c>
      <c r="AU56" s="18">
        <f t="shared" si="152"/>
        <v>9.4316342270753832</v>
      </c>
      <c r="AV56" s="18">
        <f t="shared" si="152"/>
        <v>9.8799458492572203</v>
      </c>
      <c r="AW56" s="18">
        <f t="shared" si="152"/>
        <v>9.2210675805676168</v>
      </c>
      <c r="AX56" s="18">
        <f t="shared" si="152"/>
        <v>9.0732634157446537</v>
      </c>
      <c r="AZ56" s="68">
        <f t="shared" si="121"/>
        <v>6.4436925091325055</v>
      </c>
      <c r="BA56" s="69">
        <f t="shared" si="122"/>
        <v>54.835195747438888</v>
      </c>
      <c r="BB56" s="69">
        <f t="shared" si="123"/>
        <v>61.278888256571392</v>
      </c>
      <c r="BD56" t="str">
        <f t="shared" si="144"/>
        <v>41 Administrative occupations</v>
      </c>
      <c r="BE56" s="18">
        <f t="shared" si="153"/>
        <v>9.1239410487219903</v>
      </c>
      <c r="BF56" s="18">
        <f t="shared" si="153"/>
        <v>8.4614040497217111</v>
      </c>
      <c r="BG56" s="18">
        <f t="shared" si="153"/>
        <v>8.8671657725649631</v>
      </c>
      <c r="BH56" s="18">
        <f t="shared" si="153"/>
        <v>7.5881676523036958</v>
      </c>
      <c r="BI56" s="18">
        <f t="shared" si="153"/>
        <v>5.6720144736185345</v>
      </c>
      <c r="BK56" s="68">
        <f t="shared" si="125"/>
        <v>-38.272329872867481</v>
      </c>
      <c r="BL56" s="69">
        <f t="shared" si="126"/>
        <v>38.395039341463608</v>
      </c>
      <c r="BM56" s="69">
        <f t="shared" si="127"/>
        <v>0.12270946859613359</v>
      </c>
      <c r="BO56" t="str">
        <f t="shared" si="145"/>
        <v>41 Administrative occupations</v>
      </c>
      <c r="BP56" s="18">
        <f t="shared" si="154"/>
        <v>10.579896960546478</v>
      </c>
      <c r="BQ56" s="18">
        <f t="shared" si="154"/>
        <v>9.3081201475826454</v>
      </c>
      <c r="BR56" s="18">
        <f t="shared" si="154"/>
        <v>10.166414547861406</v>
      </c>
      <c r="BS56" s="18">
        <f t="shared" si="154"/>
        <v>8.6379583967549785</v>
      </c>
      <c r="BT56" s="18">
        <f t="shared" si="154"/>
        <v>6.5475109836795387</v>
      </c>
      <c r="BV56" s="68">
        <f t="shared" si="129"/>
        <v>-47.532378130568851</v>
      </c>
      <c r="BW56" s="69">
        <f t="shared" si="130"/>
        <v>30.980297785548956</v>
      </c>
      <c r="BX56" s="69">
        <f t="shared" si="131"/>
        <v>-16.552080345019899</v>
      </c>
      <c r="BZ56" t="str">
        <f t="shared" si="146"/>
        <v>41 Administrative occupations</v>
      </c>
      <c r="CA56" s="18">
        <f t="shared" si="155"/>
        <v>8.4808581610638623</v>
      </c>
      <c r="CB56" s="18">
        <f t="shared" si="155"/>
        <v>8.0912361966792137</v>
      </c>
      <c r="CC56" s="18">
        <f t="shared" si="155"/>
        <v>7.9961889608004082</v>
      </c>
      <c r="CD56" s="18">
        <f t="shared" si="155"/>
        <v>5.8310297504795638</v>
      </c>
      <c r="CE56" s="18">
        <f t="shared" si="155"/>
        <v>2.897033348680802</v>
      </c>
      <c r="CG56" s="68">
        <f t="shared" si="133"/>
        <v>-77.21723997027506</v>
      </c>
      <c r="CH56" s="69">
        <f t="shared" si="134"/>
        <v>20.581222487965405</v>
      </c>
      <c r="CI56" s="69">
        <f t="shared" si="135"/>
        <v>-56.636017482309661</v>
      </c>
      <c r="CK56" t="str">
        <f t="shared" si="147"/>
        <v>41 Administrative occupations</v>
      </c>
      <c r="CL56" s="18">
        <f t="shared" si="156"/>
        <v>5.178788280044051</v>
      </c>
      <c r="CM56" s="18">
        <f t="shared" si="156"/>
        <v>5.5069188481920994</v>
      </c>
      <c r="CN56" s="18">
        <f t="shared" si="156"/>
        <v>5.9337840091049499</v>
      </c>
      <c r="CO56" s="18">
        <f t="shared" si="156"/>
        <v>4.6268899346629357</v>
      </c>
      <c r="CP56" s="18">
        <f t="shared" si="156"/>
        <v>4.4330818326106094</v>
      </c>
      <c r="CR56" s="68">
        <f t="shared" si="137"/>
        <v>-33.524482178045403</v>
      </c>
      <c r="CS56" s="69">
        <f t="shared" si="138"/>
        <v>20.33294357902577</v>
      </c>
      <c r="CT56" s="69">
        <f t="shared" si="139"/>
        <v>-13.191538599019633</v>
      </c>
    </row>
    <row r="57" spans="1:98" x14ac:dyDescent="0.2">
      <c r="A57" t="str">
        <f t="shared" si="103"/>
        <v>42 Secretarial and related occupations</v>
      </c>
      <c r="B57" s="18">
        <f t="shared" si="148"/>
        <v>0.34077665858047662</v>
      </c>
      <c r="C57" s="18">
        <f t="shared" si="148"/>
        <v>0.35005246885010949</v>
      </c>
      <c r="D57" s="18">
        <f t="shared" si="148"/>
        <v>0.33044555030918193</v>
      </c>
      <c r="E57" s="18">
        <f t="shared" si="148"/>
        <v>0.45619969378221825</v>
      </c>
      <c r="F57" s="18">
        <f t="shared" si="148"/>
        <v>0.69311414637823743</v>
      </c>
      <c r="H57" s="68">
        <f t="shared" si="105"/>
        <v>206.08612397824393</v>
      </c>
      <c r="I57" s="69">
        <f t="shared" si="106"/>
        <v>129.57151983037051</v>
      </c>
      <c r="J57" s="69">
        <f t="shared" si="107"/>
        <v>335.65764380861441</v>
      </c>
      <c r="L57" t="str">
        <f t="shared" si="140"/>
        <v>42 Secretarial and related occupations</v>
      </c>
      <c r="M57" s="18">
        <f t="shared" si="149"/>
        <v>1.0691759811561228</v>
      </c>
      <c r="N57" s="18">
        <f t="shared" si="149"/>
        <v>0.97445351679590519</v>
      </c>
      <c r="O57" s="18">
        <f t="shared" si="149"/>
        <v>0.94953094459794551</v>
      </c>
      <c r="P57" s="18">
        <f t="shared" si="149"/>
        <v>1.24289262566548</v>
      </c>
      <c r="Q57" s="18">
        <f t="shared" si="149"/>
        <v>1.2203090293878627</v>
      </c>
      <c r="S57" s="68">
        <f t="shared" si="109"/>
        <v>87.475818209351701</v>
      </c>
      <c r="T57" s="69">
        <f t="shared" si="110"/>
        <v>92.079587624389703</v>
      </c>
      <c r="U57" s="69">
        <f t="shared" si="111"/>
        <v>179.55540583374139</v>
      </c>
      <c r="W57" t="str">
        <f t="shared" si="141"/>
        <v>42 Secretarial and related occupations</v>
      </c>
      <c r="X57" s="18">
        <f t="shared" si="150"/>
        <v>1.7258597429736098</v>
      </c>
      <c r="Y57" s="18">
        <f t="shared" si="150"/>
        <v>1.5549648146845791</v>
      </c>
      <c r="Z57" s="18">
        <f t="shared" si="150"/>
        <v>1.5853816910790801</v>
      </c>
      <c r="AA57" s="18">
        <f t="shared" si="150"/>
        <v>2.1185895526653868</v>
      </c>
      <c r="AB57" s="18">
        <f t="shared" si="150"/>
        <v>2.7622745470369869</v>
      </c>
      <c r="AD57" s="68">
        <f t="shared" si="113"/>
        <v>112.4875539228217</v>
      </c>
      <c r="AE57" s="69">
        <f t="shared" si="114"/>
        <v>96.628592295792956</v>
      </c>
      <c r="AF57" s="69">
        <f t="shared" si="115"/>
        <v>209.11614621861469</v>
      </c>
      <c r="AH57" t="str">
        <f t="shared" si="142"/>
        <v>42 Secretarial and related occupations</v>
      </c>
      <c r="AI57" s="18">
        <f t="shared" si="151"/>
        <v>2.9261029812734507</v>
      </c>
      <c r="AJ57" s="18">
        <f t="shared" si="151"/>
        <v>2.8185061998690637</v>
      </c>
      <c r="AK57" s="18">
        <f t="shared" si="151"/>
        <v>2.9425968165795227</v>
      </c>
      <c r="AL57" s="18">
        <f t="shared" si="151"/>
        <v>3.9629962831585686</v>
      </c>
      <c r="AM57" s="18">
        <f t="shared" si="151"/>
        <v>4.3522046169523403</v>
      </c>
      <c r="AO57" s="68">
        <f t="shared" si="117"/>
        <v>61.874345676812261</v>
      </c>
      <c r="AP57" s="69">
        <f t="shared" si="118"/>
        <v>82.232748315402063</v>
      </c>
      <c r="AQ57" s="69">
        <f t="shared" si="119"/>
        <v>144.10709399221432</v>
      </c>
      <c r="AS57" t="str">
        <f t="shared" si="143"/>
        <v>42 Secretarial and related occupations</v>
      </c>
      <c r="AT57" s="18">
        <f t="shared" si="152"/>
        <v>2.4637331518645547</v>
      </c>
      <c r="AU57" s="18">
        <f t="shared" si="152"/>
        <v>2.1822160441952185</v>
      </c>
      <c r="AV57" s="18">
        <f t="shared" si="152"/>
        <v>2.2494336080314761</v>
      </c>
      <c r="AW57" s="18">
        <f t="shared" si="152"/>
        <v>2.7888461281065426</v>
      </c>
      <c r="AX57" s="18">
        <f t="shared" si="152"/>
        <v>2.5600083066247481</v>
      </c>
      <c r="AZ57" s="68">
        <f t="shared" si="121"/>
        <v>31.910440757443514</v>
      </c>
      <c r="BA57" s="69">
        <f t="shared" si="122"/>
        <v>71.157752458714612</v>
      </c>
      <c r="BB57" s="69">
        <f t="shared" si="123"/>
        <v>103.06819321615815</v>
      </c>
      <c r="BD57" t="str">
        <f t="shared" si="144"/>
        <v>42 Secretarial and related occupations</v>
      </c>
      <c r="BE57" s="18">
        <f t="shared" si="153"/>
        <v>2.4466449900243528</v>
      </c>
      <c r="BF57" s="18">
        <f t="shared" si="153"/>
        <v>2.2132027110644712</v>
      </c>
      <c r="BG57" s="18">
        <f t="shared" si="153"/>
        <v>2.222659635048978</v>
      </c>
      <c r="BH57" s="18">
        <f t="shared" si="153"/>
        <v>2.3635357655225073</v>
      </c>
      <c r="BI57" s="18">
        <f t="shared" si="153"/>
        <v>0.51294939912104276</v>
      </c>
      <c r="BK57" s="68">
        <f t="shared" si="125"/>
        <v>-77.729552420637219</v>
      </c>
      <c r="BL57" s="69">
        <f t="shared" si="126"/>
        <v>37.119392128433674</v>
      </c>
      <c r="BM57" s="69">
        <f t="shared" si="127"/>
        <v>-40.610160292203545</v>
      </c>
      <c r="BO57" t="str">
        <f t="shared" si="145"/>
        <v>42 Secretarial and related occupations</v>
      </c>
      <c r="BP57" s="18">
        <f t="shared" si="154"/>
        <v>3.3324503049297376</v>
      </c>
      <c r="BQ57" s="18">
        <f t="shared" si="154"/>
        <v>2.5218920687028739</v>
      </c>
      <c r="BR57" s="18">
        <f t="shared" si="154"/>
        <v>2.6843744550784776</v>
      </c>
      <c r="BS57" s="18">
        <f t="shared" si="154"/>
        <v>2.2398311285653261</v>
      </c>
      <c r="BT57" s="18">
        <f t="shared" si="154"/>
        <v>0.55035912457314784</v>
      </c>
      <c r="BV57" s="68">
        <f t="shared" si="129"/>
        <v>-83.29732492181698</v>
      </c>
      <c r="BW57" s="69">
        <f t="shared" si="130"/>
        <v>26.383945236096618</v>
      </c>
      <c r="BX57" s="69">
        <f t="shared" si="131"/>
        <v>-56.913379685720379</v>
      </c>
      <c r="BZ57" t="str">
        <f t="shared" si="146"/>
        <v>42 Secretarial and related occupations</v>
      </c>
      <c r="CA57" s="18">
        <f t="shared" si="155"/>
        <v>3.8485293512829846</v>
      </c>
      <c r="CB57" s="18">
        <f t="shared" si="155"/>
        <v>3.7722376818967605</v>
      </c>
      <c r="CC57" s="18">
        <f t="shared" si="155"/>
        <v>3.5561869936239874</v>
      </c>
      <c r="CD57" s="18">
        <f t="shared" si="155"/>
        <v>1.6886788138436735</v>
      </c>
      <c r="CE57" s="18">
        <f t="shared" si="155"/>
        <v>0.300926276047011</v>
      </c>
      <c r="CG57" s="68">
        <f t="shared" si="133"/>
        <v>-94.678777591282355</v>
      </c>
      <c r="CH57" s="69">
        <f t="shared" si="134"/>
        <v>16.462394594486756</v>
      </c>
      <c r="CI57" s="69">
        <f t="shared" si="135"/>
        <v>-78.216382996795588</v>
      </c>
      <c r="CK57" t="str">
        <f t="shared" si="147"/>
        <v>42 Secretarial and related occupations</v>
      </c>
      <c r="CL57" s="18">
        <f t="shared" si="156"/>
        <v>2.3593525338276855</v>
      </c>
      <c r="CM57" s="18">
        <f t="shared" si="156"/>
        <v>2.5339951406238854</v>
      </c>
      <c r="CN57" s="18">
        <f t="shared" si="156"/>
        <v>2.7514505435195433</v>
      </c>
      <c r="CO57" s="18">
        <f t="shared" si="156"/>
        <v>2.6000717306770467</v>
      </c>
      <c r="CP57" s="18">
        <f t="shared" si="156"/>
        <v>1.7829322878009941</v>
      </c>
      <c r="CR57" s="68">
        <f t="shared" si="137"/>
        <v>-42.341830093376373</v>
      </c>
      <c r="CS57" s="69">
        <f t="shared" si="138"/>
        <v>27.309966338522855</v>
      </c>
      <c r="CT57" s="69">
        <f t="shared" si="139"/>
        <v>-15.031863754853514</v>
      </c>
    </row>
    <row r="58" spans="1:98" x14ac:dyDescent="0.2">
      <c r="A58" t="str">
        <f t="shared" si="103"/>
        <v>51 Skilled agricultural and related trades</v>
      </c>
      <c r="B58" s="18">
        <f t="shared" si="148"/>
        <v>0.23735525043769726</v>
      </c>
      <c r="C58" s="18">
        <f t="shared" si="148"/>
        <v>0.23124991632334518</v>
      </c>
      <c r="D58" s="18">
        <f t="shared" si="148"/>
        <v>0.20123745959076988</v>
      </c>
      <c r="E58" s="18">
        <f t="shared" si="148"/>
        <v>0.20956321162885866</v>
      </c>
      <c r="F58" s="18">
        <f t="shared" si="148"/>
        <v>0.21102826255333892</v>
      </c>
      <c r="H58" s="68">
        <f t="shared" si="105"/>
        <v>53.027887957622241</v>
      </c>
      <c r="I58" s="69">
        <f t="shared" si="106"/>
        <v>91.534169070258372</v>
      </c>
      <c r="J58" s="69">
        <f t="shared" si="107"/>
        <v>144.5620570278806</v>
      </c>
      <c r="L58" t="str">
        <f t="shared" si="140"/>
        <v>51 Skilled agricultural and related trades</v>
      </c>
      <c r="M58" s="18">
        <f t="shared" si="149"/>
        <v>0.20592117688331169</v>
      </c>
      <c r="N58" s="18">
        <f t="shared" si="149"/>
        <v>0.204477362506996</v>
      </c>
      <c r="O58" s="18">
        <f t="shared" si="149"/>
        <v>0.14946494812729494</v>
      </c>
      <c r="P58" s="18">
        <f t="shared" si="149"/>
        <v>0.1431948418634385</v>
      </c>
      <c r="Q58" s="18">
        <f t="shared" si="149"/>
        <v>0.14798591988134441</v>
      </c>
      <c r="S58" s="68">
        <f t="shared" si="109"/>
        <v>44.432722066750266</v>
      </c>
      <c r="T58" s="69">
        <f t="shared" si="110"/>
        <v>70.235443212335241</v>
      </c>
      <c r="U58" s="69">
        <f t="shared" si="111"/>
        <v>114.6681652790855</v>
      </c>
      <c r="W58" t="str">
        <f t="shared" si="141"/>
        <v>51 Skilled agricultural and related trades</v>
      </c>
      <c r="X58" s="18">
        <f t="shared" si="150"/>
        <v>0.73724035346783379</v>
      </c>
      <c r="Y58" s="18">
        <f t="shared" si="150"/>
        <v>0.73036958610785307</v>
      </c>
      <c r="Z58" s="18">
        <f t="shared" si="150"/>
        <v>0.69466849857541435</v>
      </c>
      <c r="AA58" s="18">
        <f t="shared" si="150"/>
        <v>0.75739270114181079</v>
      </c>
      <c r="AB58" s="18">
        <f t="shared" si="150"/>
        <v>0.94960300345164705</v>
      </c>
      <c r="AD58" s="68">
        <f t="shared" si="113"/>
        <v>66.711273181805538</v>
      </c>
      <c r="AE58" s="69">
        <f t="shared" si="114"/>
        <v>89.403860194700869</v>
      </c>
      <c r="AF58" s="69">
        <f t="shared" si="115"/>
        <v>156.11513337650644</v>
      </c>
      <c r="AH58" t="str">
        <f t="shared" si="142"/>
        <v>51 Skilled agricultural and related trades</v>
      </c>
      <c r="AI58" s="18">
        <f t="shared" si="151"/>
        <v>1.0891363891960721</v>
      </c>
      <c r="AJ58" s="18">
        <f t="shared" si="151"/>
        <v>1.2377610082916881</v>
      </c>
      <c r="AK58" s="18">
        <f t="shared" si="151"/>
        <v>0.978333733350637</v>
      </c>
      <c r="AL58" s="18">
        <f t="shared" si="151"/>
        <v>1.1178139938514009</v>
      </c>
      <c r="AM58" s="18">
        <f t="shared" si="151"/>
        <v>1.3448005393036615</v>
      </c>
      <c r="AO58" s="68">
        <f t="shared" si="117"/>
        <v>50.442425800755608</v>
      </c>
      <c r="AP58" s="69">
        <f t="shared" si="118"/>
        <v>89.639395358517021</v>
      </c>
      <c r="AQ58" s="69">
        <f t="shared" si="119"/>
        <v>140.08182115927264</v>
      </c>
      <c r="AS58" t="str">
        <f t="shared" si="143"/>
        <v>51 Skilled agricultural and related trades</v>
      </c>
      <c r="AT58" s="18">
        <f t="shared" si="152"/>
        <v>1.539873148988977</v>
      </c>
      <c r="AU58" s="18">
        <f t="shared" si="152"/>
        <v>1.8717476282027996</v>
      </c>
      <c r="AV58" s="18">
        <f t="shared" si="152"/>
        <v>1.4227490460743681</v>
      </c>
      <c r="AW58" s="18">
        <f t="shared" si="152"/>
        <v>1.4615963768872164</v>
      </c>
      <c r="AX58" s="18">
        <f t="shared" si="152"/>
        <v>1.7319215597233029</v>
      </c>
      <c r="AZ58" s="68">
        <f t="shared" si="121"/>
        <v>41.094762196930333</v>
      </c>
      <c r="BA58" s="69">
        <f t="shared" si="122"/>
        <v>75.794106053431847</v>
      </c>
      <c r="BB58" s="69">
        <f t="shared" si="123"/>
        <v>116.88886825036218</v>
      </c>
      <c r="BD58" t="str">
        <f t="shared" si="144"/>
        <v>51 Skilled agricultural and related trades</v>
      </c>
      <c r="BE58" s="18">
        <f t="shared" si="153"/>
        <v>0.8093548679879502</v>
      </c>
      <c r="BF58" s="18">
        <f t="shared" si="153"/>
        <v>0.82199892575926392</v>
      </c>
      <c r="BG58" s="18">
        <f t="shared" si="153"/>
        <v>0.64022456350591128</v>
      </c>
      <c r="BH58" s="18">
        <f t="shared" si="153"/>
        <v>0.628777869847848</v>
      </c>
      <c r="BI58" s="18">
        <f t="shared" si="153"/>
        <v>0.64248689438962336</v>
      </c>
      <c r="BK58" s="68">
        <f t="shared" si="125"/>
        <v>-3.1589871662071305</v>
      </c>
      <c r="BL58" s="69">
        <f t="shared" si="126"/>
        <v>52.151906953696383</v>
      </c>
      <c r="BM58" s="69">
        <f t="shared" si="127"/>
        <v>48.992919787489257</v>
      </c>
      <c r="BO58" t="str">
        <f t="shared" si="145"/>
        <v>51 Skilled agricultural and related trades</v>
      </c>
      <c r="BP58" s="18">
        <f t="shared" si="154"/>
        <v>1.198536913158559</v>
      </c>
      <c r="BQ58" s="18">
        <f t="shared" si="154"/>
        <v>1.3386205775588529</v>
      </c>
      <c r="BR58" s="18">
        <f t="shared" si="154"/>
        <v>1.0277838938074479</v>
      </c>
      <c r="BS58" s="18">
        <f t="shared" si="154"/>
        <v>1.0822553610694408</v>
      </c>
      <c r="BT58" s="18">
        <f t="shared" si="154"/>
        <v>1.3016419925119096</v>
      </c>
      <c r="BV58" s="68">
        <f t="shared" si="129"/>
        <v>3.174578248719615</v>
      </c>
      <c r="BW58" s="69">
        <f t="shared" si="130"/>
        <v>53.739134838179424</v>
      </c>
      <c r="BX58" s="69">
        <f t="shared" si="131"/>
        <v>56.913713086899044</v>
      </c>
      <c r="BZ58" t="str">
        <f t="shared" si="146"/>
        <v>51 Skilled agricultural and related trades</v>
      </c>
      <c r="CA58" s="18">
        <f t="shared" si="155"/>
        <v>1.5094305113562709</v>
      </c>
      <c r="CB58" s="18">
        <f t="shared" si="155"/>
        <v>1.5684798208947699</v>
      </c>
      <c r="CC58" s="18">
        <f t="shared" si="155"/>
        <v>1.4576005548242419</v>
      </c>
      <c r="CD58" s="18">
        <f t="shared" si="155"/>
        <v>1.5752119562989682</v>
      </c>
      <c r="CE58" s="18">
        <f t="shared" si="155"/>
        <v>2.7098784904841895</v>
      </c>
      <c r="CG58" s="68">
        <f t="shared" si="133"/>
        <v>16.908794575092124</v>
      </c>
      <c r="CH58" s="69">
        <f t="shared" si="134"/>
        <v>47.973755008123362</v>
      </c>
      <c r="CI58" s="69">
        <f t="shared" si="135"/>
        <v>64.882549583215479</v>
      </c>
      <c r="CK58" t="str">
        <f t="shared" si="147"/>
        <v>51 Skilled agricultural and related trades</v>
      </c>
      <c r="CL58" s="18">
        <f t="shared" si="156"/>
        <v>2.6638622832926968</v>
      </c>
      <c r="CM58" s="18">
        <f t="shared" si="156"/>
        <v>3.2647513573282017</v>
      </c>
      <c r="CN58" s="18">
        <f t="shared" si="156"/>
        <v>2.3687057772564835</v>
      </c>
      <c r="CO58" s="18">
        <f t="shared" si="156"/>
        <v>2.7635137872583133</v>
      </c>
      <c r="CP58" s="18">
        <f t="shared" si="156"/>
        <v>1.7839200578804399</v>
      </c>
      <c r="CR58" s="68">
        <f t="shared" si="137"/>
        <v>-32.988091942366921</v>
      </c>
      <c r="CS58" s="69">
        <f t="shared" si="138"/>
        <v>29.368871231079403</v>
      </c>
      <c r="CT58" s="69">
        <f t="shared" si="139"/>
        <v>-3.6192207112875185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0.27873441977033953</v>
      </c>
      <c r="C59" s="18">
        <f t="shared" si="148"/>
        <v>0.25672889964516021</v>
      </c>
      <c r="D59" s="18">
        <f t="shared" si="148"/>
        <v>0.25910573512814661</v>
      </c>
      <c r="E59" s="18">
        <f t="shared" si="148"/>
        <v>0.24145767199819662</v>
      </c>
      <c r="F59" s="18">
        <f t="shared" si="148"/>
        <v>0.2562481638171446</v>
      </c>
      <c r="H59" s="68">
        <f t="shared" si="105"/>
        <v>44.31867181699068</v>
      </c>
      <c r="I59" s="69">
        <f t="shared" si="106"/>
        <v>53.55996386879761</v>
      </c>
      <c r="J59" s="69">
        <f t="shared" si="107"/>
        <v>97.878635685788282</v>
      </c>
      <c r="L59" t="str">
        <f t="shared" si="140"/>
        <v>52 Skilled metal, electrical and electronic trades</v>
      </c>
      <c r="M59" s="18">
        <f t="shared" si="149"/>
        <v>0.69202101160797369</v>
      </c>
      <c r="N59" s="18">
        <f t="shared" si="149"/>
        <v>0.66863895686571817</v>
      </c>
      <c r="O59" s="18">
        <f t="shared" si="149"/>
        <v>0.57405903394449997</v>
      </c>
      <c r="P59" s="18">
        <f t="shared" si="149"/>
        <v>0.70119154850110277</v>
      </c>
      <c r="Q59" s="18">
        <f t="shared" si="149"/>
        <v>0.90574375585365186</v>
      </c>
      <c r="S59" s="68">
        <f t="shared" si="109"/>
        <v>130.16185469137724</v>
      </c>
      <c r="T59" s="69">
        <f t="shared" si="110"/>
        <v>84.08430643412224</v>
      </c>
      <c r="U59" s="69">
        <f t="shared" si="111"/>
        <v>214.2461611254995</v>
      </c>
      <c r="W59" t="str">
        <f t="shared" si="141"/>
        <v>52 Skilled metal, electrical and electronic trades</v>
      </c>
      <c r="X59" s="18">
        <f t="shared" si="150"/>
        <v>0.95128575176909036</v>
      </c>
      <c r="Y59" s="18">
        <f t="shared" si="150"/>
        <v>0.9718279859487412</v>
      </c>
      <c r="Z59" s="18">
        <f t="shared" si="150"/>
        <v>0.81337440359923441</v>
      </c>
      <c r="AA59" s="18">
        <f t="shared" si="150"/>
        <v>0.90387409068175095</v>
      </c>
      <c r="AB59" s="18">
        <f t="shared" si="150"/>
        <v>0.98354495687342069</v>
      </c>
      <c r="AD59" s="68">
        <f t="shared" si="113"/>
        <v>47.470179360132548</v>
      </c>
      <c r="AE59" s="69">
        <f t="shared" si="114"/>
        <v>64.011846613093297</v>
      </c>
      <c r="AF59" s="69">
        <f t="shared" si="115"/>
        <v>111.48202597322583</v>
      </c>
      <c r="AH59" t="str">
        <f t="shared" si="142"/>
        <v>52 Skilled metal, electrical and electronic trades</v>
      </c>
      <c r="AI59" s="18">
        <f t="shared" si="151"/>
        <v>1.1251245738825024</v>
      </c>
      <c r="AJ59" s="18">
        <f t="shared" si="151"/>
        <v>1.2607585345973957</v>
      </c>
      <c r="AK59" s="18">
        <f t="shared" si="151"/>
        <v>1.0916106653257986</v>
      </c>
      <c r="AL59" s="18">
        <f t="shared" si="151"/>
        <v>1.13758063767046</v>
      </c>
      <c r="AM59" s="18">
        <f t="shared" si="151"/>
        <v>1.2582225472144295</v>
      </c>
      <c r="AO59" s="68">
        <f t="shared" si="117"/>
        <v>26.150557644926824</v>
      </c>
      <c r="AP59" s="69">
        <f t="shared" si="118"/>
        <v>51.416618741531352</v>
      </c>
      <c r="AQ59" s="69">
        <f t="shared" si="119"/>
        <v>77.567176386458172</v>
      </c>
      <c r="AS59" t="str">
        <f t="shared" si="143"/>
        <v>52 Skilled metal, electrical and electronic trades</v>
      </c>
      <c r="AT59" s="18">
        <f t="shared" si="152"/>
        <v>4.5401502158294074</v>
      </c>
      <c r="AU59" s="18">
        <f t="shared" si="152"/>
        <v>4.6556082977596249</v>
      </c>
      <c r="AV59" s="18">
        <f t="shared" si="152"/>
        <v>4.1346128274381329</v>
      </c>
      <c r="AW59" s="18">
        <f t="shared" si="152"/>
        <v>4.1398559444343137</v>
      </c>
      <c r="AX59" s="18">
        <f t="shared" si="152"/>
        <v>4.3770576364319167</v>
      </c>
      <c r="AZ59" s="68">
        <f t="shared" si="121"/>
        <v>22.703907820160634</v>
      </c>
      <c r="BA59" s="69">
        <f t="shared" si="122"/>
        <v>50.908820846273528</v>
      </c>
      <c r="BB59" s="69">
        <f t="shared" si="123"/>
        <v>73.612728666434165</v>
      </c>
      <c r="BD59" t="str">
        <f t="shared" si="144"/>
        <v>52 Skilled metal, electrical and electronic trades</v>
      </c>
      <c r="BE59" s="18">
        <f t="shared" si="153"/>
        <v>6.080329353052166</v>
      </c>
      <c r="BF59" s="18">
        <f t="shared" si="153"/>
        <v>6.1843746655880265</v>
      </c>
      <c r="BG59" s="18">
        <f t="shared" si="153"/>
        <v>5.5936277873803562</v>
      </c>
      <c r="BH59" s="18">
        <f t="shared" si="153"/>
        <v>5.6159087422675631</v>
      </c>
      <c r="BI59" s="18">
        <f t="shared" si="153"/>
        <v>5.4541919888478922</v>
      </c>
      <c r="BK59" s="68">
        <f t="shared" si="125"/>
        <v>-5.9054998555829759</v>
      </c>
      <c r="BL59" s="69">
        <f t="shared" si="126"/>
        <v>33.704627369380233</v>
      </c>
      <c r="BM59" s="69">
        <f t="shared" si="127"/>
        <v>27.799127513797263</v>
      </c>
      <c r="BO59" t="str">
        <f t="shared" si="145"/>
        <v>52 Skilled metal, electrical and electronic trades</v>
      </c>
      <c r="BP59" s="18">
        <f t="shared" si="154"/>
        <v>3.7204270085513538</v>
      </c>
      <c r="BQ59" s="18">
        <f t="shared" si="154"/>
        <v>4.1676350691576731</v>
      </c>
      <c r="BR59" s="18">
        <f t="shared" si="154"/>
        <v>3.6807683129287603</v>
      </c>
      <c r="BS59" s="18">
        <f t="shared" si="154"/>
        <v>3.6175586152917765</v>
      </c>
      <c r="BT59" s="18">
        <f t="shared" si="154"/>
        <v>3.6999081184179063</v>
      </c>
      <c r="BV59" s="68">
        <f t="shared" si="129"/>
        <v>-18.10914291012417</v>
      </c>
      <c r="BW59" s="69">
        <f t="shared" si="130"/>
        <v>33.044377640796768</v>
      </c>
      <c r="BX59" s="69">
        <f t="shared" si="131"/>
        <v>14.935234730672597</v>
      </c>
      <c r="BZ59" t="str">
        <f t="shared" si="146"/>
        <v>52 Skilled metal, electrical and electronic trades</v>
      </c>
      <c r="CA59" s="18">
        <f t="shared" si="155"/>
        <v>3.0548817252595426</v>
      </c>
      <c r="CB59" s="18">
        <f t="shared" si="155"/>
        <v>2.9276981150136687</v>
      </c>
      <c r="CC59" s="18">
        <f t="shared" si="155"/>
        <v>2.824516912160878</v>
      </c>
      <c r="CD59" s="18">
        <f t="shared" si="155"/>
        <v>3.086648837544264</v>
      </c>
      <c r="CE59" s="18">
        <f t="shared" si="155"/>
        <v>2.6776248904094309</v>
      </c>
      <c r="CG59" s="68">
        <f t="shared" si="133"/>
        <v>-40.386935669398802</v>
      </c>
      <c r="CH59" s="69">
        <f t="shared" si="134"/>
        <v>31.996138967710035</v>
      </c>
      <c r="CI59" s="69">
        <f t="shared" si="135"/>
        <v>-8.3907967016887728</v>
      </c>
      <c r="CK59" t="str">
        <f t="shared" si="147"/>
        <v>52 Skilled metal, electrical and electronic trades</v>
      </c>
      <c r="CL59" s="18">
        <f t="shared" si="156"/>
        <v>2.9724943783348454</v>
      </c>
      <c r="CM59" s="18">
        <f t="shared" si="156"/>
        <v>3.3927054562367434</v>
      </c>
      <c r="CN59" s="18">
        <f t="shared" si="156"/>
        <v>3.1041726375588707</v>
      </c>
      <c r="CO59" s="18">
        <f t="shared" si="156"/>
        <v>3.8059850948413514</v>
      </c>
      <c r="CP59" s="18">
        <f t="shared" si="156"/>
        <v>2.923331043846114</v>
      </c>
      <c r="CR59" s="68">
        <f t="shared" si="137"/>
        <v>-16.204663993709254</v>
      </c>
      <c r="CS59" s="69">
        <f t="shared" si="138"/>
        <v>31.049513835628449</v>
      </c>
      <c r="CT59" s="69">
        <f t="shared" si="139"/>
        <v>14.844849841919197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0.15861387570093999</v>
      </c>
      <c r="C60" s="18">
        <f t="shared" si="148"/>
        <v>8.8613516563037509E-2</v>
      </c>
      <c r="D60" s="18">
        <f t="shared" si="148"/>
        <v>6.9930275917652981E-2</v>
      </c>
      <c r="E60" s="18">
        <f t="shared" si="148"/>
        <v>9.0000660017541673E-2</v>
      </c>
      <c r="F60" s="18">
        <f t="shared" si="148"/>
        <v>7.6338660577066217E-2</v>
      </c>
      <c r="H60" s="68">
        <f t="shared" si="105"/>
        <v>59.30084555761097</v>
      </c>
      <c r="I60" s="69">
        <f t="shared" si="106"/>
        <v>68.546675421529315</v>
      </c>
      <c r="J60" s="69">
        <f t="shared" si="107"/>
        <v>127.84752097914027</v>
      </c>
      <c r="L60" t="str">
        <f t="shared" si="140"/>
        <v>53 Skilled construction and building trades</v>
      </c>
      <c r="M60" s="18">
        <f t="shared" si="149"/>
        <v>0.34708211112334275</v>
      </c>
      <c r="N60" s="18">
        <f t="shared" si="149"/>
        <v>0.30843012137268938</v>
      </c>
      <c r="O60" s="18">
        <f t="shared" si="149"/>
        <v>0.28171883358901223</v>
      </c>
      <c r="P60" s="18">
        <f t="shared" si="149"/>
        <v>0.28570619755486309</v>
      </c>
      <c r="Q60" s="18">
        <f t="shared" si="149"/>
        <v>0.27451117592704999</v>
      </c>
      <c r="S60" s="68">
        <f t="shared" si="109"/>
        <v>42.144056190920992</v>
      </c>
      <c r="T60" s="69">
        <f t="shared" si="110"/>
        <v>62.440928927492109</v>
      </c>
      <c r="U60" s="69">
        <f t="shared" si="111"/>
        <v>104.5849851184131</v>
      </c>
      <c r="W60" t="str">
        <f t="shared" si="141"/>
        <v>53 Skilled construction and building trades</v>
      </c>
      <c r="X60" s="18">
        <f t="shared" si="150"/>
        <v>0.58343596480817961</v>
      </c>
      <c r="Y60" s="18">
        <f t="shared" si="150"/>
        <v>0.5242920873992849</v>
      </c>
      <c r="Z60" s="18">
        <f t="shared" si="150"/>
        <v>0.4689052967445711</v>
      </c>
      <c r="AA60" s="18">
        <f t="shared" si="150"/>
        <v>0.51350549635614351</v>
      </c>
      <c r="AB60" s="18">
        <f t="shared" si="150"/>
        <v>0.49774639624961781</v>
      </c>
      <c r="AD60" s="68">
        <f t="shared" si="113"/>
        <v>29.456386274608086</v>
      </c>
      <c r="AE60" s="69">
        <f t="shared" si="114"/>
        <v>63.386470278789162</v>
      </c>
      <c r="AF60" s="69">
        <f t="shared" si="115"/>
        <v>92.84285655339724</v>
      </c>
      <c r="AH60" t="str">
        <f t="shared" si="142"/>
        <v>53 Skilled construction and building trades</v>
      </c>
      <c r="AI60" s="18">
        <f t="shared" si="151"/>
        <v>1.1875196623512789</v>
      </c>
      <c r="AJ60" s="18">
        <f t="shared" si="151"/>
        <v>1.3118368022750015</v>
      </c>
      <c r="AK60" s="18">
        <f t="shared" si="151"/>
        <v>1.157518137623573</v>
      </c>
      <c r="AL60" s="18">
        <f t="shared" si="151"/>
        <v>1.311625818222464</v>
      </c>
      <c r="AM60" s="18">
        <f t="shared" si="151"/>
        <v>1.3444864971923212</v>
      </c>
      <c r="AO60" s="68">
        <f t="shared" si="117"/>
        <v>27.12416737572223</v>
      </c>
      <c r="AP60" s="69">
        <f t="shared" si="118"/>
        <v>67.263329741909729</v>
      </c>
      <c r="AQ60" s="69">
        <f t="shared" si="119"/>
        <v>94.387497117631966</v>
      </c>
      <c r="AS60" t="str">
        <f t="shared" si="143"/>
        <v>53 Skilled construction and building trades</v>
      </c>
      <c r="AT60" s="18">
        <f t="shared" si="152"/>
        <v>1.815688111463118</v>
      </c>
      <c r="AU60" s="18">
        <f t="shared" si="152"/>
        <v>1.6189881120516676</v>
      </c>
      <c r="AV60" s="18">
        <f t="shared" si="152"/>
        <v>1.5239155227199417</v>
      </c>
      <c r="AW60" s="18">
        <f t="shared" si="152"/>
        <v>1.7389495071712602</v>
      </c>
      <c r="AX60" s="18">
        <f t="shared" si="152"/>
        <v>1.6057584471804738</v>
      </c>
      <c r="AZ60" s="68">
        <f t="shared" si="121"/>
        <v>22.132233388076465</v>
      </c>
      <c r="BA60" s="69">
        <f t="shared" si="122"/>
        <v>65.191346834895739</v>
      </c>
      <c r="BB60" s="69">
        <f t="shared" si="123"/>
        <v>87.323580222972211</v>
      </c>
      <c r="BD60" t="str">
        <f t="shared" si="144"/>
        <v>53 Skilled construction and building trades</v>
      </c>
      <c r="BE60" s="18">
        <f t="shared" si="153"/>
        <v>4.9345827151049972</v>
      </c>
      <c r="BF60" s="18">
        <f t="shared" si="153"/>
        <v>4.4221453811386757</v>
      </c>
      <c r="BG60" s="18">
        <f t="shared" si="153"/>
        <v>4.0658829437189441</v>
      </c>
      <c r="BH60" s="18">
        <f t="shared" si="153"/>
        <v>4.0556896022283251</v>
      </c>
      <c r="BI60" s="18">
        <f t="shared" si="153"/>
        <v>3.4721334827437729</v>
      </c>
      <c r="BK60" s="68">
        <f t="shared" si="125"/>
        <v>-17.59208540403694</v>
      </c>
      <c r="BL60" s="69">
        <f t="shared" si="126"/>
        <v>34.797915991700286</v>
      </c>
      <c r="BM60" s="69">
        <f t="shared" si="127"/>
        <v>17.205830587663343</v>
      </c>
      <c r="BO60" t="str">
        <f t="shared" si="145"/>
        <v>53 Skilled construction and building trades</v>
      </c>
      <c r="BP60" s="18">
        <f t="shared" si="154"/>
        <v>4.157492258143491</v>
      </c>
      <c r="BQ60" s="18">
        <f t="shared" si="154"/>
        <v>4.6127471933268325</v>
      </c>
      <c r="BR60" s="18">
        <f t="shared" si="154"/>
        <v>4.1892023096901818</v>
      </c>
      <c r="BS60" s="18">
        <f t="shared" si="154"/>
        <v>4.6946643587608801</v>
      </c>
      <c r="BT60" s="18">
        <f t="shared" si="154"/>
        <v>5.3577669588841843</v>
      </c>
      <c r="BV60" s="68">
        <f t="shared" si="129"/>
        <v>4.1922566360731004</v>
      </c>
      <c r="BW60" s="69">
        <f t="shared" si="130"/>
        <v>46.679509135430322</v>
      </c>
      <c r="BX60" s="69">
        <f t="shared" si="131"/>
        <v>50.871765771503419</v>
      </c>
      <c r="BZ60" t="str">
        <f t="shared" si="146"/>
        <v>53 Skilled construction and building trades</v>
      </c>
      <c r="CA60" s="18">
        <f t="shared" si="155"/>
        <v>3.5273614894342051</v>
      </c>
      <c r="CB60" s="18">
        <f t="shared" si="155"/>
        <v>3.2339917390603268</v>
      </c>
      <c r="CC60" s="18">
        <f t="shared" si="155"/>
        <v>3.3316426856031289</v>
      </c>
      <c r="CD60" s="18">
        <f t="shared" si="155"/>
        <v>3.9148791886166814</v>
      </c>
      <c r="CE60" s="18">
        <f t="shared" si="155"/>
        <v>5.4039265936597269</v>
      </c>
      <c r="CG60" s="68">
        <f t="shared" si="133"/>
        <v>1.996886056156814</v>
      </c>
      <c r="CH60" s="69">
        <f t="shared" si="134"/>
        <v>41.951586333216611</v>
      </c>
      <c r="CI60" s="69">
        <f t="shared" si="135"/>
        <v>43.948472389373421</v>
      </c>
      <c r="CK60" t="str">
        <f t="shared" si="147"/>
        <v>53 Skilled construction and building trades</v>
      </c>
      <c r="CL60" s="18">
        <f t="shared" si="156"/>
        <v>5.4947005914121414</v>
      </c>
      <c r="CM60" s="18">
        <f t="shared" si="156"/>
        <v>5.0309002576135073</v>
      </c>
      <c r="CN60" s="18">
        <f t="shared" si="156"/>
        <v>4.6248621398251286</v>
      </c>
      <c r="CO60" s="18">
        <f t="shared" si="156"/>
        <v>4.40312576451577</v>
      </c>
      <c r="CP60" s="18">
        <f t="shared" si="156"/>
        <v>1.5340054103079961</v>
      </c>
      <c r="CR60" s="68">
        <f t="shared" si="137"/>
        <v>-70.486833062016203</v>
      </c>
      <c r="CS60" s="69">
        <f t="shared" si="138"/>
        <v>18.252868688534139</v>
      </c>
      <c r="CT60" s="69">
        <f t="shared" si="139"/>
        <v>-52.233964373482067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0.51037515983552184</v>
      </c>
      <c r="C61" s="18">
        <f t="shared" si="148"/>
        <v>0.44079514866737945</v>
      </c>
      <c r="D61" s="18">
        <f t="shared" si="148"/>
        <v>0.44885705412704457</v>
      </c>
      <c r="E61" s="18">
        <f t="shared" si="148"/>
        <v>0.49514833757353427</v>
      </c>
      <c r="F61" s="18">
        <f t="shared" si="148"/>
        <v>0.525289932459991</v>
      </c>
      <c r="H61" s="68">
        <f t="shared" si="105"/>
        <v>70.777168905211241</v>
      </c>
      <c r="I61" s="69">
        <f t="shared" si="106"/>
        <v>72.798780202445371</v>
      </c>
      <c r="J61" s="69">
        <f t="shared" si="107"/>
        <v>143.57594910765661</v>
      </c>
      <c r="L61" t="str">
        <f t="shared" si="140"/>
        <v>54 Textiles, printing and other skilled trades</v>
      </c>
      <c r="M61" s="18">
        <f t="shared" si="149"/>
        <v>0.66349254418117753</v>
      </c>
      <c r="N61" s="18">
        <f t="shared" si="149"/>
        <v>0.60112234278293519</v>
      </c>
      <c r="O61" s="18">
        <f t="shared" si="149"/>
        <v>0.60108332504264939</v>
      </c>
      <c r="P61" s="18">
        <f t="shared" si="149"/>
        <v>0.65010058699261652</v>
      </c>
      <c r="Q61" s="18">
        <f t="shared" si="149"/>
        <v>0.74810943096284543</v>
      </c>
      <c r="S61" s="68">
        <f t="shared" si="109"/>
        <v>81.557839102310211</v>
      </c>
      <c r="T61" s="69">
        <f t="shared" si="110"/>
        <v>78.995938050352578</v>
      </c>
      <c r="U61" s="69">
        <f t="shared" si="111"/>
        <v>160.5537771526628</v>
      </c>
      <c r="W61" t="str">
        <f t="shared" si="141"/>
        <v>54 Textiles, printing and other skilled trades</v>
      </c>
      <c r="X61" s="18">
        <f t="shared" si="150"/>
        <v>0.97905218534742544</v>
      </c>
      <c r="Y61" s="18">
        <f t="shared" si="150"/>
        <v>0.90394339131417334</v>
      </c>
      <c r="Z61" s="18">
        <f t="shared" si="150"/>
        <v>0.84851193821745063</v>
      </c>
      <c r="AA61" s="18">
        <f t="shared" si="150"/>
        <v>0.96167612820426041</v>
      </c>
      <c r="AB61" s="18">
        <f t="shared" si="150"/>
        <v>1.089110197100261</v>
      </c>
      <c r="AD61" s="68">
        <f t="shared" si="113"/>
        <v>56.536046531388529</v>
      </c>
      <c r="AE61" s="69">
        <f t="shared" si="114"/>
        <v>72.820142579176945</v>
      </c>
      <c r="AF61" s="69">
        <f t="shared" si="115"/>
        <v>129.35618911056548</v>
      </c>
      <c r="AH61" t="str">
        <f t="shared" si="142"/>
        <v>54 Textiles, printing and other skilled trades</v>
      </c>
      <c r="AI61" s="18">
        <f t="shared" si="151"/>
        <v>1.2577945236842578</v>
      </c>
      <c r="AJ61" s="18">
        <f t="shared" si="151"/>
        <v>1.1721884446392852</v>
      </c>
      <c r="AK61" s="18">
        <f t="shared" si="151"/>
        <v>1.1340271446800674</v>
      </c>
      <c r="AL61" s="18">
        <f t="shared" si="151"/>
        <v>1.2091246711321708</v>
      </c>
      <c r="AM61" s="18">
        <f t="shared" si="151"/>
        <v>1.3646001309086104</v>
      </c>
      <c r="AO61" s="68">
        <f t="shared" si="117"/>
        <v>31.698685374552475</v>
      </c>
      <c r="AP61" s="69">
        <f t="shared" si="118"/>
        <v>62.128572611530643</v>
      </c>
      <c r="AQ61" s="69">
        <f t="shared" si="119"/>
        <v>93.827257986083126</v>
      </c>
      <c r="AS61" t="str">
        <f t="shared" si="143"/>
        <v>54 Textiles, printing and other skilled trades</v>
      </c>
      <c r="AT61" s="18">
        <f t="shared" si="152"/>
        <v>1.6226899108692878</v>
      </c>
      <c r="AU61" s="18">
        <f t="shared" si="152"/>
        <v>1.447442423990047</v>
      </c>
      <c r="AV61" s="18">
        <f t="shared" si="152"/>
        <v>1.3864331224547521</v>
      </c>
      <c r="AW61" s="18">
        <f t="shared" si="152"/>
        <v>1.5534999707815145</v>
      </c>
      <c r="AX61" s="18">
        <f t="shared" si="152"/>
        <v>1.6880843189203072</v>
      </c>
      <c r="AZ61" s="68">
        <f t="shared" si="121"/>
        <v>41.125725245528031</v>
      </c>
      <c r="BA61" s="69">
        <f t="shared" si="122"/>
        <v>65.638445993908505</v>
      </c>
      <c r="BB61" s="69">
        <f t="shared" si="123"/>
        <v>106.76417123943654</v>
      </c>
      <c r="BD61" t="str">
        <f t="shared" si="144"/>
        <v>54 Textiles, printing and other skilled trades</v>
      </c>
      <c r="BE61" s="18">
        <f t="shared" si="153"/>
        <v>2.9332977388251944</v>
      </c>
      <c r="BF61" s="18">
        <f t="shared" si="153"/>
        <v>2.7384277546775375</v>
      </c>
      <c r="BG61" s="18">
        <f t="shared" si="153"/>
        <v>2.5381713615765999</v>
      </c>
      <c r="BH61" s="18">
        <f t="shared" si="153"/>
        <v>2.7963889235801136</v>
      </c>
      <c r="BI61" s="18">
        <f t="shared" si="153"/>
        <v>3.1047112245294861</v>
      </c>
      <c r="BK61" s="68">
        <f t="shared" si="125"/>
        <v>18.039579738753481</v>
      </c>
      <c r="BL61" s="69">
        <f t="shared" si="126"/>
        <v>45.43328952590651</v>
      </c>
      <c r="BM61" s="69">
        <f t="shared" si="127"/>
        <v>63.472869264659991</v>
      </c>
      <c r="BO61" t="str">
        <f t="shared" si="145"/>
        <v>54 Textiles, printing and other skilled trades</v>
      </c>
      <c r="BP61" s="18">
        <f t="shared" si="154"/>
        <v>2.9977889039611587</v>
      </c>
      <c r="BQ61" s="18">
        <f t="shared" si="154"/>
        <v>2.5765875159139218</v>
      </c>
      <c r="BR61" s="18">
        <f t="shared" si="154"/>
        <v>2.5600450487698532</v>
      </c>
      <c r="BS61" s="18">
        <f t="shared" si="154"/>
        <v>2.3384861376613544</v>
      </c>
      <c r="BT61" s="18">
        <f t="shared" si="154"/>
        <v>2.4649749282738243</v>
      </c>
      <c r="BV61" s="68">
        <f t="shared" si="129"/>
        <v>-21.558144582267733</v>
      </c>
      <c r="BW61" s="69">
        <f t="shared" si="130"/>
        <v>33.566185192865149</v>
      </c>
      <c r="BX61" s="69">
        <f t="shared" si="131"/>
        <v>12.008040610597419</v>
      </c>
      <c r="BZ61" t="str">
        <f t="shared" si="146"/>
        <v>54 Textiles, printing and other skilled trades</v>
      </c>
      <c r="CA61" s="18">
        <f t="shared" si="155"/>
        <v>3.9989038013422906</v>
      </c>
      <c r="CB61" s="18">
        <f t="shared" si="155"/>
        <v>3.7010660359654528</v>
      </c>
      <c r="CC61" s="18">
        <f t="shared" si="155"/>
        <v>3.6898015364241061</v>
      </c>
      <c r="CD61" s="18">
        <f t="shared" si="155"/>
        <v>4.0827302390342251</v>
      </c>
      <c r="CE61" s="18">
        <f t="shared" si="155"/>
        <v>5.1024938736922865</v>
      </c>
      <c r="CG61" s="68">
        <f t="shared" si="133"/>
        <v>-13.040832307810224</v>
      </c>
      <c r="CH61" s="69">
        <f t="shared" si="134"/>
        <v>35.747547076544265</v>
      </c>
      <c r="CI61" s="69">
        <f t="shared" si="135"/>
        <v>22.706714768734042</v>
      </c>
      <c r="CK61" t="str">
        <f t="shared" si="147"/>
        <v>54 Textiles, printing and other skilled trades</v>
      </c>
      <c r="CL61" s="18">
        <f t="shared" si="156"/>
        <v>4.6171314916553987</v>
      </c>
      <c r="CM61" s="18">
        <f t="shared" si="156"/>
        <v>4.2830351674411054</v>
      </c>
      <c r="CN61" s="18">
        <f t="shared" si="156"/>
        <v>4.2748770616650882</v>
      </c>
      <c r="CO61" s="18">
        <f t="shared" si="156"/>
        <v>3.4808050218022886</v>
      </c>
      <c r="CP61" s="18">
        <f t="shared" si="156"/>
        <v>2.4562525033760179</v>
      </c>
      <c r="CR61" s="68">
        <f t="shared" si="137"/>
        <v>-48.874555686866984</v>
      </c>
      <c r="CS61" s="69">
        <f t="shared" si="138"/>
        <v>19.035480012343502</v>
      </c>
      <c r="CT61" s="69">
        <f t="shared" si="139"/>
        <v>-29.839075674523478</v>
      </c>
    </row>
    <row r="62" spans="1:98" x14ac:dyDescent="0.2">
      <c r="A62" t="str">
        <f t="shared" si="103"/>
        <v>61 Caring personal service occupations</v>
      </c>
      <c r="B62" s="18">
        <f t="shared" si="148"/>
        <v>0.48315615951255408</v>
      </c>
      <c r="C62" s="18">
        <f t="shared" si="148"/>
        <v>0.46987261843859146</v>
      </c>
      <c r="D62" s="18">
        <f t="shared" si="148"/>
        <v>0.44203785785212568</v>
      </c>
      <c r="E62" s="18">
        <f t="shared" si="148"/>
        <v>0.52267123055382458</v>
      </c>
      <c r="F62" s="18">
        <f t="shared" si="148"/>
        <v>0.57319140557115178</v>
      </c>
      <c r="H62" s="68">
        <f t="shared" si="105"/>
        <v>89.225208098619589</v>
      </c>
      <c r="I62" s="69">
        <f t="shared" si="106"/>
        <v>82.736205973803962</v>
      </c>
      <c r="J62" s="69">
        <f t="shared" si="107"/>
        <v>171.96141407242357</v>
      </c>
      <c r="L62" t="str">
        <f t="shared" si="140"/>
        <v>61 Caring personal service occupations</v>
      </c>
      <c r="M62" s="18">
        <f t="shared" si="149"/>
        <v>2.875843813704944</v>
      </c>
      <c r="N62" s="18">
        <f t="shared" si="149"/>
        <v>3.1330509190156404</v>
      </c>
      <c r="O62" s="18">
        <f t="shared" si="149"/>
        <v>2.9827799557775641</v>
      </c>
      <c r="P62" s="18">
        <f t="shared" si="149"/>
        <v>3.3882356212454106</v>
      </c>
      <c r="Q62" s="18">
        <f t="shared" si="149"/>
        <v>3.6100043756221769</v>
      </c>
      <c r="S62" s="68">
        <f t="shared" si="109"/>
        <v>76.551360247642691</v>
      </c>
      <c r="T62" s="69">
        <f t="shared" si="110"/>
        <v>84.562822714628112</v>
      </c>
      <c r="U62" s="69">
        <f t="shared" si="111"/>
        <v>161.1141829622708</v>
      </c>
      <c r="W62" t="str">
        <f t="shared" si="141"/>
        <v>61 Caring personal service occupations</v>
      </c>
      <c r="X62" s="18">
        <f t="shared" si="150"/>
        <v>4.3339553905033128</v>
      </c>
      <c r="Y62" s="18">
        <f t="shared" si="150"/>
        <v>4.6717146936383385</v>
      </c>
      <c r="Z62" s="18">
        <f t="shared" si="150"/>
        <v>4.4723451206405516</v>
      </c>
      <c r="AA62" s="18">
        <f t="shared" si="150"/>
        <v>4.9658980170207769</v>
      </c>
      <c r="AB62" s="18">
        <f t="shared" si="150"/>
        <v>5.1336316412308944</v>
      </c>
      <c r="AD62" s="68">
        <f t="shared" si="113"/>
        <v>39.987702944504875</v>
      </c>
      <c r="AE62" s="69">
        <f t="shared" si="114"/>
        <v>78.646783750348803</v>
      </c>
      <c r="AF62" s="69">
        <f t="shared" si="115"/>
        <v>118.63448669485368</v>
      </c>
      <c r="AH62" t="str">
        <f t="shared" si="142"/>
        <v>61 Caring personal service occupations</v>
      </c>
      <c r="AI62" s="18">
        <f t="shared" si="151"/>
        <v>13.200246454411561</v>
      </c>
      <c r="AJ62" s="18">
        <f t="shared" si="151"/>
        <v>13.38742366689484</v>
      </c>
      <c r="AK62" s="18">
        <f t="shared" si="151"/>
        <v>12.981713542022458</v>
      </c>
      <c r="AL62" s="18">
        <f t="shared" si="151"/>
        <v>13.777797674892939</v>
      </c>
      <c r="AM62" s="18">
        <f t="shared" si="151"/>
        <v>12.996059306328862</v>
      </c>
      <c r="AO62" s="68">
        <f t="shared" si="117"/>
        <v>9.5668419913055303</v>
      </c>
      <c r="AP62" s="69">
        <f t="shared" si="118"/>
        <v>61.193729157019717</v>
      </c>
      <c r="AQ62" s="69">
        <f t="shared" si="119"/>
        <v>70.760571148325241</v>
      </c>
      <c r="AS62" t="str">
        <f t="shared" si="143"/>
        <v>61 Caring personal service occupations</v>
      </c>
      <c r="AT62" s="18">
        <f t="shared" si="152"/>
        <v>7.7045734383357631</v>
      </c>
      <c r="AU62" s="18">
        <f t="shared" si="152"/>
        <v>8.0622017073404351</v>
      </c>
      <c r="AV62" s="18">
        <f t="shared" si="152"/>
        <v>7.826954264843808</v>
      </c>
      <c r="AW62" s="18">
        <f t="shared" si="152"/>
        <v>8.2042035586963706</v>
      </c>
      <c r="AX62" s="18">
        <f t="shared" si="152"/>
        <v>7.7942445824549278</v>
      </c>
      <c r="AZ62" s="68">
        <f t="shared" si="121"/>
        <v>15.422960695032186</v>
      </c>
      <c r="BA62" s="69">
        <f t="shared" si="122"/>
        <v>64.038588340918565</v>
      </c>
      <c r="BB62" s="69">
        <f t="shared" si="123"/>
        <v>79.461549035950767</v>
      </c>
      <c r="BD62" t="str">
        <f t="shared" si="144"/>
        <v>61 Caring personal service occupations</v>
      </c>
      <c r="BE62" s="18">
        <f t="shared" si="153"/>
        <v>12.075554236528065</v>
      </c>
      <c r="BF62" s="18">
        <f t="shared" si="153"/>
        <v>13.603798301827419</v>
      </c>
      <c r="BG62" s="18">
        <f t="shared" si="153"/>
        <v>13.143391565933657</v>
      </c>
      <c r="BH62" s="18">
        <f t="shared" si="153"/>
        <v>14.341478897216788</v>
      </c>
      <c r="BI62" s="18">
        <f t="shared" si="153"/>
        <v>16.436807555572191</v>
      </c>
      <c r="BK62" s="68">
        <f t="shared" si="125"/>
        <v>20.680584875391336</v>
      </c>
      <c r="BL62" s="69">
        <f t="shared" si="126"/>
        <v>62.681143469774426</v>
      </c>
      <c r="BM62" s="69">
        <f t="shared" si="127"/>
        <v>83.361728345165758</v>
      </c>
      <c r="BO62" t="str">
        <f t="shared" si="145"/>
        <v>61 Caring personal service occupations</v>
      </c>
      <c r="BP62" s="18">
        <f t="shared" si="154"/>
        <v>9.7707022999627391</v>
      </c>
      <c r="BQ62" s="18">
        <f t="shared" si="154"/>
        <v>9.6731395350756788</v>
      </c>
      <c r="BR62" s="18">
        <f t="shared" si="154"/>
        <v>9.7396524773715765</v>
      </c>
      <c r="BS62" s="18">
        <f t="shared" si="154"/>
        <v>10.13527364160332</v>
      </c>
      <c r="BT62" s="18">
        <f t="shared" si="154"/>
        <v>10.080076561551808</v>
      </c>
      <c r="BV62" s="68">
        <f t="shared" si="129"/>
        <v>-15.685294260072249</v>
      </c>
      <c r="BW62" s="69">
        <f t="shared" si="130"/>
        <v>44.464012177659342</v>
      </c>
      <c r="BX62" s="69">
        <f t="shared" si="131"/>
        <v>28.778717917587088</v>
      </c>
      <c r="BZ62" t="str">
        <f t="shared" si="146"/>
        <v>61 Caring personal service occupations</v>
      </c>
      <c r="CA62" s="18">
        <f t="shared" si="155"/>
        <v>4.4041403990403696</v>
      </c>
      <c r="CB62" s="18">
        <f t="shared" si="155"/>
        <v>2.9197499816675836</v>
      </c>
      <c r="CC62" s="18">
        <f t="shared" si="155"/>
        <v>2.8148272944962325</v>
      </c>
      <c r="CD62" s="18">
        <f t="shared" si="155"/>
        <v>2.44794963289936</v>
      </c>
      <c r="CE62" s="18">
        <f t="shared" si="155"/>
        <v>3.013404521214019</v>
      </c>
      <c r="CG62" s="68">
        <f t="shared" si="133"/>
        <v>-32.680393041004159</v>
      </c>
      <c r="CH62" s="69">
        <f t="shared" si="134"/>
        <v>25.412371667675483</v>
      </c>
      <c r="CI62" s="69">
        <f t="shared" si="135"/>
        <v>-7.2680213733286729</v>
      </c>
      <c r="CK62" t="str">
        <f t="shared" si="147"/>
        <v>61 Caring personal service occupations</v>
      </c>
      <c r="CL62" s="18">
        <f t="shared" si="156"/>
        <v>2.14092597494475</v>
      </c>
      <c r="CM62" s="18">
        <f t="shared" si="156"/>
        <v>1.7909092001516886</v>
      </c>
      <c r="CN62" s="18">
        <f t="shared" si="156"/>
        <v>2.0646611159439745</v>
      </c>
      <c r="CO62" s="18">
        <f t="shared" si="156"/>
        <v>2.7678602953562068</v>
      </c>
      <c r="CP62" s="18">
        <f t="shared" si="156"/>
        <v>3.656208697288807</v>
      </c>
      <c r="CR62" s="68">
        <f t="shared" si="137"/>
        <v>57.56868598887349</v>
      </c>
      <c r="CS62" s="69">
        <f t="shared" si="138"/>
        <v>34.208897424754142</v>
      </c>
      <c r="CT62" s="69">
        <f t="shared" si="139"/>
        <v>91.777583413627625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0.22321241430226066</v>
      </c>
      <c r="C63" s="18">
        <f t="shared" si="148"/>
        <v>0.25141208352382194</v>
      </c>
      <c r="D63" s="18">
        <f t="shared" si="148"/>
        <v>0.26646527909184486</v>
      </c>
      <c r="E63" s="18">
        <f t="shared" si="148"/>
        <v>0.28111969901958628</v>
      </c>
      <c r="F63" s="18">
        <f t="shared" si="148"/>
        <v>0.29985377536161201</v>
      </c>
      <c r="H63" s="68">
        <f t="shared" si="105"/>
        <v>64.213055008439198</v>
      </c>
      <c r="I63" s="69">
        <f t="shared" si="106"/>
        <v>73.581028253754027</v>
      </c>
      <c r="J63" s="69">
        <f t="shared" si="107"/>
        <v>137.79408326219323</v>
      </c>
      <c r="L63" t="str">
        <f t="shared" si="140"/>
        <v>62 Leisure, travel and related personal service occupations</v>
      </c>
      <c r="M63" s="18">
        <f t="shared" si="149"/>
        <v>0.58548413118602272</v>
      </c>
      <c r="N63" s="18">
        <f t="shared" si="149"/>
        <v>0.6034907307492472</v>
      </c>
      <c r="O63" s="18">
        <f t="shared" si="149"/>
        <v>0.5335468889966688</v>
      </c>
      <c r="P63" s="18">
        <f t="shared" si="149"/>
        <v>0.56640436565116714</v>
      </c>
      <c r="Q63" s="18">
        <f t="shared" si="149"/>
        <v>0.59611374005724971</v>
      </c>
      <c r="S63" s="68">
        <f t="shared" si="109"/>
        <v>62.982545271144645</v>
      </c>
      <c r="T63" s="69">
        <f t="shared" si="110"/>
        <v>75.418723396796807</v>
      </c>
      <c r="U63" s="69">
        <f t="shared" si="111"/>
        <v>138.40126866794145</v>
      </c>
      <c r="W63" t="str">
        <f t="shared" si="141"/>
        <v>62 Leisure, travel and related personal service occupations</v>
      </c>
      <c r="X63" s="18">
        <f t="shared" si="150"/>
        <v>1.3401592167466529</v>
      </c>
      <c r="Y63" s="18">
        <f t="shared" si="150"/>
        <v>1.5106211712430675</v>
      </c>
      <c r="Z63" s="18">
        <f t="shared" si="150"/>
        <v>1.3599876318672115</v>
      </c>
      <c r="AA63" s="18">
        <f t="shared" si="150"/>
        <v>1.5232116673532494</v>
      </c>
      <c r="AB63" s="18">
        <f t="shared" si="150"/>
        <v>1.767881821297097</v>
      </c>
      <c r="AD63" s="68">
        <f t="shared" si="113"/>
        <v>58.532666761657303</v>
      </c>
      <c r="AE63" s="69">
        <f t="shared" si="114"/>
        <v>79.093945631955066</v>
      </c>
      <c r="AF63" s="69">
        <f t="shared" si="115"/>
        <v>137.62661239361239</v>
      </c>
      <c r="AH63" t="str">
        <f t="shared" si="142"/>
        <v>62 Leisure, travel and related personal service occupations</v>
      </c>
      <c r="AI63" s="18">
        <f t="shared" si="151"/>
        <v>2.7588316960424653</v>
      </c>
      <c r="AJ63" s="18">
        <f t="shared" si="151"/>
        <v>3.2327855845192985</v>
      </c>
      <c r="AK63" s="18">
        <f t="shared" si="151"/>
        <v>2.9967894448830497</v>
      </c>
      <c r="AL63" s="18">
        <f t="shared" si="151"/>
        <v>3.3273592464098343</v>
      </c>
      <c r="AM63" s="18">
        <f t="shared" si="151"/>
        <v>3.9720637163881696</v>
      </c>
      <c r="AO63" s="68">
        <f t="shared" si="117"/>
        <v>45.063936177970568</v>
      </c>
      <c r="AP63" s="69">
        <f t="shared" si="118"/>
        <v>73.83957850027511</v>
      </c>
      <c r="AQ63" s="69">
        <f t="shared" si="119"/>
        <v>118.9035146782457</v>
      </c>
      <c r="AS63" t="str">
        <f t="shared" si="143"/>
        <v>62 Leisure, travel and related personal service occupations</v>
      </c>
      <c r="AT63" s="18">
        <f t="shared" si="152"/>
        <v>3.4716107421836084</v>
      </c>
      <c r="AU63" s="18">
        <f t="shared" si="152"/>
        <v>3.9466746716399195</v>
      </c>
      <c r="AV63" s="18">
        <f t="shared" si="152"/>
        <v>3.9350498898306241</v>
      </c>
      <c r="AW63" s="18">
        <f t="shared" si="152"/>
        <v>4.3910213906434592</v>
      </c>
      <c r="AX63" s="18">
        <f t="shared" si="152"/>
        <v>5.344358621080417</v>
      </c>
      <c r="AZ63" s="68">
        <f t="shared" si="121"/>
        <v>57.41870175337592</v>
      </c>
      <c r="BA63" s="69">
        <f t="shared" si="122"/>
        <v>79.269578815716343</v>
      </c>
      <c r="BB63" s="69">
        <f t="shared" si="123"/>
        <v>136.68828056909226</v>
      </c>
      <c r="BD63" t="str">
        <f t="shared" si="144"/>
        <v>62 Leisure, travel and related personal service occupations</v>
      </c>
      <c r="BE63" s="18">
        <f t="shared" si="153"/>
        <v>3.4967448966915242</v>
      </c>
      <c r="BF63" s="18">
        <f t="shared" si="153"/>
        <v>3.5129953474001474</v>
      </c>
      <c r="BG63" s="18">
        <f t="shared" si="153"/>
        <v>3.3154626973044423</v>
      </c>
      <c r="BH63" s="18">
        <f t="shared" si="153"/>
        <v>3.1707109082644465</v>
      </c>
      <c r="BI63" s="18">
        <f t="shared" si="153"/>
        <v>2.9435409770174976</v>
      </c>
      <c r="BK63" s="68">
        <f t="shared" si="125"/>
        <v>-14.325155973716914</v>
      </c>
      <c r="BL63" s="69">
        <f t="shared" si="126"/>
        <v>42.348504119120221</v>
      </c>
      <c r="BM63" s="69">
        <f t="shared" si="127"/>
        <v>28.023348145403311</v>
      </c>
      <c r="BO63" t="str">
        <f t="shared" si="145"/>
        <v>62 Leisure, travel and related personal service occupations</v>
      </c>
      <c r="BP63" s="18">
        <f t="shared" si="154"/>
        <v>3.4836837593231964</v>
      </c>
      <c r="BQ63" s="18">
        <f t="shared" si="154"/>
        <v>3.3421358095937741</v>
      </c>
      <c r="BR63" s="18">
        <f t="shared" si="154"/>
        <v>3.3181649797791013</v>
      </c>
      <c r="BS63" s="18">
        <f t="shared" si="154"/>
        <v>3.0870307019352108</v>
      </c>
      <c r="BT63" s="18">
        <f t="shared" si="154"/>
        <v>2.9803288731286011</v>
      </c>
      <c r="BV63" s="68">
        <f t="shared" si="129"/>
        <v>-26.827284272127507</v>
      </c>
      <c r="BW63" s="69">
        <f t="shared" si="130"/>
        <v>38.347241163287208</v>
      </c>
      <c r="BX63" s="69">
        <f t="shared" si="131"/>
        <v>11.519956891159699</v>
      </c>
      <c r="BZ63" t="str">
        <f t="shared" si="146"/>
        <v>62 Leisure, travel and related personal service occupations</v>
      </c>
      <c r="CA63" s="18">
        <f t="shared" si="155"/>
        <v>3.0634356808582242</v>
      </c>
      <c r="CB63" s="18">
        <f t="shared" si="155"/>
        <v>3.4491361159372804</v>
      </c>
      <c r="CC63" s="18">
        <f t="shared" si="155"/>
        <v>3.2463419347579832</v>
      </c>
      <c r="CD63" s="18">
        <f t="shared" si="155"/>
        <v>3.4161236509680051</v>
      </c>
      <c r="CE63" s="18">
        <f t="shared" si="155"/>
        <v>3.7368793561191</v>
      </c>
      <c r="CG63" s="68">
        <f t="shared" si="133"/>
        <v>-27.614645611902482</v>
      </c>
      <c r="CH63" s="69">
        <f t="shared" si="134"/>
        <v>37.479202791343191</v>
      </c>
      <c r="CI63" s="69">
        <f t="shared" si="135"/>
        <v>9.864557179440709</v>
      </c>
      <c r="CK63" t="str">
        <f t="shared" si="147"/>
        <v>62 Leisure, travel and related personal service occupations</v>
      </c>
      <c r="CL63" s="18">
        <f t="shared" si="156"/>
        <v>3.2824800299341059</v>
      </c>
      <c r="CM63" s="18">
        <f t="shared" si="156"/>
        <v>3.3903867741528413</v>
      </c>
      <c r="CN63" s="18">
        <f t="shared" si="156"/>
        <v>3.3442168546187125</v>
      </c>
      <c r="CO63" s="18">
        <f t="shared" si="156"/>
        <v>3.1159461794332182</v>
      </c>
      <c r="CP63" s="18">
        <f t="shared" si="156"/>
        <v>3.1944574255007518</v>
      </c>
      <c r="CR63" s="68">
        <f t="shared" si="137"/>
        <v>-15.005585272738617</v>
      </c>
      <c r="CS63" s="69">
        <f t="shared" si="138"/>
        <v>25.831692964325253</v>
      </c>
      <c r="CT63" s="69">
        <f t="shared" si="139"/>
        <v>10.826107691586637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1.8711211942903903E-2</v>
      </c>
      <c r="C64" s="18">
        <f t="shared" si="148"/>
        <v>1.4753467509246278E-2</v>
      </c>
      <c r="D64" s="18">
        <f t="shared" si="148"/>
        <v>1.6199233652941406E-2</v>
      </c>
      <c r="E64" s="18">
        <f t="shared" si="148"/>
        <v>1.4929946893717971E-2</v>
      </c>
      <c r="F64" s="18">
        <f t="shared" si="148"/>
        <v>1.6533128197984331E-2</v>
      </c>
      <c r="H64" s="68">
        <f t="shared" si="105"/>
        <v>48.935885157623922</v>
      </c>
      <c r="I64" s="69">
        <f t="shared" si="106"/>
        <v>65.881274602919476</v>
      </c>
      <c r="J64" s="69">
        <f t="shared" si="107"/>
        <v>114.81715976054339</v>
      </c>
      <c r="L64" t="str">
        <f t="shared" si="140"/>
        <v>63 Community and civil enforcement occupations</v>
      </c>
      <c r="M64" s="18">
        <f t="shared" si="149"/>
        <v>4.5908715066739825E-2</v>
      </c>
      <c r="N64" s="18">
        <f t="shared" si="149"/>
        <v>3.4879170421711195E-2</v>
      </c>
      <c r="O64" s="18">
        <f t="shared" si="149"/>
        <v>4.7789867599400987E-2</v>
      </c>
      <c r="P64" s="18">
        <f t="shared" si="149"/>
        <v>3.6824055736557476E-2</v>
      </c>
      <c r="Q64" s="18">
        <f t="shared" si="149"/>
        <v>4.1133093593968335E-2</v>
      </c>
      <c r="S64" s="68">
        <f t="shared" si="109"/>
        <v>25.556760542923168</v>
      </c>
      <c r="T64" s="69">
        <f t="shared" si="110"/>
        <v>54.642678994369696</v>
      </c>
      <c r="U64" s="69">
        <f t="shared" si="111"/>
        <v>80.199439537292875</v>
      </c>
      <c r="W64" t="str">
        <f t="shared" si="141"/>
        <v>63 Community and civil enforcement occupations</v>
      </c>
      <c r="X64" s="18">
        <f t="shared" si="150"/>
        <v>9.9253381339704877E-2</v>
      </c>
      <c r="Y64" s="18">
        <f t="shared" si="150"/>
        <v>9.3050857304045512E-2</v>
      </c>
      <c r="Z64" s="18">
        <f t="shared" si="150"/>
        <v>0.10216123595872666</v>
      </c>
      <c r="AA64" s="18">
        <f t="shared" si="150"/>
        <v>0.10310732390818125</v>
      </c>
      <c r="AB64" s="18">
        <f t="shared" si="150"/>
        <v>0.10815479145124952</v>
      </c>
      <c r="AD64" s="68">
        <f t="shared" si="113"/>
        <v>29.110070915453541</v>
      </c>
      <c r="AE64" s="69">
        <f t="shared" si="114"/>
        <v>71.941263512998816</v>
      </c>
      <c r="AF64" s="69">
        <f t="shared" si="115"/>
        <v>101.05133442845235</v>
      </c>
      <c r="AH64" t="str">
        <f t="shared" si="142"/>
        <v>63 Community and civil enforcement occupations</v>
      </c>
      <c r="AI64" s="18">
        <f t="shared" si="151"/>
        <v>9.330038351807815E-2</v>
      </c>
      <c r="AJ64" s="18">
        <f t="shared" si="151"/>
        <v>8.5005152585957533E-2</v>
      </c>
      <c r="AK64" s="18">
        <f t="shared" si="151"/>
        <v>0.1112271601726124</v>
      </c>
      <c r="AL64" s="18">
        <f t="shared" si="151"/>
        <v>9.4552940038755709E-2</v>
      </c>
      <c r="AM64" s="18">
        <f t="shared" si="151"/>
        <v>0.10093315006993267</v>
      </c>
      <c r="AO64" s="68">
        <f t="shared" si="117"/>
        <v>-0.68325903884332118</v>
      </c>
      <c r="AP64" s="69">
        <f t="shared" si="118"/>
        <v>53.719934613919371</v>
      </c>
      <c r="AQ64" s="69">
        <f t="shared" si="119"/>
        <v>53.036675575076053</v>
      </c>
      <c r="AS64" t="str">
        <f t="shared" si="143"/>
        <v>63 Community and civil enforcement occupations</v>
      </c>
      <c r="AT64" s="18">
        <f t="shared" si="152"/>
        <v>9.9901932230635038E-2</v>
      </c>
      <c r="AU64" s="18">
        <f t="shared" si="152"/>
        <v>7.855257611051697E-2</v>
      </c>
      <c r="AV64" s="18">
        <f t="shared" si="152"/>
        <v>9.7742457282535736E-2</v>
      </c>
      <c r="AW64" s="18">
        <f t="shared" si="152"/>
        <v>7.6008118804678323E-2</v>
      </c>
      <c r="AX64" s="18">
        <f t="shared" si="152"/>
        <v>7.0905759056243328E-2</v>
      </c>
      <c r="AZ64" s="68">
        <f t="shared" si="121"/>
        <v>-15.916799542116882</v>
      </c>
      <c r="BA64" s="69">
        <f t="shared" si="122"/>
        <v>49.148950264344222</v>
      </c>
      <c r="BB64" s="69">
        <f t="shared" si="123"/>
        <v>33.232150722227338</v>
      </c>
      <c r="BD64" t="str">
        <f t="shared" si="144"/>
        <v>63 Community and civil enforcement occupations</v>
      </c>
      <c r="BE64" s="18">
        <f t="shared" si="153"/>
        <v>0.10605502287470035</v>
      </c>
      <c r="BF64" s="18">
        <f t="shared" si="153"/>
        <v>7.008375347160381E-2</v>
      </c>
      <c r="BG64" s="18">
        <f t="shared" si="153"/>
        <v>0.1022067663792593</v>
      </c>
      <c r="BH64" s="18">
        <f t="shared" si="153"/>
        <v>6.7053218197914835E-2</v>
      </c>
      <c r="BI64" s="18">
        <f t="shared" si="153"/>
        <v>6.9821439196417104E-2</v>
      </c>
      <c r="BK64" s="68">
        <f t="shared" si="125"/>
        <v>-34.077065609975435</v>
      </c>
      <c r="BL64" s="69">
        <f t="shared" si="126"/>
        <v>25.231956033382541</v>
      </c>
      <c r="BM64" s="69">
        <f t="shared" si="127"/>
        <v>-8.8451095765928898</v>
      </c>
      <c r="BO64" t="str">
        <f t="shared" si="145"/>
        <v>63 Community and civil enforcement occupations</v>
      </c>
      <c r="BP64" s="18">
        <f t="shared" si="154"/>
        <v>0.13803344764513473</v>
      </c>
      <c r="BQ64" s="18">
        <f t="shared" si="154"/>
        <v>0.11868040577867753</v>
      </c>
      <c r="BR64" s="18">
        <f t="shared" si="154"/>
        <v>0.15656609549605222</v>
      </c>
      <c r="BS64" s="18">
        <f t="shared" si="154"/>
        <v>0.11854675502961014</v>
      </c>
      <c r="BT64" s="18">
        <f t="shared" si="154"/>
        <v>0.13167650934019218</v>
      </c>
      <c r="BV64" s="68">
        <f t="shared" si="129"/>
        <v>-31.483756685296026</v>
      </c>
      <c r="BW64" s="69">
        <f t="shared" si="130"/>
        <v>30.622548819366319</v>
      </c>
      <c r="BX64" s="69">
        <f t="shared" si="131"/>
        <v>-0.86120786592970322</v>
      </c>
      <c r="BZ64" t="str">
        <f t="shared" si="146"/>
        <v>63 Community and civil enforcement occupations</v>
      </c>
      <c r="CA64" s="18">
        <f t="shared" si="155"/>
        <v>0.16990931442573312</v>
      </c>
      <c r="CB64" s="18">
        <f t="shared" si="155"/>
        <v>0.15159842122482176</v>
      </c>
      <c r="CC64" s="18">
        <f t="shared" si="155"/>
        <v>0.20837610044573837</v>
      </c>
      <c r="CD64" s="18">
        <f t="shared" si="155"/>
        <v>0.1826042342486176</v>
      </c>
      <c r="CE64" s="18">
        <f t="shared" si="155"/>
        <v>0.2256614573207695</v>
      </c>
      <c r="CG64" s="68">
        <f t="shared" si="133"/>
        <v>-31.900272847029942</v>
      </c>
      <c r="CH64" s="69">
        <f t="shared" si="134"/>
        <v>31.312968448989476</v>
      </c>
      <c r="CI64" s="69">
        <f t="shared" si="135"/>
        <v>-0.58730439804046652</v>
      </c>
      <c r="CK64" t="str">
        <f t="shared" si="147"/>
        <v>63 Community and civil enforcement occupations</v>
      </c>
      <c r="CL64" s="18">
        <f t="shared" si="156"/>
        <v>0.15939694594926723</v>
      </c>
      <c r="CM64" s="18">
        <f t="shared" si="156"/>
        <v>0.11487709827276014</v>
      </c>
      <c r="CN64" s="18">
        <f t="shared" si="156"/>
        <v>0.17899476924616323</v>
      </c>
      <c r="CO64" s="18">
        <f t="shared" si="156"/>
        <v>0.10549457061148056</v>
      </c>
      <c r="CP64" s="18">
        <f t="shared" si="156"/>
        <v>9.0277275286590727E-2</v>
      </c>
      <c r="CR64" s="68">
        <f t="shared" si="137"/>
        <v>-55.122793246439386</v>
      </c>
      <c r="CS64" s="69">
        <f t="shared" si="138"/>
        <v>13.439426060807378</v>
      </c>
      <c r="CT64" s="69">
        <f t="shared" si="139"/>
        <v>-41.683367185632008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1.162459976594199</v>
      </c>
      <c r="C65" s="18">
        <f t="shared" si="157"/>
        <v>1.0597063770286548</v>
      </c>
      <c r="D65" s="18">
        <f t="shared" si="157"/>
        <v>0.90912344808025258</v>
      </c>
      <c r="E65" s="18">
        <f t="shared" si="157"/>
        <v>0.862571383970692</v>
      </c>
      <c r="F65" s="18">
        <f t="shared" si="157"/>
        <v>0.85634246592544305</v>
      </c>
      <c r="H65" s="68">
        <f t="shared" si="105"/>
        <v>37.455907402827684</v>
      </c>
      <c r="I65" s="69">
        <f t="shared" si="106"/>
        <v>55.33402685695259</v>
      </c>
      <c r="J65" s="69">
        <f t="shared" si="107"/>
        <v>92.789934259780267</v>
      </c>
      <c r="L65" t="str">
        <f t="shared" si="140"/>
        <v>71 Sales occupations</v>
      </c>
      <c r="M65" s="18">
        <f t="shared" ref="M65:Q70" si="158">M28/M$35*100</f>
        <v>2.1261957919836116</v>
      </c>
      <c r="N65" s="18">
        <f t="shared" si="158"/>
        <v>1.9636920801028528</v>
      </c>
      <c r="O65" s="18">
        <f t="shared" si="158"/>
        <v>1.9936370822813207</v>
      </c>
      <c r="P65" s="18">
        <f t="shared" si="158"/>
        <v>1.9394475450737378</v>
      </c>
      <c r="Q65" s="18">
        <f t="shared" si="158"/>
        <v>2.116798187053647</v>
      </c>
      <c r="S65" s="68">
        <f t="shared" si="109"/>
        <v>54.888048322596624</v>
      </c>
      <c r="T65" s="69">
        <f t="shared" si="110"/>
        <v>60.183084971212864</v>
      </c>
      <c r="U65" s="69">
        <f t="shared" si="111"/>
        <v>115.07113329380947</v>
      </c>
      <c r="W65" t="str">
        <f t="shared" si="141"/>
        <v>71 Sales occupations</v>
      </c>
      <c r="X65" s="18">
        <f t="shared" ref="X65:AB70" si="159">X28/X$35*100</f>
        <v>3.8933144682801504</v>
      </c>
      <c r="Y65" s="18">
        <f t="shared" si="159"/>
        <v>3.7223489867263657</v>
      </c>
      <c r="Z65" s="18">
        <f t="shared" si="159"/>
        <v>3.8283909661193536</v>
      </c>
      <c r="AA65" s="18">
        <f t="shared" si="159"/>
        <v>3.7670955022845218</v>
      </c>
      <c r="AB65" s="18">
        <f t="shared" si="159"/>
        <v>4.0885381981643505</v>
      </c>
      <c r="AD65" s="68">
        <f t="shared" si="113"/>
        <v>30.242364100116177</v>
      </c>
      <c r="AE65" s="69">
        <f t="shared" si="114"/>
        <v>59.60905760130639</v>
      </c>
      <c r="AF65" s="69">
        <f t="shared" si="115"/>
        <v>89.851421701422566</v>
      </c>
      <c r="AH65" t="str">
        <f t="shared" si="142"/>
        <v>71 Sales occupations</v>
      </c>
      <c r="AI65" s="18">
        <f t="shared" ref="AI65:AM70" si="160">AI28/AI$35*100</f>
        <v>4.3667913476287765</v>
      </c>
      <c r="AJ65" s="18">
        <f t="shared" si="160"/>
        <v>4.16002294808301</v>
      </c>
      <c r="AK65" s="18">
        <f t="shared" si="160"/>
        <v>4.3020058326621831</v>
      </c>
      <c r="AL65" s="18">
        <f t="shared" si="160"/>
        <v>4.2732775704500643</v>
      </c>
      <c r="AM65" s="18">
        <f t="shared" si="160"/>
        <v>4.5372117771021605</v>
      </c>
      <c r="AO65" s="68">
        <f t="shared" si="117"/>
        <v>15.429692105523216</v>
      </c>
      <c r="AP65" s="69">
        <f t="shared" si="118"/>
        <v>54.509111539935262</v>
      </c>
      <c r="AQ65" s="69">
        <f t="shared" si="119"/>
        <v>69.938803645458464</v>
      </c>
      <c r="AS65" t="str">
        <f t="shared" si="143"/>
        <v>71 Sales occupations</v>
      </c>
      <c r="AT65" s="18">
        <f t="shared" ref="AT65:AX70" si="161">AT28/AT$35*100</f>
        <v>3.9595839145340235</v>
      </c>
      <c r="AU65" s="18">
        <f t="shared" si="161"/>
        <v>3.501015706603603</v>
      </c>
      <c r="AV65" s="18">
        <f t="shared" si="161"/>
        <v>3.5582902124585369</v>
      </c>
      <c r="AW65" s="18">
        <f t="shared" si="161"/>
        <v>3.3284765536103782</v>
      </c>
      <c r="AX65" s="18">
        <f t="shared" si="161"/>
        <v>3.4096127265494149</v>
      </c>
      <c r="AZ65" s="68">
        <f t="shared" si="121"/>
        <v>11.064346053612717</v>
      </c>
      <c r="BA65" s="69">
        <f t="shared" si="122"/>
        <v>45.719086624528821</v>
      </c>
      <c r="BB65" s="69">
        <f t="shared" si="123"/>
        <v>56.783432678141544</v>
      </c>
      <c r="BD65" t="str">
        <f t="shared" si="144"/>
        <v>71 Sales occupations</v>
      </c>
      <c r="BE65" s="18">
        <f t="shared" ref="BE65:BI70" si="162">BE28/BE$35*100</f>
        <v>7.8955434035704837</v>
      </c>
      <c r="BF65" s="18">
        <f t="shared" si="162"/>
        <v>7.4417006400722698</v>
      </c>
      <c r="BG65" s="18">
        <f t="shared" si="162"/>
        <v>7.8344904435975717</v>
      </c>
      <c r="BH65" s="18">
        <f t="shared" si="162"/>
        <v>7.4594950701486056</v>
      </c>
      <c r="BI65" s="18">
        <f t="shared" si="162"/>
        <v>7.726793391801662</v>
      </c>
      <c r="BK65" s="68">
        <f t="shared" si="125"/>
        <v>-4.8265249302791888</v>
      </c>
      <c r="BL65" s="69">
        <f t="shared" si="126"/>
        <v>41.436890862566692</v>
      </c>
      <c r="BM65" s="69">
        <f t="shared" si="127"/>
        <v>36.6103659322875</v>
      </c>
      <c r="BO65" t="str">
        <f t="shared" si="145"/>
        <v>71 Sales occupations</v>
      </c>
      <c r="BP65" s="18">
        <f t="shared" ref="BP65:BT70" si="163">BP28/BP$35*100</f>
        <v>8.2125345261102343</v>
      </c>
      <c r="BQ65" s="18">
        <f t="shared" si="163"/>
        <v>7.2171566467093067</v>
      </c>
      <c r="BR65" s="18">
        <f t="shared" si="163"/>
        <v>7.5504845532915921</v>
      </c>
      <c r="BS65" s="18">
        <f t="shared" si="163"/>
        <v>6.7789760489332798</v>
      </c>
      <c r="BT65" s="18">
        <f t="shared" si="163"/>
        <v>6.3441116577529906</v>
      </c>
      <c r="BV65" s="68">
        <f t="shared" si="129"/>
        <v>-31.549132958624714</v>
      </c>
      <c r="BW65" s="69">
        <f t="shared" si="130"/>
        <v>34.811079721914126</v>
      </c>
      <c r="BX65" s="69">
        <f t="shared" si="131"/>
        <v>3.261946763289409</v>
      </c>
      <c r="BZ65" t="str">
        <f t="shared" si="146"/>
        <v>71 Sales occupations</v>
      </c>
      <c r="CA65" s="18">
        <f t="shared" ref="CA65:CE70" si="164">CA28/CA$35*100</f>
        <v>8.1520175547117333</v>
      </c>
      <c r="CB65" s="18">
        <f t="shared" si="164"/>
        <v>8.0502607589909676</v>
      </c>
      <c r="CC65" s="18">
        <f t="shared" si="164"/>
        <v>8.1686548527233018</v>
      </c>
      <c r="CD65" s="18">
        <f t="shared" si="164"/>
        <v>7.1198216614816898</v>
      </c>
      <c r="CE65" s="18">
        <f t="shared" si="164"/>
        <v>4.3853470809645589</v>
      </c>
      <c r="CG65" s="68">
        <f t="shared" si="133"/>
        <v>-66.241020102850996</v>
      </c>
      <c r="CH65" s="69">
        <f t="shared" si="134"/>
        <v>22.484041893759397</v>
      </c>
      <c r="CI65" s="69">
        <f t="shared" si="135"/>
        <v>-43.756978209091599</v>
      </c>
      <c r="CK65" t="str">
        <f t="shared" si="147"/>
        <v>71 Sales occupations</v>
      </c>
      <c r="CL65" s="18">
        <f t="shared" ref="CL65:CP70" si="165">CL28/CL$35*100</f>
        <v>9.6339993324297666</v>
      </c>
      <c r="CM65" s="18">
        <f t="shared" si="165"/>
        <v>8.9696755395123624</v>
      </c>
      <c r="CN65" s="18">
        <f t="shared" si="165"/>
        <v>9.2022687387675859</v>
      </c>
      <c r="CO65" s="18">
        <f t="shared" si="165"/>
        <v>8.4188040343845536</v>
      </c>
      <c r="CP65" s="18">
        <f t="shared" si="165"/>
        <v>6.9706747132013049</v>
      </c>
      <c r="CR65" s="68">
        <f t="shared" si="137"/>
        <v>-32.598801439482592</v>
      </c>
      <c r="CS65" s="69">
        <f t="shared" si="138"/>
        <v>19.695372877263587</v>
      </c>
      <c r="CT65" s="69">
        <f t="shared" si="139"/>
        <v>-12.903428562219007</v>
      </c>
    </row>
    <row r="66" spans="1:98" x14ac:dyDescent="0.2">
      <c r="A66" t="str">
        <f t="shared" si="103"/>
        <v>72 Customer service occupations</v>
      </c>
      <c r="B66" s="18">
        <f t="shared" si="157"/>
        <v>0.41407456544689475</v>
      </c>
      <c r="C66" s="18">
        <f t="shared" si="157"/>
        <v>0.38469938750251981</v>
      </c>
      <c r="D66" s="18">
        <f t="shared" si="157"/>
        <v>0.40820355064420188</v>
      </c>
      <c r="E66" s="18">
        <f t="shared" si="157"/>
        <v>0.52394769315963752</v>
      </c>
      <c r="F66" s="18">
        <f t="shared" si="157"/>
        <v>0.57002191517365719</v>
      </c>
      <c r="H66" s="68">
        <f t="shared" si="105"/>
        <v>103.77624826267389</v>
      </c>
      <c r="I66" s="69">
        <f t="shared" si="106"/>
        <v>75.155389527806491</v>
      </c>
      <c r="J66" s="69">
        <f t="shared" si="107"/>
        <v>178.93163779048038</v>
      </c>
      <c r="L66" t="str">
        <f t="shared" si="140"/>
        <v>72 Customer service occupations</v>
      </c>
      <c r="M66" s="18">
        <f t="shared" si="158"/>
        <v>0.67555057022028575</v>
      </c>
      <c r="N66" s="18">
        <f t="shared" si="158"/>
        <v>0.68028063195755017</v>
      </c>
      <c r="O66" s="18">
        <f t="shared" si="158"/>
        <v>0.6626134004388291</v>
      </c>
      <c r="P66" s="18">
        <f t="shared" si="158"/>
        <v>0.85877146607798371</v>
      </c>
      <c r="Q66" s="18">
        <f t="shared" si="158"/>
        <v>0.9398291383609968</v>
      </c>
      <c r="S66" s="68">
        <f t="shared" si="109"/>
        <v>106.90607712570022</v>
      </c>
      <c r="T66" s="69">
        <f t="shared" si="110"/>
        <v>80.960189061339278</v>
      </c>
      <c r="U66" s="69">
        <f t="shared" si="111"/>
        <v>187.86626618703949</v>
      </c>
      <c r="W66" t="str">
        <f t="shared" si="141"/>
        <v>72 Customer service occupations</v>
      </c>
      <c r="X66" s="18">
        <f t="shared" si="159"/>
        <v>1.2382897868410983</v>
      </c>
      <c r="Y66" s="18">
        <f t="shared" si="159"/>
        <v>1.2805889378903832</v>
      </c>
      <c r="Z66" s="18">
        <f t="shared" si="159"/>
        <v>1.3178391372854033</v>
      </c>
      <c r="AA66" s="18">
        <f t="shared" si="159"/>
        <v>1.6600625760066581</v>
      </c>
      <c r="AB66" s="18">
        <f t="shared" si="159"/>
        <v>1.8880857221328922</v>
      </c>
      <c r="AD66" s="68">
        <f t="shared" si="113"/>
        <v>74.726911708155725</v>
      </c>
      <c r="AE66" s="69">
        <f t="shared" si="114"/>
        <v>73.931017021820495</v>
      </c>
      <c r="AF66" s="69">
        <f t="shared" si="115"/>
        <v>148.65792872997622</v>
      </c>
      <c r="AH66" t="str">
        <f t="shared" si="142"/>
        <v>72 Customer service occupations</v>
      </c>
      <c r="AI66" s="18">
        <f t="shared" si="160"/>
        <v>1.2959487214815495</v>
      </c>
      <c r="AJ66" s="18">
        <f t="shared" si="160"/>
        <v>1.4916469893801692</v>
      </c>
      <c r="AK66" s="18">
        <f t="shared" si="160"/>
        <v>1.6673963293902843</v>
      </c>
      <c r="AL66" s="18">
        <f t="shared" si="160"/>
        <v>2.2462410003584288</v>
      </c>
      <c r="AM66" s="18">
        <f t="shared" si="160"/>
        <v>2.5647034835826856</v>
      </c>
      <c r="AO66" s="68">
        <f t="shared" si="117"/>
        <v>68.344061949265068</v>
      </c>
      <c r="AP66" s="69">
        <f t="shared" si="118"/>
        <v>77.298019931986232</v>
      </c>
      <c r="AQ66" s="69">
        <f t="shared" si="119"/>
        <v>145.64208188125127</v>
      </c>
      <c r="AS66" t="str">
        <f t="shared" si="143"/>
        <v>72 Customer service occupations</v>
      </c>
      <c r="AT66" s="18">
        <f t="shared" si="161"/>
        <v>1.6537076146082554</v>
      </c>
      <c r="AU66" s="18">
        <f t="shared" si="161"/>
        <v>1.6698112289065352</v>
      </c>
      <c r="AV66" s="18">
        <f t="shared" si="161"/>
        <v>1.6968685725235404</v>
      </c>
      <c r="AW66" s="18">
        <f t="shared" si="161"/>
        <v>2.0859416573740144</v>
      </c>
      <c r="AX66" s="18">
        <f t="shared" si="161"/>
        <v>2.1383234574124823</v>
      </c>
      <c r="AZ66" s="68">
        <f t="shared" si="121"/>
        <v>46.06163925355056</v>
      </c>
      <c r="BA66" s="69">
        <f t="shared" si="122"/>
        <v>65.233831630558882</v>
      </c>
      <c r="BB66" s="69">
        <f t="shared" si="123"/>
        <v>111.29547088410945</v>
      </c>
      <c r="BD66" t="str">
        <f t="shared" si="144"/>
        <v>72 Customer service occupations</v>
      </c>
      <c r="BE66" s="18">
        <f t="shared" si="162"/>
        <v>1.8623925790558788</v>
      </c>
      <c r="BF66" s="18">
        <f t="shared" si="162"/>
        <v>1.9179739695568792</v>
      </c>
      <c r="BG66" s="18">
        <f t="shared" si="162"/>
        <v>1.9916331872836806</v>
      </c>
      <c r="BH66" s="18">
        <f t="shared" si="162"/>
        <v>2.3964864671235313</v>
      </c>
      <c r="BI66" s="18">
        <f t="shared" si="162"/>
        <v>2.642157486794479</v>
      </c>
      <c r="BK66" s="68">
        <f t="shared" si="125"/>
        <v>28.019677349021567</v>
      </c>
      <c r="BL66" s="69">
        <f t="shared" si="126"/>
        <v>53.4867947623612</v>
      </c>
      <c r="BM66" s="69">
        <f t="shared" si="127"/>
        <v>81.506472111382763</v>
      </c>
      <c r="BO66" t="str">
        <f t="shared" si="145"/>
        <v>72 Customer service occupations</v>
      </c>
      <c r="BP66" s="18">
        <f t="shared" si="163"/>
        <v>2.1012153345169189</v>
      </c>
      <c r="BQ66" s="18">
        <f t="shared" si="163"/>
        <v>2.1166212823978539</v>
      </c>
      <c r="BR66" s="18">
        <f t="shared" si="163"/>
        <v>2.2610990582481487</v>
      </c>
      <c r="BS66" s="18">
        <f t="shared" si="163"/>
        <v>2.8361075374002747</v>
      </c>
      <c r="BT66" s="18">
        <f t="shared" si="163"/>
        <v>3.1766848818454161</v>
      </c>
      <c r="BV66" s="68">
        <f t="shared" si="129"/>
        <v>14.455721130090232</v>
      </c>
      <c r="BW66" s="69">
        <f t="shared" si="130"/>
        <v>52.720669145454011</v>
      </c>
      <c r="BX66" s="69">
        <f t="shared" si="131"/>
        <v>67.17639027554425</v>
      </c>
      <c r="BZ66" t="str">
        <f t="shared" si="146"/>
        <v>72 Customer service occupations</v>
      </c>
      <c r="CA66" s="18">
        <f t="shared" si="164"/>
        <v>1.495046290408607</v>
      </c>
      <c r="CB66" s="18">
        <f t="shared" si="164"/>
        <v>1.5419670733916262</v>
      </c>
      <c r="CC66" s="18">
        <f t="shared" si="164"/>
        <v>1.6284389644851867</v>
      </c>
      <c r="CD66" s="18">
        <f t="shared" si="164"/>
        <v>1.972367063284109</v>
      </c>
      <c r="CE66" s="18">
        <f t="shared" si="164"/>
        <v>2.6348359980696219</v>
      </c>
      <c r="CG66" s="68">
        <f t="shared" si="133"/>
        <v>1.7461518336418962</v>
      </c>
      <c r="CH66" s="69">
        <f t="shared" si="134"/>
        <v>35.542697616988875</v>
      </c>
      <c r="CI66" s="69">
        <f t="shared" si="135"/>
        <v>37.288849450630771</v>
      </c>
      <c r="CK66" t="str">
        <f t="shared" si="147"/>
        <v>72 Customer service occupations</v>
      </c>
      <c r="CL66" s="18">
        <f t="shared" si="165"/>
        <v>1.1886087822352789</v>
      </c>
      <c r="CM66" s="18">
        <f t="shared" si="165"/>
        <v>1.5315595870602261</v>
      </c>
      <c r="CN66" s="18">
        <f t="shared" si="165"/>
        <v>1.7502131542327433</v>
      </c>
      <c r="CO66" s="18">
        <f t="shared" si="165"/>
        <v>2.9854070615143309</v>
      </c>
      <c r="CP66" s="18">
        <f t="shared" si="165"/>
        <v>4.0208072913457169</v>
      </c>
      <c r="CR66" s="68">
        <f t="shared" si="137"/>
        <v>104.41371440037486</v>
      </c>
      <c r="CS66" s="69">
        <f t="shared" si="138"/>
        <v>47.888112870919244</v>
      </c>
      <c r="CT66" s="69">
        <f t="shared" si="139"/>
        <v>152.30182727129412</v>
      </c>
    </row>
    <row r="67" spans="1:98" x14ac:dyDescent="0.2">
      <c r="A67" t="str">
        <f t="shared" si="103"/>
        <v>81 Process, plant and machine operatives</v>
      </c>
      <c r="B67" s="18">
        <f t="shared" si="157"/>
        <v>0.24960880161302257</v>
      </c>
      <c r="C67" s="18">
        <f t="shared" si="157"/>
        <v>0.25633093781684935</v>
      </c>
      <c r="D67" s="18">
        <f t="shared" si="157"/>
        <v>0.22377280862542667</v>
      </c>
      <c r="E67" s="18">
        <f t="shared" si="157"/>
        <v>0.27838988961793582</v>
      </c>
      <c r="F67" s="18">
        <f t="shared" si="157"/>
        <v>0.338304048267838</v>
      </c>
      <c r="H67" s="68">
        <f t="shared" si="105"/>
        <v>120.61684477038241</v>
      </c>
      <c r="I67" s="69">
        <f t="shared" si="106"/>
        <v>82.790805946446142</v>
      </c>
      <c r="J67" s="69">
        <f t="shared" si="107"/>
        <v>203.40765071682858</v>
      </c>
      <c r="L67" t="str">
        <f t="shared" si="140"/>
        <v>81 Process, plant and machine operatives</v>
      </c>
      <c r="M67" s="18">
        <f t="shared" si="158"/>
        <v>0.2050362186236506</v>
      </c>
      <c r="N67" s="18">
        <f t="shared" si="158"/>
        <v>0.21234864656254956</v>
      </c>
      <c r="O67" s="18">
        <f t="shared" si="158"/>
        <v>0.19748759460913962</v>
      </c>
      <c r="P67" s="18">
        <f t="shared" si="158"/>
        <v>0.25849271040489918</v>
      </c>
      <c r="Q67" s="18">
        <f t="shared" si="158"/>
        <v>0.32122707903174891</v>
      </c>
      <c r="S67" s="68">
        <f t="shared" si="109"/>
        <v>137.27767821319938</v>
      </c>
      <c r="T67" s="69">
        <f t="shared" si="110"/>
        <v>81.083590300370972</v>
      </c>
      <c r="U67" s="69">
        <f t="shared" si="111"/>
        <v>218.36126851357039</v>
      </c>
      <c r="W67" t="str">
        <f t="shared" si="141"/>
        <v>81 Process, plant and machine operatives</v>
      </c>
      <c r="X67" s="18">
        <f t="shared" si="159"/>
        <v>0.27256730950761543</v>
      </c>
      <c r="Y67" s="18">
        <f t="shared" si="159"/>
        <v>0.2596524695341067</v>
      </c>
      <c r="Z67" s="18">
        <f t="shared" si="159"/>
        <v>0.24382854171163354</v>
      </c>
      <c r="AA67" s="18">
        <f t="shared" si="159"/>
        <v>0.3465556439151079</v>
      </c>
      <c r="AB67" s="18">
        <f t="shared" si="159"/>
        <v>0.46036662276347029</v>
      </c>
      <c r="AD67" s="68">
        <f t="shared" si="113"/>
        <v>130.26067940949432</v>
      </c>
      <c r="AE67" s="69">
        <f t="shared" si="114"/>
        <v>83.085488072963074</v>
      </c>
      <c r="AF67" s="69">
        <f t="shared" si="115"/>
        <v>213.34616748245742</v>
      </c>
      <c r="AH67" t="str">
        <f t="shared" si="142"/>
        <v>81 Process, plant and machine operatives</v>
      </c>
      <c r="AI67" s="18">
        <f t="shared" si="160"/>
        <v>0.43285601810853075</v>
      </c>
      <c r="AJ67" s="18">
        <f t="shared" si="160"/>
        <v>0.47340279285227238</v>
      </c>
      <c r="AK67" s="18">
        <f t="shared" si="160"/>
        <v>0.45244082356887538</v>
      </c>
      <c r="AL67" s="18">
        <f t="shared" si="160"/>
        <v>0.67708622672818075</v>
      </c>
      <c r="AM67" s="18">
        <f t="shared" si="160"/>
        <v>0.95415556771350896</v>
      </c>
      <c r="AO67" s="68">
        <f t="shared" si="117"/>
        <v>130.81120376151881</v>
      </c>
      <c r="AP67" s="69">
        <f t="shared" si="118"/>
        <v>82.81081348487487</v>
      </c>
      <c r="AQ67" s="69">
        <f t="shared" si="119"/>
        <v>213.62201724639368</v>
      </c>
      <c r="AS67" t="str">
        <f t="shared" si="143"/>
        <v>81 Process, plant and machine operatives</v>
      </c>
      <c r="AT67" s="18">
        <f t="shared" si="161"/>
        <v>1.0665184386477999</v>
      </c>
      <c r="AU67" s="18">
        <f t="shared" si="161"/>
        <v>1.0964592604035972</v>
      </c>
      <c r="AV67" s="18">
        <f t="shared" si="161"/>
        <v>1.0219739036799336</v>
      </c>
      <c r="AW67" s="18">
        <f t="shared" si="161"/>
        <v>1.3774401342561755</v>
      </c>
      <c r="AX67" s="18">
        <f t="shared" si="161"/>
        <v>1.5949238916716801</v>
      </c>
      <c r="AZ67" s="68">
        <f t="shared" si="121"/>
        <v>80.88857357501486</v>
      </c>
      <c r="BA67" s="69">
        <f t="shared" si="122"/>
        <v>71.114284228780647</v>
      </c>
      <c r="BB67" s="69">
        <f t="shared" si="123"/>
        <v>152.00285780379551</v>
      </c>
      <c r="BD67" t="str">
        <f t="shared" si="144"/>
        <v>81 Process, plant and machine operatives</v>
      </c>
      <c r="BE67" s="18">
        <f t="shared" si="162"/>
        <v>1.6854620442743422</v>
      </c>
      <c r="BF67" s="18">
        <f t="shared" si="162"/>
        <v>1.7596721545994582</v>
      </c>
      <c r="BG67" s="18">
        <f t="shared" si="162"/>
        <v>1.6284884746178896</v>
      </c>
      <c r="BH67" s="18">
        <f t="shared" si="162"/>
        <v>2.152183895537894</v>
      </c>
      <c r="BI67" s="18">
        <f t="shared" si="162"/>
        <v>2.5259849594120429</v>
      </c>
      <c r="BK67" s="68">
        <f t="shared" si="125"/>
        <v>49.683335901510695</v>
      </c>
      <c r="BL67" s="69">
        <f t="shared" si="126"/>
        <v>48.606975249919337</v>
      </c>
      <c r="BM67" s="69">
        <f t="shared" si="127"/>
        <v>98.290311151430046</v>
      </c>
      <c r="BO67" t="str">
        <f t="shared" si="145"/>
        <v>81 Process, plant and machine operatives</v>
      </c>
      <c r="BP67" s="18">
        <f t="shared" si="163"/>
        <v>2.1122238749873197</v>
      </c>
      <c r="BQ67" s="18">
        <f t="shared" si="163"/>
        <v>2.449458388071208</v>
      </c>
      <c r="BR67" s="18">
        <f t="shared" si="163"/>
        <v>2.2067261491314905</v>
      </c>
      <c r="BS67" s="18">
        <f t="shared" si="163"/>
        <v>2.9205491827299319</v>
      </c>
      <c r="BT67" s="18">
        <f t="shared" si="163"/>
        <v>3.444167828009598</v>
      </c>
      <c r="BV67" s="68">
        <f t="shared" si="129"/>
        <v>27.150719864191558</v>
      </c>
      <c r="BW67" s="69">
        <f t="shared" si="130"/>
        <v>47.575367436092073</v>
      </c>
      <c r="BX67" s="69">
        <f t="shared" si="131"/>
        <v>74.726087300283623</v>
      </c>
      <c r="BZ67" t="str">
        <f t="shared" si="146"/>
        <v>81 Process, plant and machine operatives</v>
      </c>
      <c r="CA67" s="18">
        <f t="shared" si="164"/>
        <v>2.8517933508249107</v>
      </c>
      <c r="CB67" s="18">
        <f t="shared" si="164"/>
        <v>2.7349262341084266</v>
      </c>
      <c r="CC67" s="18">
        <f t="shared" si="164"/>
        <v>2.7248674550575145</v>
      </c>
      <c r="CD67" s="18">
        <f t="shared" si="164"/>
        <v>3.1548606464602744</v>
      </c>
      <c r="CE67" s="18">
        <f t="shared" si="164"/>
        <v>2.0748994173321083</v>
      </c>
      <c r="CG67" s="68">
        <f t="shared" si="133"/>
        <v>-52.116315939801716</v>
      </c>
      <c r="CH67" s="69">
        <f t="shared" si="134"/>
        <v>28.640211678507043</v>
      </c>
      <c r="CI67" s="69">
        <f t="shared" si="135"/>
        <v>-23.476104261294672</v>
      </c>
      <c r="CK67" t="str">
        <f t="shared" si="147"/>
        <v>81 Process, plant and machine operatives</v>
      </c>
      <c r="CL67" s="18">
        <f t="shared" si="165"/>
        <v>3.7059760786202594</v>
      </c>
      <c r="CM67" s="18">
        <f t="shared" si="165"/>
        <v>3.315413382181124</v>
      </c>
      <c r="CN67" s="18">
        <f t="shared" si="165"/>
        <v>3.0873828542319788</v>
      </c>
      <c r="CO67" s="18">
        <f t="shared" si="165"/>
        <v>2.3000252124235456</v>
      </c>
      <c r="CP67" s="18">
        <f t="shared" si="165"/>
        <v>1.7556427287484224</v>
      </c>
      <c r="CR67" s="68">
        <f t="shared" si="137"/>
        <v>-49.401997891584656</v>
      </c>
      <c r="CS67" s="69">
        <f t="shared" si="138"/>
        <v>15.267208255522203</v>
      </c>
      <c r="CT67" s="69">
        <f t="shared" si="139"/>
        <v>-34.134789636062457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0.58768793998002711</v>
      </c>
      <c r="C68" s="18">
        <f t="shared" si="157"/>
        <v>0.68214161958055264</v>
      </c>
      <c r="D68" s="18">
        <f t="shared" si="157"/>
        <v>0.57148389718691639</v>
      </c>
      <c r="E68" s="18">
        <f t="shared" si="157"/>
        <v>0.66267037644227544</v>
      </c>
      <c r="F68" s="18">
        <f t="shared" si="157"/>
        <v>0.73705269404392881</v>
      </c>
      <c r="H68" s="68">
        <f t="shared" si="105"/>
        <v>88.205940550148966</v>
      </c>
      <c r="I68" s="69">
        <f t="shared" si="106"/>
        <v>97.167984135683554</v>
      </c>
      <c r="J68" s="69">
        <f t="shared" si="107"/>
        <v>185.37392468583252</v>
      </c>
      <c r="L68" t="str">
        <f t="shared" si="140"/>
        <v>82 Transport and mobile machine drivers and operatives</v>
      </c>
      <c r="M68" s="18">
        <f t="shared" si="158"/>
        <v>0.60327540565012461</v>
      </c>
      <c r="N68" s="18">
        <f t="shared" si="158"/>
        <v>0.69699224573605356</v>
      </c>
      <c r="O68" s="18">
        <f t="shared" si="158"/>
        <v>0.62301787842354517</v>
      </c>
      <c r="P68" s="18">
        <f t="shared" si="158"/>
        <v>0.64862755895231783</v>
      </c>
      <c r="Q68" s="18">
        <f t="shared" si="158"/>
        <v>0.70966203063500477</v>
      </c>
      <c r="S68" s="68">
        <f t="shared" si="109"/>
        <v>66.163493968136308</v>
      </c>
      <c r="T68" s="69">
        <f t="shared" si="110"/>
        <v>85.296927960689672</v>
      </c>
      <c r="U68" s="69">
        <f t="shared" si="111"/>
        <v>151.46042192882598</v>
      </c>
      <c r="W68" t="str">
        <f t="shared" si="141"/>
        <v>82 Transport and mobile machine drivers and operatives</v>
      </c>
      <c r="X68" s="18">
        <f t="shared" si="159"/>
        <v>0.83014277138442005</v>
      </c>
      <c r="Y68" s="18">
        <f t="shared" si="159"/>
        <v>1.0123235987981503</v>
      </c>
      <c r="Z68" s="18">
        <f t="shared" si="159"/>
        <v>0.88730854498457612</v>
      </c>
      <c r="AA68" s="18">
        <f t="shared" si="159"/>
        <v>0.93622151749408344</v>
      </c>
      <c r="AB68" s="18">
        <f t="shared" si="159"/>
        <v>1.0719459397159408</v>
      </c>
      <c r="AD68" s="68">
        <f t="shared" si="113"/>
        <v>47.332552712637423</v>
      </c>
      <c r="AE68" s="69">
        <f t="shared" si="114"/>
        <v>82.006153968538158</v>
      </c>
      <c r="AF68" s="69">
        <f t="shared" si="115"/>
        <v>129.33870668117558</v>
      </c>
      <c r="AH68" t="str">
        <f t="shared" si="142"/>
        <v>82 Transport and mobile machine drivers and operatives</v>
      </c>
      <c r="AI68" s="18">
        <f t="shared" si="160"/>
        <v>1.2526822766985148</v>
      </c>
      <c r="AJ68" s="18">
        <f t="shared" si="160"/>
        <v>1.620676379521397</v>
      </c>
      <c r="AK68" s="18">
        <f t="shared" si="160"/>
        <v>1.3915549101055207</v>
      </c>
      <c r="AL68" s="18">
        <f t="shared" si="160"/>
        <v>1.5798782308527155</v>
      </c>
      <c r="AM68" s="18">
        <f t="shared" si="160"/>
        <v>1.7397690924463256</v>
      </c>
      <c r="AO68" s="68">
        <f t="shared" si="117"/>
        <v>36.832967159070215</v>
      </c>
      <c r="AP68" s="69">
        <f t="shared" si="118"/>
        <v>80.424353367868633</v>
      </c>
      <c r="AQ68" s="69">
        <f t="shared" si="119"/>
        <v>117.25732052693884</v>
      </c>
      <c r="AS68" t="str">
        <f t="shared" si="143"/>
        <v>82 Transport and mobile machine drivers and operatives</v>
      </c>
      <c r="AT68" s="18">
        <f t="shared" si="161"/>
        <v>2.2587254663380429</v>
      </c>
      <c r="AU68" s="18">
        <f t="shared" si="161"/>
        <v>2.6257432548361925</v>
      </c>
      <c r="AV68" s="18">
        <f t="shared" si="161"/>
        <v>2.3738739288421384</v>
      </c>
      <c r="AW68" s="18">
        <f t="shared" si="161"/>
        <v>2.5443785799405183</v>
      </c>
      <c r="AX68" s="18">
        <f t="shared" si="161"/>
        <v>2.6431446568625705</v>
      </c>
      <c r="AZ68" s="68">
        <f t="shared" si="121"/>
        <v>29.054828484792374</v>
      </c>
      <c r="BA68" s="69">
        <f t="shared" si="122"/>
        <v>78.45233006785503</v>
      </c>
      <c r="BB68" s="69">
        <f t="shared" si="123"/>
        <v>107.50715855264738</v>
      </c>
      <c r="BD68" t="str">
        <f t="shared" si="144"/>
        <v>82 Transport and mobile machine drivers and operatives</v>
      </c>
      <c r="BE68" s="18">
        <f t="shared" si="162"/>
        <v>3.3559379960549656</v>
      </c>
      <c r="BF68" s="18">
        <f t="shared" si="162"/>
        <v>3.7484849959950175</v>
      </c>
      <c r="BG68" s="18">
        <f t="shared" si="162"/>
        <v>3.353894892780124</v>
      </c>
      <c r="BH68" s="18">
        <f t="shared" si="162"/>
        <v>3.6874063257265721</v>
      </c>
      <c r="BI68" s="18">
        <f t="shared" si="162"/>
        <v>4.1278091498279785</v>
      </c>
      <c r="BK68" s="68">
        <f t="shared" si="125"/>
        <v>18.767480513216054</v>
      </c>
      <c r="BL68" s="69">
        <f t="shared" si="126"/>
        <v>56.178424239706395</v>
      </c>
      <c r="BM68" s="69">
        <f t="shared" si="127"/>
        <v>74.945904752922445</v>
      </c>
      <c r="BO68" t="str">
        <f t="shared" si="145"/>
        <v>82 Transport and mobile machine drivers and operatives</v>
      </c>
      <c r="BP68" s="18">
        <f t="shared" si="163"/>
        <v>4.9086879845905127</v>
      </c>
      <c r="BQ68" s="18">
        <f t="shared" si="163"/>
        <v>5.9213722288344988</v>
      </c>
      <c r="BR68" s="18">
        <f t="shared" si="163"/>
        <v>4.9634710997625353</v>
      </c>
      <c r="BS68" s="18">
        <f t="shared" si="163"/>
        <v>5.3439404840617177</v>
      </c>
      <c r="BT68" s="18">
        <f t="shared" si="163"/>
        <v>5.9660995594479616</v>
      </c>
      <c r="BV68" s="68">
        <f t="shared" si="129"/>
        <v>-2.0762677380421541</v>
      </c>
      <c r="BW68" s="69">
        <f t="shared" si="130"/>
        <v>54.594722394875163</v>
      </c>
      <c r="BX68" s="69">
        <f t="shared" si="131"/>
        <v>52.518454656833015</v>
      </c>
      <c r="BZ68" t="str">
        <f t="shared" si="146"/>
        <v>82 Transport and mobile machine drivers and operatives</v>
      </c>
      <c r="CA68" s="18">
        <f t="shared" si="164"/>
        <v>7.3581310483856495</v>
      </c>
      <c r="CB68" s="18">
        <f t="shared" si="164"/>
        <v>7.5642259661287499</v>
      </c>
      <c r="CC68" s="18">
        <f t="shared" si="164"/>
        <v>6.67395412403501</v>
      </c>
      <c r="CD68" s="18">
        <f t="shared" si="164"/>
        <v>6.7815993584473526</v>
      </c>
      <c r="CE68" s="18">
        <f t="shared" si="164"/>
        <v>7.4016536026202218</v>
      </c>
      <c r="CG68" s="68">
        <f t="shared" si="133"/>
        <v>-30.260082548601208</v>
      </c>
      <c r="CH68" s="69">
        <f t="shared" si="134"/>
        <v>39.203568085316633</v>
      </c>
      <c r="CI68" s="69">
        <f t="shared" si="135"/>
        <v>8.9434855367154231</v>
      </c>
      <c r="CK68" t="str">
        <f t="shared" si="147"/>
        <v>82 Transport and mobile machine drivers and operatives</v>
      </c>
      <c r="CL68" s="18">
        <f t="shared" si="165"/>
        <v>8.7095458865836264</v>
      </c>
      <c r="CM68" s="18">
        <f t="shared" si="165"/>
        <v>10.286125986676096</v>
      </c>
      <c r="CN68" s="18">
        <f t="shared" si="165"/>
        <v>9.2179443841749045</v>
      </c>
      <c r="CO68" s="18">
        <f t="shared" si="165"/>
        <v>9.7594283647972766</v>
      </c>
      <c r="CP68" s="18">
        <f t="shared" si="165"/>
        <v>7.9263411674628248</v>
      </c>
      <c r="CR68" s="68">
        <f t="shared" si="137"/>
        <v>-23.488557046191541</v>
      </c>
      <c r="CS68" s="69">
        <f t="shared" si="138"/>
        <v>34.464548867761479</v>
      </c>
      <c r="CT68" s="69">
        <f t="shared" si="139"/>
        <v>10.975991821569938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7.8674217900665134E-3</v>
      </c>
      <c r="C69" s="18">
        <f t="shared" si="157"/>
        <v>5.0941724521988592E-3</v>
      </c>
      <c r="D69" s="18">
        <f t="shared" si="157"/>
        <v>4.7922906865210729E-3</v>
      </c>
      <c r="E69" s="18">
        <f t="shared" si="157"/>
        <v>3.6784218073098959E-3</v>
      </c>
      <c r="F69" s="18">
        <f t="shared" si="157"/>
        <v>3.3254219504493289E-3</v>
      </c>
      <c r="H69" s="68">
        <f t="shared" si="105"/>
        <v>1.2610422403504828</v>
      </c>
      <c r="I69" s="69">
        <f t="shared" si="106"/>
        <v>53.804495269022269</v>
      </c>
      <c r="J69" s="69">
        <f t="shared" si="107"/>
        <v>55.065537509372753</v>
      </c>
      <c r="L69" t="str">
        <f t="shared" si="140"/>
        <v>91 Elementary trades and related occupations</v>
      </c>
      <c r="M69" s="18">
        <f t="shared" si="158"/>
        <v>0.13812213779855229</v>
      </c>
      <c r="N69" s="18">
        <f t="shared" si="158"/>
        <v>0.1334320340099793</v>
      </c>
      <c r="O69" s="18">
        <f t="shared" si="158"/>
        <v>0.11427378906819771</v>
      </c>
      <c r="P69" s="18">
        <f t="shared" si="158"/>
        <v>0.10057696952787783</v>
      </c>
      <c r="Q69" s="18">
        <f t="shared" si="158"/>
        <v>0.10958546515720628</v>
      </c>
      <c r="S69" s="68">
        <f t="shared" si="109"/>
        <v>39.891357049687379</v>
      </c>
      <c r="T69" s="69">
        <f t="shared" si="110"/>
        <v>54.531405011169653</v>
      </c>
      <c r="U69" s="69">
        <f t="shared" si="111"/>
        <v>94.422762060857039</v>
      </c>
      <c r="W69" t="str">
        <f t="shared" si="141"/>
        <v>91 Elementary trades and related occupations</v>
      </c>
      <c r="X69" s="18">
        <f t="shared" si="159"/>
        <v>0.27204542482572758</v>
      </c>
      <c r="Y69" s="18">
        <f t="shared" si="159"/>
        <v>0.25073849465294318</v>
      </c>
      <c r="Z69" s="18">
        <f t="shared" si="159"/>
        <v>0.21873876055642952</v>
      </c>
      <c r="AA69" s="18">
        <f t="shared" si="159"/>
        <v>0.17606914046932984</v>
      </c>
      <c r="AB69" s="18">
        <f t="shared" si="159"/>
        <v>0.16932136252550009</v>
      </c>
      <c r="AD69" s="68">
        <f t="shared" si="113"/>
        <v>-5.5968466002141879</v>
      </c>
      <c r="AE69" s="69">
        <f t="shared" si="114"/>
        <v>50.118374786065324</v>
      </c>
      <c r="AF69" s="69">
        <f t="shared" si="115"/>
        <v>44.521528185851139</v>
      </c>
      <c r="AH69" t="str">
        <f t="shared" si="142"/>
        <v>91 Elementary trades and related occupations</v>
      </c>
      <c r="AI69" s="18">
        <f t="shared" si="160"/>
        <v>0.67005264217318583</v>
      </c>
      <c r="AJ69" s="18">
        <f t="shared" si="160"/>
        <v>0.70050820046244933</v>
      </c>
      <c r="AK69" s="18">
        <f t="shared" si="160"/>
        <v>0.59438848961522406</v>
      </c>
      <c r="AL69" s="18">
        <f t="shared" si="160"/>
        <v>0.57615607589233364</v>
      </c>
      <c r="AM69" s="18">
        <f t="shared" si="160"/>
        <v>0.69178616365429146</v>
      </c>
      <c r="AO69" s="68">
        <f t="shared" si="117"/>
        <v>27.379917187881965</v>
      </c>
      <c r="AP69" s="69">
        <f t="shared" si="118"/>
        <v>56.346343942429101</v>
      </c>
      <c r="AQ69" s="69">
        <f t="shared" si="119"/>
        <v>83.726261130311059</v>
      </c>
      <c r="AS69" t="str">
        <f t="shared" si="143"/>
        <v>91 Elementary trades and related occupations</v>
      </c>
      <c r="AT69" s="18">
        <f t="shared" si="161"/>
        <v>0.83602711981476974</v>
      </c>
      <c r="AU69" s="18">
        <f t="shared" si="161"/>
        <v>0.73601104167460552</v>
      </c>
      <c r="AV69" s="18">
        <f t="shared" si="161"/>
        <v>0.7437126886968356</v>
      </c>
      <c r="AW69" s="18">
        <f t="shared" si="161"/>
        <v>0.62393104654927112</v>
      </c>
      <c r="AX69" s="18">
        <f t="shared" si="161"/>
        <v>0.60321113124350345</v>
      </c>
      <c r="AZ69" s="68">
        <f t="shared" si="121"/>
        <v>-5.9897662768056978</v>
      </c>
      <c r="BA69" s="69">
        <f t="shared" si="122"/>
        <v>43.793273182191115</v>
      </c>
      <c r="BB69" s="69">
        <f t="shared" si="123"/>
        <v>37.803506905385419</v>
      </c>
      <c r="BD69" t="str">
        <f t="shared" si="144"/>
        <v>91 Elementary trades and related occupations</v>
      </c>
      <c r="BE69" s="18">
        <f t="shared" si="162"/>
        <v>1.1569669102455173</v>
      </c>
      <c r="BF69" s="18">
        <f t="shared" si="162"/>
        <v>1.0254972297686249</v>
      </c>
      <c r="BG69" s="18">
        <f t="shared" si="162"/>
        <v>0.96408700462365005</v>
      </c>
      <c r="BH69" s="18">
        <f t="shared" si="162"/>
        <v>0.90098597379970491</v>
      </c>
      <c r="BI69" s="18">
        <f t="shared" si="162"/>
        <v>1.0191805366031592</v>
      </c>
      <c r="BK69" s="68">
        <f t="shared" si="125"/>
        <v>2.0145868114434458</v>
      </c>
      <c r="BL69" s="69">
        <f t="shared" si="126"/>
        <v>32.628670856660648</v>
      </c>
      <c r="BM69" s="69">
        <f t="shared" si="127"/>
        <v>34.643257668104091</v>
      </c>
      <c r="BO69" t="str">
        <f t="shared" si="145"/>
        <v>91 Elementary trades and related occupations</v>
      </c>
      <c r="BP69" s="18">
        <f t="shared" si="163"/>
        <v>1.8023233699289751</v>
      </c>
      <c r="BQ69" s="18">
        <f t="shared" si="163"/>
        <v>1.7484907391763216</v>
      </c>
      <c r="BR69" s="18">
        <f t="shared" si="163"/>
        <v>1.6346592489107532</v>
      </c>
      <c r="BS69" s="18">
        <f t="shared" si="163"/>
        <v>1.3842187366925429</v>
      </c>
      <c r="BT69" s="18">
        <f t="shared" si="163"/>
        <v>1.5156180102336108</v>
      </c>
      <c r="BV69" s="68">
        <f t="shared" si="129"/>
        <v>-24.465478865167654</v>
      </c>
      <c r="BW69" s="69">
        <f t="shared" si="130"/>
        <v>29.080846742535122</v>
      </c>
      <c r="BX69" s="69">
        <f t="shared" si="131"/>
        <v>4.6153678773674658</v>
      </c>
      <c r="BZ69" t="str">
        <f t="shared" si="146"/>
        <v>91 Elementary trades and related occupations</v>
      </c>
      <c r="CA69" s="18">
        <f t="shared" si="164"/>
        <v>3.3764959901793472</v>
      </c>
      <c r="CB69" s="18">
        <f t="shared" si="164"/>
        <v>2.959011051689727</v>
      </c>
      <c r="CC69" s="18">
        <f t="shared" si="164"/>
        <v>2.9371888331078</v>
      </c>
      <c r="CD69" s="18">
        <f t="shared" si="164"/>
        <v>2.450838442640404</v>
      </c>
      <c r="CE69" s="18">
        <f t="shared" si="164"/>
        <v>2.6001706843013142</v>
      </c>
      <c r="CG69" s="68">
        <f t="shared" si="133"/>
        <v>-44.331966631749964</v>
      </c>
      <c r="CH69" s="69">
        <f t="shared" si="134"/>
        <v>25.048477044662171</v>
      </c>
      <c r="CI69" s="69">
        <f t="shared" si="135"/>
        <v>-19.283489587087796</v>
      </c>
      <c r="CK69" t="str">
        <f t="shared" si="147"/>
        <v>91 Elementary trades and related occupations</v>
      </c>
      <c r="CL69" s="18">
        <f t="shared" si="165"/>
        <v>4.6936497414607183</v>
      </c>
      <c r="CM69" s="18">
        <f t="shared" si="165"/>
        <v>3.9889910911082271</v>
      </c>
      <c r="CN69" s="18">
        <f t="shared" si="165"/>
        <v>4.2313249730987783</v>
      </c>
      <c r="CO69" s="18">
        <f t="shared" si="165"/>
        <v>3.3417518653652043</v>
      </c>
      <c r="CP69" s="18">
        <f t="shared" si="165"/>
        <v>2.7181392305718961</v>
      </c>
      <c r="CR69" s="68">
        <f t="shared" si="137"/>
        <v>-42.841209263905746</v>
      </c>
      <c r="CS69" s="69">
        <f t="shared" si="138"/>
        <v>20.154676804345939</v>
      </c>
      <c r="CT69" s="69">
        <f t="shared" si="139"/>
        <v>-22.686532459559803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0.48038723340779205</v>
      </c>
      <c r="C70" s="18">
        <f t="shared" si="157"/>
        <v>0.4648763022090065</v>
      </c>
      <c r="D70" s="18">
        <f t="shared" si="157"/>
        <v>0.46259313275471864</v>
      </c>
      <c r="E70" s="18">
        <f t="shared" si="157"/>
        <v>0.47886575383122726</v>
      </c>
      <c r="F70" s="18">
        <f t="shared" si="157"/>
        <v>0.4755538911011199</v>
      </c>
      <c r="H70" s="68">
        <f t="shared" si="105"/>
        <v>50.016609345615379</v>
      </c>
      <c r="I70" s="69">
        <f t="shared" si="106"/>
        <v>71.867282889555639</v>
      </c>
      <c r="J70" s="69">
        <f t="shared" si="107"/>
        <v>121.88389223517102</v>
      </c>
      <c r="L70" t="str">
        <f t="shared" ref="L70" si="166">A70</f>
        <v>92 Elementary administration and service occupations</v>
      </c>
      <c r="M70" s="18">
        <f t="shared" si="158"/>
        <v>1.9994590940302475</v>
      </c>
      <c r="N70" s="18">
        <f t="shared" si="158"/>
        <v>2.1446444048291227</v>
      </c>
      <c r="O70" s="18">
        <f t="shared" si="158"/>
        <v>2.1623525610729932</v>
      </c>
      <c r="P70" s="18">
        <f t="shared" si="158"/>
        <v>2.4204519775981699</v>
      </c>
      <c r="Q70" s="18">
        <f t="shared" si="158"/>
        <v>2.761377676132776</v>
      </c>
      <c r="S70" s="68">
        <f t="shared" si="109"/>
        <v>86.287562506194575</v>
      </c>
      <c r="T70" s="69">
        <f t="shared" si="110"/>
        <v>82.420279098962936</v>
      </c>
      <c r="U70" s="69">
        <f t="shared" si="111"/>
        <v>168.70784160515751</v>
      </c>
      <c r="W70" t="str">
        <f t="shared" ref="W70" si="167">A70</f>
        <v>92 Elementary administration and service occupations</v>
      </c>
      <c r="X70" s="18">
        <f t="shared" si="159"/>
        <v>3.5892419655557979</v>
      </c>
      <c r="Y70" s="18">
        <f t="shared" si="159"/>
        <v>3.9305569985682438</v>
      </c>
      <c r="Z70" s="18">
        <f t="shared" si="159"/>
        <v>3.8822045586260061</v>
      </c>
      <c r="AA70" s="18">
        <f t="shared" si="159"/>
        <v>4.2932647065010832</v>
      </c>
      <c r="AB70" s="18">
        <f t="shared" si="159"/>
        <v>4.9486618846988115</v>
      </c>
      <c r="AD70" s="68">
        <f t="shared" si="113"/>
        <v>55.456848952636676</v>
      </c>
      <c r="AE70" s="69">
        <f t="shared" si="114"/>
        <v>80.918819992147249</v>
      </c>
      <c r="AF70" s="69">
        <f t="shared" si="115"/>
        <v>136.37566894478391</v>
      </c>
      <c r="AH70" t="str">
        <f t="shared" ref="AH70" si="168">L70</f>
        <v>92 Elementary administration and service occupations</v>
      </c>
      <c r="AI70" s="18">
        <f t="shared" si="160"/>
        <v>6.0126987411582977</v>
      </c>
      <c r="AJ70" s="18">
        <f t="shared" si="160"/>
        <v>7.1446891814126392</v>
      </c>
      <c r="AK70" s="18">
        <f t="shared" si="160"/>
        <v>7.1982718571942632</v>
      </c>
      <c r="AL70" s="18">
        <f t="shared" si="160"/>
        <v>8.405086263578152</v>
      </c>
      <c r="AM70" s="18">
        <f t="shared" si="160"/>
        <v>10.135978826552901</v>
      </c>
      <c r="AO70" s="68">
        <f t="shared" si="117"/>
        <v>54.112168509514646</v>
      </c>
      <c r="AP70" s="69">
        <f t="shared" si="118"/>
        <v>77.562619486155342</v>
      </c>
      <c r="AQ70" s="69">
        <f t="shared" si="119"/>
        <v>131.67478799566996</v>
      </c>
      <c r="AS70" t="str">
        <f t="shared" ref="AS70" si="169">W70</f>
        <v>92 Elementary administration and service occupations</v>
      </c>
      <c r="AT70" s="18">
        <f t="shared" si="161"/>
        <v>6.014664045601938</v>
      </c>
      <c r="AU70" s="18">
        <f t="shared" si="161"/>
        <v>6.2960178468429522</v>
      </c>
      <c r="AV70" s="18">
        <f t="shared" si="161"/>
        <v>6.5033529950065905</v>
      </c>
      <c r="AW70" s="18">
        <f t="shared" si="161"/>
        <v>7.2875115543152864</v>
      </c>
      <c r="AX70" s="18">
        <f t="shared" si="161"/>
        <v>8.5040834673123928</v>
      </c>
      <c r="AZ70" s="68">
        <f t="shared" si="121"/>
        <v>51.565781416189573</v>
      </c>
      <c r="BA70" s="69">
        <f t="shared" si="122"/>
        <v>75.957300258016105</v>
      </c>
      <c r="BB70" s="69">
        <f t="shared" si="123"/>
        <v>127.52308167420567</v>
      </c>
      <c r="BD70" t="str">
        <f t="shared" ref="BD70" si="170">AH70</f>
        <v>92 Elementary administration and service occupations</v>
      </c>
      <c r="BE70" s="18">
        <f t="shared" si="162"/>
        <v>10.019128733566808</v>
      </c>
      <c r="BF70" s="18">
        <f t="shared" si="162"/>
        <v>9.4215468053820892</v>
      </c>
      <c r="BG70" s="18">
        <f t="shared" si="162"/>
        <v>9.1383332691196841</v>
      </c>
      <c r="BH70" s="18">
        <f t="shared" si="162"/>
        <v>9.0588987711760023</v>
      </c>
      <c r="BI70" s="18">
        <f t="shared" si="162"/>
        <v>8.9725549632437556</v>
      </c>
      <c r="BK70" s="68">
        <f t="shared" si="125"/>
        <v>-5.2505893377071402</v>
      </c>
      <c r="BL70" s="69">
        <f t="shared" si="126"/>
        <v>48.987169907993263</v>
      </c>
      <c r="BM70" s="69">
        <f t="shared" si="127"/>
        <v>43.736580570286122</v>
      </c>
      <c r="BO70" t="str">
        <f t="shared" ref="BO70" si="171">AS70</f>
        <v>92 Elementary administration and service occupations</v>
      </c>
      <c r="BP70" s="18">
        <f t="shared" si="163"/>
        <v>15.106305877824402</v>
      </c>
      <c r="BQ70" s="18">
        <f t="shared" si="163"/>
        <v>15.487828977873209</v>
      </c>
      <c r="BR70" s="18">
        <f t="shared" si="163"/>
        <v>15.01167787763432</v>
      </c>
      <c r="BS70" s="18">
        <f t="shared" si="163"/>
        <v>16.043785004385441</v>
      </c>
      <c r="BT70" s="18">
        <f t="shared" si="163"/>
        <v>17.10675762186181</v>
      </c>
      <c r="BV70" s="68">
        <f t="shared" si="129"/>
        <v>-7.1629302258491361</v>
      </c>
      <c r="BW70" s="69">
        <f t="shared" si="130"/>
        <v>46.178627167593255</v>
      </c>
      <c r="BX70" s="69">
        <f t="shared" si="131"/>
        <v>39.015696941744125</v>
      </c>
      <c r="BZ70" t="str">
        <f t="shared" ref="BZ70" si="172">BD70</f>
        <v>92 Elementary administration and service occupations</v>
      </c>
      <c r="CA70" s="18">
        <f t="shared" si="164"/>
        <v>20.191348841914984</v>
      </c>
      <c r="CB70" s="18">
        <f t="shared" si="164"/>
        <v>21.335833653019201</v>
      </c>
      <c r="CC70" s="18">
        <f t="shared" si="164"/>
        <v>20.668042745696095</v>
      </c>
      <c r="CD70" s="18">
        <f t="shared" si="164"/>
        <v>22.343753246621244</v>
      </c>
      <c r="CE70" s="18">
        <f t="shared" si="164"/>
        <v>22.978006580075554</v>
      </c>
      <c r="CG70" s="68">
        <f t="shared" si="133"/>
        <v>-30.088456884826893</v>
      </c>
      <c r="CH70" s="69">
        <f t="shared" si="134"/>
        <v>35.770344521371435</v>
      </c>
      <c r="CI70" s="69">
        <f t="shared" si="135"/>
        <v>5.6818876365445421</v>
      </c>
      <c r="CK70" t="str">
        <f t="shared" ref="CK70" si="173">BO70</f>
        <v>92 Elementary administration and service occupations</v>
      </c>
      <c r="CL70" s="18">
        <f t="shared" si="165"/>
        <v>28.033703764655236</v>
      </c>
      <c r="CM70" s="18">
        <f t="shared" si="165"/>
        <v>24.836336142512234</v>
      </c>
      <c r="CN70" s="18">
        <f t="shared" si="165"/>
        <v>24.076450298414198</v>
      </c>
      <c r="CO70" s="18">
        <f t="shared" si="165"/>
        <v>19.314672824544871</v>
      </c>
      <c r="CP70" s="18">
        <f t="shared" si="165"/>
        <v>15.489880230594991</v>
      </c>
      <c r="CR70" s="68">
        <f t="shared" si="137"/>
        <v>-42.754241100631866</v>
      </c>
      <c r="CS70" s="69">
        <f t="shared" si="138"/>
        <v>17.497444879777142</v>
      </c>
      <c r="CT70" s="69">
        <f t="shared" si="139"/>
        <v>-25.256796220854728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45.928052700283317</v>
      </c>
      <c r="I72" s="67">
        <f>IF(D35&gt;0,I35/D35*100,0)</f>
        <v>60.591330232172155</v>
      </c>
      <c r="J72" s="67">
        <f t="shared" ref="J72" si="175">IF(D35&gt;0,(J35/D35)*100,0)</f>
        <v>106.51938293245547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45.876238286046856</v>
      </c>
      <c r="T72" s="67">
        <f t="shared" ref="T72" si="177">IF(O35&gt;0,T35/O35*100,0)</f>
        <v>63.705710939657855</v>
      </c>
      <c r="U72" s="67">
        <f t="shared" ref="U72" si="178">IF(O35&gt;0,(U35/O35)*100,0)</f>
        <v>109.58194922570472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21.955248051927096</v>
      </c>
      <c r="AE72" s="67">
        <f t="shared" ref="AE72" si="180">IF(Z35&gt;0,AE35/Z35*100,0)</f>
        <v>59.902534234238146</v>
      </c>
      <c r="AF72" s="67">
        <f t="shared" ref="AF72" si="181">IF(Z35&gt;0,(AF35/Z35)*100,0)</f>
        <v>81.857782286165232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9.4458960911711056</v>
      </c>
      <c r="AP72" s="67">
        <f t="shared" ref="AP72" si="183">IF(AK35&gt;0,AP35/AK35*100,0)</f>
        <v>54.742906734869891</v>
      </c>
      <c r="AQ72" s="67">
        <f t="shared" ref="AQ72" si="184">IF(AK35&gt;0,(AQ35/AK35)*100,0)</f>
        <v>64.188802826040998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15.907349957490968</v>
      </c>
      <c r="BA72" s="67">
        <f t="shared" ref="BA72" si="186">IF(AV35&gt;0,BA35/AV35*100,0)</f>
        <v>55.972839258446619</v>
      </c>
      <c r="BB72" s="67">
        <f t="shared" ref="BB72" si="187">IF(AV35&gt;0,(BB35/AV35)*100,0)</f>
        <v>71.880189215937591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-3.4999846496686264</v>
      </c>
      <c r="BL72" s="67">
        <f t="shared" ref="BL72" si="189">IF(BG35&gt;0,BL35/BG35*100,0)</f>
        <v>44.721177590556778</v>
      </c>
      <c r="BM72" s="67">
        <f t="shared" ref="BM72" si="190">IF(BG35&gt;0,(BM35/BG35)*100,0)</f>
        <v>41.221192940888145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-18.532768315370692</v>
      </c>
      <c r="BW72" s="67">
        <f t="shared" ref="BW72" si="192">IF(BR35&gt;0,BW35/BR35*100,0)</f>
        <v>40.340145629528408</v>
      </c>
      <c r="BX72" s="67">
        <f t="shared" ref="BX72" si="193">IF(BR35&gt;0,(BX35/BR35)*100,0)</f>
        <v>21.807377314157712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-37.116618167613815</v>
      </c>
      <c r="CH72" s="67">
        <f t="shared" ref="CH72" si="195">IF(CC35&gt;0,CH35/CC35*100,0)</f>
        <v>32.335211381094346</v>
      </c>
      <c r="CI72" s="67">
        <f t="shared" ref="CI72" si="196">IF(CC35&gt;0,(CI35/CC35)*100,0)</f>
        <v>-4.7814067865194705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-11.02096023871597</v>
      </c>
      <c r="CS72" s="67">
        <f t="shared" ref="CS72" si="198">IF(CN35&gt;0,CS35/CN35*100,0)</f>
        <v>26.850418035531753</v>
      </c>
      <c r="CT72" s="67">
        <f t="shared" ref="CT72" si="199">IF(CN35&gt;0,(CT35/CN35)*100,0)</f>
        <v>15.829457796815783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Coast to Capital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Coast to Capital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Coast to Capital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Coast to Capital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Coast to Capital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Coast to Capital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Coast to Capital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Coast to Capital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Coast to Capital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6.736151060663409</v>
      </c>
      <c r="C82" s="18">
        <f t="shared" si="210"/>
        <v>13.513327095126449</v>
      </c>
      <c r="D82" s="18">
        <f t="shared" si="210"/>
        <v>0.84971335786845348</v>
      </c>
      <c r="E82" s="18">
        <f t="shared" si="210"/>
        <v>2.7054321535280978</v>
      </c>
      <c r="F82" s="18">
        <f t="shared" ref="F82:F107" si="211">IF(AND(F$6-C$6 &lt;&gt; 0,C8&lt;&gt;0,F8&lt;&gt;0),(EXP(LN(F8/C8)/(F$6-C$6))-1)*100,0)</f>
        <v>2.7624964153577736</v>
      </c>
      <c r="H82" s="18">
        <f t="shared" ref="H82:H107" si="212">IF($F$6-$D$6 &lt;&gt; 0,(EXP(LN(1+(H45/100))/($F$6-$D$6))-1)*100,0)</f>
        <v>2.0830958353488693</v>
      </c>
      <c r="I82" s="18">
        <f t="shared" ref="I82:I107" si="213">IF(D8&gt;0,((1+(I8/D8))^(1/($F$6-$D$6))-1)*100,0)</f>
        <v>3.2394773969229407</v>
      </c>
      <c r="J82" s="18">
        <f t="shared" ref="J82:J107" si="214">IF($F$6-$D$6 &lt;&gt; 0,(EXP(LN(1+(J45/100))/($F$6-$D$6))-1)*100,0)</f>
        <v>4.6437586995513813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8.1048611216907762</v>
      </c>
      <c r="N82" s="18">
        <f t="shared" si="215"/>
        <v>8.6585700361237361</v>
      </c>
      <c r="O82" s="18">
        <f t="shared" si="215"/>
        <v>0.46226705782237421</v>
      </c>
      <c r="P82" s="18">
        <f t="shared" si="215"/>
        <v>2.5202083815584642</v>
      </c>
      <c r="Q82" s="18">
        <f t="shared" ref="Q82:Q107" si="216">IF(AND(Q$6-N$6 &lt;&gt; 0,N8&lt;&gt;0,Q8&lt;&gt;0),(EXP(LN(Q8/N8)/(Q$6-N$6))-1)*100,0)</f>
        <v>2.2435343448920841</v>
      </c>
      <c r="S82" s="18">
        <f t="shared" ref="S82:S107" si="217">IF($F$6-$D$6 &lt;&gt; 0,(EXP(LN(1+(S45/100))/($F$6-$D$6))-1)*100,0)</f>
        <v>1.8295860436861711</v>
      </c>
      <c r="T82" s="18">
        <f t="shared" ref="T82:T107" si="218">IF(O8&gt;0,((1+(T8/O8))^(1/($F$6-$D$6))-1)*100,0)</f>
        <v>3.1954428510265975</v>
      </c>
      <c r="U82" s="18">
        <f t="shared" ref="U82:U107" si="219">IF($F$6-$D$6 &lt;&gt; 0,(EXP(LN(1+(U45/100))/($F$6-$D$6))-1)*100,0)</f>
        <v>4.4282134016554453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5.6319170308939404</v>
      </c>
      <c r="Y82" s="18">
        <f t="shared" si="220"/>
        <v>-2.5873737062787394</v>
      </c>
      <c r="Z82" s="18">
        <f t="shared" si="220"/>
        <v>-0.90608104801485068</v>
      </c>
      <c r="AA82" s="18">
        <f t="shared" si="220"/>
        <v>1.3471593439385865</v>
      </c>
      <c r="AB82" s="18">
        <f t="shared" ref="AB82:AB107" si="221">IF(AND(AB$6-Y$6 &lt;&gt; 0,Y8&lt;&gt;0,AB8&lt;&gt;0),(EXP(LN(AB8/Y8)/(AB$6-Y$6))-1)*100,0)</f>
        <v>0.38882701990992086</v>
      </c>
      <c r="AD82" s="18">
        <f t="shared" ref="AD82:AD107" si="222">IF($F$6-$D$6 &lt;&gt; 0,(EXP(LN(1+(AD45/100))/($F$6-$D$6))-1)*100,0)</f>
        <v>0.59044319782191046</v>
      </c>
      <c r="AE82" s="18">
        <f t="shared" ref="AE82:AE107" si="223">IF(Z8&gt;0,((1+(AE8/Z8))^(1/($F$6-$D$6))-1)*100,0)</f>
        <v>3.0804084834637813</v>
      </c>
      <c r="AF82" s="18">
        <f t="shared" ref="AF82:AF107" si="224">IF($F$6-$D$6 &lt;&gt; 0,(EXP(LN(1+(AF45/100))/($F$6-$D$6))-1)*100,0)</f>
        <v>3.4722910241144822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4.8652739568939563</v>
      </c>
      <c r="AJ82" s="18">
        <f t="shared" si="225"/>
        <v>1.6019273593910865</v>
      </c>
      <c r="AK82" s="18">
        <f t="shared" si="225"/>
        <v>-1.898153811096237</v>
      </c>
      <c r="AL82" s="18">
        <f t="shared" si="225"/>
        <v>0.84498600638538424</v>
      </c>
      <c r="AM82" s="18">
        <f t="shared" ref="AM82:AM107" si="226">IF(AND(AM$6-AJ$6 &lt;&gt; 0,AJ8&lt;&gt;0,AM8&lt;&gt;0),(EXP(LN(AM8/AJ8)/(AM$6-AJ$6))-1)*100,0)</f>
        <v>2.6352951453678664E-2</v>
      </c>
      <c r="AO82" s="18">
        <f t="shared" ref="AO82:AO107" si="227">IF($F$6-$D$6 &lt;&gt; 0,(EXP(LN(1+(AO45/100))/($F$6-$D$6))-1)*100,0)</f>
        <v>-7.7812392453324719E-2</v>
      </c>
      <c r="AP82" s="18">
        <f t="shared" ref="AP82:AP107" si="228">IF(AK8&gt;0,((1+(AP8/AK8))^(1/($F$6-$D$6))-1)*100,0)</f>
        <v>2.7499835175859966</v>
      </c>
      <c r="AQ82" s="18">
        <f t="shared" ref="AQ82:AQ107" si="229">IF($F$6-$D$6 &lt;&gt; 0,(EXP(LN(1+(AQ45/100))/($F$6-$D$6))-1)*100,0)</f>
        <v>2.6968570081881582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5.111234728945413</v>
      </c>
      <c r="AU82" s="18">
        <f t="shared" si="230"/>
        <v>-0.41504704031879447</v>
      </c>
      <c r="AV82" s="18">
        <f t="shared" si="230"/>
        <v>-2.2817209965069196</v>
      </c>
      <c r="AW82" s="18">
        <f t="shared" si="230"/>
        <v>0.9536514534506102</v>
      </c>
      <c r="AX82" s="18">
        <f t="shared" ref="AX82:AX107" si="231">IF(AND(AX$6-AU$6 &lt;&gt; 0,AU8&lt;&gt;0,AX8&lt;&gt;0),(EXP(LN(AX8/AU8)/(AX$6-AU$6))-1)*100,0)</f>
        <v>-0.15396618491237968</v>
      </c>
      <c r="AZ82" s="18">
        <f t="shared" ref="AZ82:AZ107" si="232">IF($F$6-$D$6 &lt;&gt; 0,(EXP(LN(1+(AZ45/100))/($F$6-$D$6))-1)*100,0)</f>
        <v>-0.13653647755851317</v>
      </c>
      <c r="BA82" s="18">
        <f t="shared" ref="BA82:BA107" si="233">IF(AV8&gt;0,((1+(BA8/AV8))^(1/($F$6-$D$6))-1)*100,0)</f>
        <v>2.726744960937566</v>
      </c>
      <c r="BB82" s="18">
        <f t="shared" ref="BB82:BB107" si="234">IF($F$6-$D$6 &lt;&gt; 0,(EXP(LN(1+(BB45/100))/($F$6-$D$6))-1)*100,0)</f>
        <v>2.6333561438270259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1.7532995242975913</v>
      </c>
      <c r="BF82" s="18">
        <f t="shared" si="235"/>
        <v>8.0784159087154528</v>
      </c>
      <c r="BG82" s="18">
        <f t="shared" si="235"/>
        <v>-2.9089287224912441</v>
      </c>
      <c r="BH82" s="18">
        <f t="shared" si="235"/>
        <v>0.4646695005769752</v>
      </c>
      <c r="BI82" s="18">
        <f t="shared" ref="BI82:BI107" si="236">IF(AND(BI$6-BF$6 &lt;&gt; 0,BF8&lt;&gt;0,BI8&lt;&gt;0),(EXP(LN(BI8/BF8)/(BI$6-BF$6))-1)*100,0)</f>
        <v>-0.14712709102131516</v>
      </c>
      <c r="BK82" s="18">
        <f t="shared" ref="BK82:BK107" si="237">IF($F$6-$D$6 &lt;&gt; 0,(EXP(LN(1+(BK45/100))/($F$6-$D$6))-1)*100,0)</f>
        <v>-0.6726907017497008</v>
      </c>
      <c r="BL82" s="18">
        <f t="shared" ref="BL82:BL107" si="238">IF(BG8&gt;0,((1+(BL8/BG8))^(1/($F$6-$D$6))-1)*100,0)</f>
        <v>2.2428389234460777</v>
      </c>
      <c r="BM82" s="18">
        <f t="shared" ref="BM82:BM107" si="239">IF($F$6-$D$6 &lt;&gt; 0,(EXP(LN(1+(BM45/100))/($F$6-$D$6))-1)*100,0)</f>
        <v>1.7564025146041828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2.5922864455842687</v>
      </c>
      <c r="BQ82" s="18">
        <f t="shared" si="240"/>
        <v>-6.7060218217217411</v>
      </c>
      <c r="BR82" s="18">
        <f t="shared" si="240"/>
        <v>-2.9169949323112676</v>
      </c>
      <c r="BS82" s="18">
        <f t="shared" si="240"/>
        <v>-2.0423150147354963</v>
      </c>
      <c r="BT82" s="18">
        <f t="shared" ref="BT82:BT107" si="241">IF(AND(BT$6-BQ$6 &lt;&gt; 0,BQ8&lt;&gt;0,BT8&lt;&gt;0),(EXP(LN(BT8/BQ8)/(BT$6-BQ$6))-1)*100,0)</f>
        <v>-2.6138549980658343</v>
      </c>
      <c r="BV82" s="18">
        <f t="shared" ref="BV82:BV107" si="242">IF($F$6-$D$6 &lt;&gt; 0,(EXP(LN(1+(BV45/100))/($F$6-$D$6))-1)*100,0)</f>
        <v>-2.3347471131689002</v>
      </c>
      <c r="BW82" s="18">
        <f t="shared" ref="BW82:BW107" si="243">IF(BR8&gt;0,((1+(BW8/BR8))^(1/($F$6-$D$6))-1)*100,0)</f>
        <v>2.115835233344332</v>
      </c>
      <c r="BX82" s="18">
        <f t="shared" ref="BX82:BX107" si="244">IF($F$6-$D$6 &lt;&gt; 0,(EXP(LN(1+(BX45/100))/($F$6-$D$6))-1)*100,0)</f>
        <v>0.45580914401801564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0.47108249932428237</v>
      </c>
      <c r="CB82" s="18">
        <f t="shared" si="245"/>
        <v>-3.0281328519634165</v>
      </c>
      <c r="CC82" s="18">
        <f t="shared" si="245"/>
        <v>-0.82585460168332903</v>
      </c>
      <c r="CD82" s="18">
        <f t="shared" si="245"/>
        <v>-2.6609162867858416</v>
      </c>
      <c r="CE82" s="18">
        <f t="shared" ref="CE82:CE107" si="246">IF(AND(CE$6-CB$6 &lt;&gt; 0,CB8&lt;&gt;0,CE8&lt;&gt;0),(EXP(LN(CE8/CB8)/(CE$6-CB$6))-1)*100,0)</f>
        <v>-2.114263163854313</v>
      </c>
      <c r="CG82" s="18">
        <f t="shared" ref="CG82:CG107" si="247">IF($F$6-$D$6 &lt;&gt; 0,(EXP(LN(1+(CG45/100))/($F$6-$D$6))-1)*100,0)</f>
        <v>-2.0530331940470159</v>
      </c>
      <c r="CH82" s="18">
        <f t="shared" ref="CH82:CH107" si="248">IF(CC8&gt;0,((1+(CH8/CC8))^(1/($F$6-$D$6))-1)*100,0)</f>
        <v>2.1784587521937571</v>
      </c>
      <c r="CI82" s="18">
        <f t="shared" ref="CI82:CI107" si="249">IF($F$6-$D$6 &lt;&gt; 0,(EXP(LN(1+(CI45/100))/($F$6-$D$6))-1)*100,0)</f>
        <v>0.72364635287902601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6.2371653044596354</v>
      </c>
      <c r="CM82" s="18">
        <f t="shared" si="250"/>
        <v>-9.7310449097328551</v>
      </c>
      <c r="CN82" s="18">
        <f t="shared" si="250"/>
        <v>0.27563878427503408</v>
      </c>
      <c r="CO82" s="18">
        <f t="shared" si="250"/>
        <v>2.0380800478564831</v>
      </c>
      <c r="CP82" s="18">
        <f t="shared" ref="CP82:CP107" si="251">IF(AND(CP$6-CM$6 &lt;&gt; 0,CM8&lt;&gt;0,CP8&lt;&gt;0),(EXP(LN(CP8/CM8)/(CP$6-CM$6))-1)*100,0)</f>
        <v>0.70966446789546556</v>
      </c>
      <c r="CR82" s="18">
        <f t="shared" ref="CR82:CR107" si="252">IF($F$6-$D$6 &lt;&gt; 0,(EXP(LN(1+(CR45/100))/($F$6-$D$6))-1)*100,0)</f>
        <v>1.4471843949213969</v>
      </c>
      <c r="CS82" s="18">
        <f t="shared" ref="CS82:CS107" si="253">IF(CN8&gt;0,((1+(CS8/CN8))^(1/($F$6-$D$6))-1)*100,0)</f>
        <v>1.8936813915151784</v>
      </c>
      <c r="CT82" s="18">
        <f t="shared" ref="CT82:CT107" si="254">IF($F$6-$D$6 &lt;&gt; 0,(EXP(LN(1+(CT45/100))/($F$6-$D$6))-1)*100,0)</f>
        <v>3.0330702144127031</v>
      </c>
    </row>
    <row r="83" spans="1:98" x14ac:dyDescent="0.2">
      <c r="A83" t="str">
        <f t="shared" si="209"/>
        <v>12 Other managers and proprietors</v>
      </c>
      <c r="B83" s="18">
        <f t="shared" si="210"/>
        <v>7.4772173476246984</v>
      </c>
      <c r="C83" s="18">
        <f t="shared" si="210"/>
        <v>1.6798060517353663</v>
      </c>
      <c r="D83" s="18">
        <f t="shared" si="210"/>
        <v>7.0213080395980842</v>
      </c>
      <c r="E83" s="18">
        <f t="shared" si="210"/>
        <v>3.2727244073435191</v>
      </c>
      <c r="F83" s="18">
        <f t="shared" si="211"/>
        <v>4.328423605811782</v>
      </c>
      <c r="H83" s="18">
        <f t="shared" si="212"/>
        <v>4.5074315536585807</v>
      </c>
      <c r="I83" s="18">
        <f t="shared" si="213"/>
        <v>4.5786759663697163</v>
      </c>
      <c r="J83" s="18">
        <f t="shared" si="214"/>
        <v>7.3427172753554482</v>
      </c>
      <c r="L83" t="str">
        <f t="shared" ref="L83:L106" si="255">A83</f>
        <v>12 Other managers and proprietors</v>
      </c>
      <c r="M83" s="18">
        <f t="shared" si="215"/>
        <v>6.3292752682293063</v>
      </c>
      <c r="N83" s="18">
        <f t="shared" si="215"/>
        <v>7.91932044563326</v>
      </c>
      <c r="O83" s="18">
        <f t="shared" si="215"/>
        <v>6.9082926459192562</v>
      </c>
      <c r="P83" s="18">
        <f t="shared" si="215"/>
        <v>3.4019508935134501</v>
      </c>
      <c r="Q83" s="18">
        <f t="shared" si="216"/>
        <v>4.7647590839758447</v>
      </c>
      <c r="S83" s="18">
        <f t="shared" si="217"/>
        <v>4.5577638205909876</v>
      </c>
      <c r="T83" s="18">
        <f t="shared" si="218"/>
        <v>4.5298904946739604</v>
      </c>
      <c r="U83" s="18">
        <f t="shared" si="219"/>
        <v>7.3436862961790972</v>
      </c>
      <c r="W83" t="str">
        <f t="shared" ref="W83:W106" si="256">A83</f>
        <v>12 Other managers and proprietors</v>
      </c>
      <c r="X83" s="18">
        <f t="shared" si="220"/>
        <v>3.3230278644950095</v>
      </c>
      <c r="Y83" s="18">
        <f t="shared" si="220"/>
        <v>-4.1437689136829325</v>
      </c>
      <c r="Z83" s="18">
        <f t="shared" si="220"/>
        <v>5.1874155405582822</v>
      </c>
      <c r="AA83" s="18">
        <f t="shared" si="220"/>
        <v>2.1482891259259063</v>
      </c>
      <c r="AB83" s="18">
        <f t="shared" si="221"/>
        <v>2.6796524922334974</v>
      </c>
      <c r="AD83" s="18">
        <f t="shared" si="222"/>
        <v>3.1514473908094809</v>
      </c>
      <c r="AE83" s="18">
        <f t="shared" si="223"/>
        <v>4.2644327150942019</v>
      </c>
      <c r="AF83" s="18">
        <f t="shared" si="224"/>
        <v>6.1950095742748124</v>
      </c>
      <c r="AH83" t="str">
        <f t="shared" ref="AH83:AH106" si="257">L83</f>
        <v>12 Other managers and proprietors</v>
      </c>
      <c r="AI83" s="18">
        <f t="shared" si="225"/>
        <v>4.2004046932949235</v>
      </c>
      <c r="AJ83" s="18">
        <f t="shared" si="225"/>
        <v>1.7946819002372827</v>
      </c>
      <c r="AK83" s="18">
        <f t="shared" si="225"/>
        <v>4.1618750166118046</v>
      </c>
      <c r="AL83" s="18">
        <f t="shared" si="225"/>
        <v>2.1470523008099374</v>
      </c>
      <c r="AM83" s="18">
        <f t="shared" si="226"/>
        <v>2.7502681061245537</v>
      </c>
      <c r="AO83" s="18">
        <f t="shared" si="227"/>
        <v>2.8142918755330593</v>
      </c>
      <c r="AP83" s="18">
        <f t="shared" si="228"/>
        <v>4.175605767996915</v>
      </c>
      <c r="AQ83" s="18">
        <f t="shared" si="229"/>
        <v>5.9017710888241481</v>
      </c>
      <c r="AS83" t="str">
        <f t="shared" ref="AS83:AS106" si="258">W83</f>
        <v>12 Other managers and proprietors</v>
      </c>
      <c r="AT83" s="18">
        <f t="shared" si="230"/>
        <v>2.9904286220488796</v>
      </c>
      <c r="AU83" s="18">
        <f t="shared" si="230"/>
        <v>-1.614800373238745</v>
      </c>
      <c r="AV83" s="18">
        <f t="shared" si="230"/>
        <v>4.6834809533959687</v>
      </c>
      <c r="AW83" s="18">
        <f t="shared" si="230"/>
        <v>1.8160845805355486</v>
      </c>
      <c r="AX83" s="18">
        <f t="shared" si="231"/>
        <v>2.483813909445054</v>
      </c>
      <c r="AZ83" s="18">
        <f t="shared" si="232"/>
        <v>2.7630486084058603</v>
      </c>
      <c r="BA83" s="18">
        <f t="shared" si="233"/>
        <v>3.9839295041754097</v>
      </c>
      <c r="BB83" s="18">
        <f t="shared" si="234"/>
        <v>5.7154106599937915</v>
      </c>
      <c r="BD83" t="str">
        <f t="shared" ref="BD83:BD106" si="259">AH83</f>
        <v>12 Other managers and proprietors</v>
      </c>
      <c r="BE83" s="18">
        <f t="shared" si="235"/>
        <v>-2.3250936079453721</v>
      </c>
      <c r="BF83" s="18">
        <f t="shared" si="235"/>
        <v>5.3741410435417691</v>
      </c>
      <c r="BG83" s="18">
        <f t="shared" si="235"/>
        <v>2.4683767608399965</v>
      </c>
      <c r="BH83" s="18">
        <f t="shared" si="235"/>
        <v>0.53044444751515485</v>
      </c>
      <c r="BI83" s="18">
        <f t="shared" si="236"/>
        <v>1.42994960844256</v>
      </c>
      <c r="BK83" s="18">
        <f t="shared" si="237"/>
        <v>1.1723149248761056</v>
      </c>
      <c r="BL83" s="18">
        <f t="shared" si="238"/>
        <v>3.0045669345671877</v>
      </c>
      <c r="BM83" s="18">
        <f t="shared" si="239"/>
        <v>3.8014012198806402</v>
      </c>
      <c r="BO83" t="str">
        <f t="shared" ref="BO83:BO106" si="260">AS83</f>
        <v>12 Other managers and proprietors</v>
      </c>
      <c r="BP83" s="18">
        <f t="shared" si="240"/>
        <v>-3.1899313842909116E-2</v>
      </c>
      <c r="BQ83" s="18">
        <f t="shared" si="240"/>
        <v>-5.5797172036369469</v>
      </c>
      <c r="BR83" s="18">
        <f t="shared" si="240"/>
        <v>4.0225898131403426</v>
      </c>
      <c r="BS83" s="18">
        <f t="shared" si="240"/>
        <v>-0.19084421198015677</v>
      </c>
      <c r="BT83" s="18">
        <f t="shared" si="241"/>
        <v>0.75705481350047954</v>
      </c>
      <c r="BV83" s="18">
        <f t="shared" si="242"/>
        <v>1.1943213443059264</v>
      </c>
      <c r="BW83" s="18">
        <f t="shared" si="243"/>
        <v>3.3445898690653841</v>
      </c>
      <c r="BX83" s="18">
        <f t="shared" si="244"/>
        <v>4.1221628598866245</v>
      </c>
      <c r="BZ83" t="str">
        <f t="shared" ref="BZ83:BZ106" si="261">BD83</f>
        <v>12 Other managers and proprietors</v>
      </c>
      <c r="CA83" s="18">
        <f t="shared" si="245"/>
        <v>-1.9844395178533536</v>
      </c>
      <c r="CB83" s="18">
        <f t="shared" si="245"/>
        <v>-14.389137425731679</v>
      </c>
      <c r="CC83" s="18">
        <f t="shared" si="245"/>
        <v>3.1095451410337871</v>
      </c>
      <c r="CD83" s="18">
        <f t="shared" si="245"/>
        <v>-2.4008573031404801</v>
      </c>
      <c r="CE83" s="18">
        <f t="shared" si="246"/>
        <v>-1.5212100637066572</v>
      </c>
      <c r="CG83" s="18">
        <f t="shared" si="247"/>
        <v>-0.59757970608008693</v>
      </c>
      <c r="CH83" s="18">
        <f t="shared" si="248"/>
        <v>2.6382749918463011</v>
      </c>
      <c r="CI83" s="18">
        <f t="shared" si="249"/>
        <v>2.2289456727864865</v>
      </c>
      <c r="CK83" t="str">
        <f t="shared" ref="CK83:CK106" si="262">BO83</f>
        <v>12 Other managers and proprietors</v>
      </c>
      <c r="CL83" s="18">
        <f t="shared" si="250"/>
        <v>1.3061077963698819</v>
      </c>
      <c r="CM83" s="18">
        <f t="shared" si="250"/>
        <v>-14.035090501422742</v>
      </c>
      <c r="CN83" s="18">
        <f t="shared" si="250"/>
        <v>7.4722493985258209</v>
      </c>
      <c r="CO83" s="18">
        <f t="shared" si="250"/>
        <v>2.5239870725839886</v>
      </c>
      <c r="CP83" s="18">
        <f t="shared" si="251"/>
        <v>2.9060980232773481</v>
      </c>
      <c r="CR83" s="18">
        <f t="shared" si="252"/>
        <v>4.147561142182199</v>
      </c>
      <c r="CS83" s="18">
        <f t="shared" si="253"/>
        <v>2.7989875543106502</v>
      </c>
      <c r="CT83" s="18">
        <f t="shared" si="254"/>
        <v>5.869359624085968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6.8332029387067283</v>
      </c>
      <c r="C84" s="18">
        <f t="shared" si="210"/>
        <v>6.4717377490699723</v>
      </c>
      <c r="D84" s="18">
        <f t="shared" si="210"/>
        <v>2.4096110988242714</v>
      </c>
      <c r="E84" s="18">
        <f t="shared" si="210"/>
        <v>2.2125678328617449</v>
      </c>
      <c r="F84" s="18">
        <f t="shared" si="211"/>
        <v>2.535394642805322</v>
      </c>
      <c r="H84" s="18">
        <f t="shared" si="212"/>
        <v>2.2782067604472989</v>
      </c>
      <c r="I84" s="18">
        <f t="shared" si="213"/>
        <v>2.5702390736108027</v>
      </c>
      <c r="J84" s="18">
        <f t="shared" si="214"/>
        <v>4.2435440992203644</v>
      </c>
      <c r="L84" t="str">
        <f t="shared" si="255"/>
        <v>21 Science, research, engineering and technology professionals</v>
      </c>
      <c r="M84" s="18">
        <f t="shared" si="215"/>
        <v>6.5984997451932204</v>
      </c>
      <c r="N84" s="18">
        <f t="shared" si="215"/>
        <v>13.475333750020614</v>
      </c>
      <c r="O84" s="18">
        <f t="shared" si="215"/>
        <v>3.2755555258828783</v>
      </c>
      <c r="P84" s="18">
        <f t="shared" si="215"/>
        <v>2.6547163552308239</v>
      </c>
      <c r="Q84" s="18">
        <f t="shared" si="216"/>
        <v>3.4945284358104844</v>
      </c>
      <c r="S84" s="18">
        <f t="shared" si="217"/>
        <v>2.86124694875316</v>
      </c>
      <c r="T84" s="18">
        <f t="shared" si="218"/>
        <v>2.803682066532498</v>
      </c>
      <c r="U84" s="18">
        <f t="shared" si="219"/>
        <v>4.8704909397904395</v>
      </c>
      <c r="W84" t="str">
        <f t="shared" si="256"/>
        <v>21 Science, research, engineering and technology professionals</v>
      </c>
      <c r="X84" s="18">
        <f t="shared" si="220"/>
        <v>2.6806331247038573</v>
      </c>
      <c r="Y84" s="18">
        <f t="shared" si="220"/>
        <v>-0.73182680073635709</v>
      </c>
      <c r="Z84" s="18">
        <f t="shared" si="220"/>
        <v>0.8142114108754317</v>
      </c>
      <c r="AA84" s="18">
        <f t="shared" si="220"/>
        <v>0.50626233968109613</v>
      </c>
      <c r="AB84" s="18">
        <f t="shared" si="221"/>
        <v>0.52448981871315858</v>
      </c>
      <c r="AD84" s="18">
        <f t="shared" si="222"/>
        <v>0.6088073693433893</v>
      </c>
      <c r="AE84" s="18">
        <f t="shared" si="223"/>
        <v>2.3805671543941642</v>
      </c>
      <c r="AF84" s="18">
        <f t="shared" si="224"/>
        <v>2.82399353808096</v>
      </c>
      <c r="AH84" t="str">
        <f t="shared" si="257"/>
        <v>21 Science, research, engineering and technology professionals</v>
      </c>
      <c r="AI84" s="18">
        <f t="shared" si="225"/>
        <v>2.6805989499092853</v>
      </c>
      <c r="AJ84" s="18">
        <f t="shared" si="225"/>
        <v>4.5007510937353779</v>
      </c>
      <c r="AK84" s="18">
        <f t="shared" si="225"/>
        <v>1.0915897116565709</v>
      </c>
      <c r="AL84" s="18">
        <f t="shared" si="225"/>
        <v>1.2723235882673212</v>
      </c>
      <c r="AM84" s="18">
        <f t="shared" si="226"/>
        <v>1.4145208211950866</v>
      </c>
      <c r="AO84" s="18">
        <f t="shared" si="227"/>
        <v>1.212043088984327</v>
      </c>
      <c r="AP84" s="18">
        <f t="shared" si="228"/>
        <v>2.4204109123641571</v>
      </c>
      <c r="AQ84" s="18">
        <f t="shared" si="229"/>
        <v>3.3091068873208673</v>
      </c>
      <c r="AS84" t="str">
        <f t="shared" si="258"/>
        <v>21 Science, research, engineering and technology professionals</v>
      </c>
      <c r="AT84" s="18">
        <f t="shared" si="230"/>
        <v>2.8396058927793844</v>
      </c>
      <c r="AU84" s="18">
        <f t="shared" si="230"/>
        <v>-0.73832439338445965</v>
      </c>
      <c r="AV84" s="18">
        <f t="shared" si="230"/>
        <v>-1.2411739279930223</v>
      </c>
      <c r="AW84" s="18">
        <f t="shared" si="230"/>
        <v>-0.12090434915404957</v>
      </c>
      <c r="AX84" s="18">
        <f t="shared" si="231"/>
        <v>-0.51091179569079381</v>
      </c>
      <c r="AZ84" s="18">
        <f t="shared" si="232"/>
        <v>-0.49573244417514539</v>
      </c>
      <c r="BA84" s="18">
        <f t="shared" si="233"/>
        <v>2.0252880613230717</v>
      </c>
      <c r="BB84" s="18">
        <f t="shared" si="234"/>
        <v>1.6543082481474514</v>
      </c>
      <c r="BD84" t="str">
        <f t="shared" si="259"/>
        <v>21 Science, research, engineering and technology professionals</v>
      </c>
      <c r="BE84" s="18">
        <f t="shared" si="235"/>
        <v>-0.25284926644670858</v>
      </c>
      <c r="BF84" s="18">
        <f t="shared" si="235"/>
        <v>9.5320810510879372</v>
      </c>
      <c r="BG84" s="18">
        <f t="shared" si="235"/>
        <v>-1.9466496058111238</v>
      </c>
      <c r="BH84" s="18">
        <f t="shared" si="235"/>
        <v>-0.5920776429688579</v>
      </c>
      <c r="BI84" s="18">
        <f t="shared" si="236"/>
        <v>-0.41556386838730308</v>
      </c>
      <c r="BK84" s="18">
        <f t="shared" si="237"/>
        <v>-1.0456681806038648</v>
      </c>
      <c r="BL84" s="18">
        <f t="shared" si="238"/>
        <v>1.5436427820560317</v>
      </c>
      <c r="BM84" s="18">
        <f t="shared" si="239"/>
        <v>0.71293973609622974</v>
      </c>
      <c r="BO84" t="str">
        <f t="shared" si="260"/>
        <v>21 Science, research, engineering and technology professionals</v>
      </c>
      <c r="BP84" s="18">
        <f t="shared" si="240"/>
        <v>1.8389185818451947</v>
      </c>
      <c r="BQ84" s="18">
        <f t="shared" si="240"/>
        <v>-4.5085366403026184</v>
      </c>
      <c r="BR84" s="18">
        <f t="shared" si="240"/>
        <v>-0.21820891257079422</v>
      </c>
      <c r="BS84" s="18">
        <f t="shared" si="240"/>
        <v>-1.2693060735741835</v>
      </c>
      <c r="BT84" s="18">
        <f t="shared" si="241"/>
        <v>-1.1483478001383274</v>
      </c>
      <c r="BV84" s="18">
        <f t="shared" si="242"/>
        <v>-0.92017639448322974</v>
      </c>
      <c r="BW84" s="18">
        <f t="shared" si="243"/>
        <v>1.8266437854085993</v>
      </c>
      <c r="BX84" s="18">
        <f t="shared" si="244"/>
        <v>1.1237029837116719</v>
      </c>
      <c r="BZ84" t="str">
        <f t="shared" si="261"/>
        <v>21 Science, research, engineering and technology professionals</v>
      </c>
      <c r="CA84" s="18">
        <f t="shared" si="245"/>
        <v>-1.5452528560095047</v>
      </c>
      <c r="CB84" s="18">
        <f t="shared" si="245"/>
        <v>-4.5537249462707319</v>
      </c>
      <c r="CC84" s="18">
        <f t="shared" si="245"/>
        <v>0.87304568512829306</v>
      </c>
      <c r="CD84" s="18">
        <f t="shared" si="245"/>
        <v>-4.0356431025961754</v>
      </c>
      <c r="CE84" s="18">
        <f t="shared" si="246"/>
        <v>-2.560871920566532</v>
      </c>
      <c r="CG84" s="18">
        <f t="shared" si="247"/>
        <v>-2.4265451208550504</v>
      </c>
      <c r="CH84" s="18">
        <f t="shared" si="248"/>
        <v>1.6230662828982556</v>
      </c>
      <c r="CI84" s="18">
        <f t="shared" si="249"/>
        <v>-0.23753771283774316</v>
      </c>
      <c r="CK84" t="str">
        <f t="shared" si="262"/>
        <v>21 Science, research, engineering and technology professionals</v>
      </c>
      <c r="CL84" s="18">
        <f t="shared" si="250"/>
        <v>7.7015046357779005</v>
      </c>
      <c r="CM84" s="18">
        <f t="shared" si="250"/>
        <v>-1.0501333261051071</v>
      </c>
      <c r="CN84" s="18">
        <f t="shared" si="250"/>
        <v>7.5223128835616881</v>
      </c>
      <c r="CO84" s="18">
        <f t="shared" si="250"/>
        <v>4.0349726636679906</v>
      </c>
      <c r="CP84" s="18">
        <f t="shared" si="251"/>
        <v>4.7837316876182312</v>
      </c>
      <c r="CR84" s="18">
        <f t="shared" si="252"/>
        <v>5.1846672804045202</v>
      </c>
      <c r="CS84" s="18">
        <f t="shared" si="253"/>
        <v>2.5572011990511179</v>
      </c>
      <c r="CT84" s="18">
        <f t="shared" si="254"/>
        <v>6.5634537678064042</v>
      </c>
    </row>
    <row r="85" spans="1:98" x14ac:dyDescent="0.2">
      <c r="A85" t="str">
        <f t="shared" si="209"/>
        <v>22 Health professionals</v>
      </c>
      <c r="B85" s="18">
        <f t="shared" si="210"/>
        <v>9.1936733739091956</v>
      </c>
      <c r="C85" s="18">
        <f t="shared" si="210"/>
        <v>5.0151543415163147</v>
      </c>
      <c r="D85" s="18">
        <f t="shared" si="210"/>
        <v>3.6529467713636521</v>
      </c>
      <c r="E85" s="18">
        <f t="shared" si="210"/>
        <v>1.999289751571709</v>
      </c>
      <c r="F85" s="18">
        <f t="shared" si="211"/>
        <v>2.7000682873893567</v>
      </c>
      <c r="H85" s="18">
        <f t="shared" si="212"/>
        <v>2.547556434239473</v>
      </c>
      <c r="I85" s="18">
        <f t="shared" si="213"/>
        <v>3.3619347224104867</v>
      </c>
      <c r="J85" s="18">
        <f t="shared" si="214"/>
        <v>5.0724442413836668</v>
      </c>
      <c r="L85" t="str">
        <f t="shared" si="255"/>
        <v>22 Health professionals</v>
      </c>
      <c r="M85" s="18">
        <f t="shared" si="215"/>
        <v>9.2040884903167086</v>
      </c>
      <c r="N85" s="18">
        <f t="shared" si="215"/>
        <v>4.9960525178257997</v>
      </c>
      <c r="O85" s="18">
        <f t="shared" si="215"/>
        <v>3.2794030509468053</v>
      </c>
      <c r="P85" s="18">
        <f t="shared" si="215"/>
        <v>1.6791824976415404</v>
      </c>
      <c r="Q85" s="18">
        <f t="shared" si="216"/>
        <v>2.3817683734211226</v>
      </c>
      <c r="S85" s="18">
        <f t="shared" si="217"/>
        <v>2.209815319718933</v>
      </c>
      <c r="T85" s="18">
        <f t="shared" si="218"/>
        <v>3.4688110773245739</v>
      </c>
      <c r="U85" s="18">
        <f t="shared" si="219"/>
        <v>4.9216856617823046</v>
      </c>
      <c r="W85" t="str">
        <f t="shared" si="256"/>
        <v>22 Health professionals</v>
      </c>
      <c r="X85" s="18">
        <f t="shared" si="220"/>
        <v>6.6164103931018348</v>
      </c>
      <c r="Y85" s="18">
        <f t="shared" si="220"/>
        <v>-1.5016284567144655</v>
      </c>
      <c r="Z85" s="18">
        <f t="shared" si="220"/>
        <v>2.0187424025794876</v>
      </c>
      <c r="AA85" s="18">
        <f t="shared" si="220"/>
        <v>0.92287655070297792</v>
      </c>
      <c r="AB85" s="18">
        <f t="shared" si="221"/>
        <v>1.1102810831268517</v>
      </c>
      <c r="AD85" s="18">
        <f t="shared" si="222"/>
        <v>1.2868509307087272</v>
      </c>
      <c r="AE85" s="18">
        <f t="shared" si="223"/>
        <v>3.379202779157553</v>
      </c>
      <c r="AF85" s="18">
        <f t="shared" si="224"/>
        <v>4.2152814909003355</v>
      </c>
      <c r="AH85" t="str">
        <f t="shared" si="257"/>
        <v>22 Health professionals</v>
      </c>
      <c r="AI85" s="18">
        <f t="shared" si="225"/>
        <v>-3.0191510196186266</v>
      </c>
      <c r="AJ85" s="18">
        <f t="shared" si="225"/>
        <v>-11.808540863057305</v>
      </c>
      <c r="AK85" s="18">
        <f t="shared" si="225"/>
        <v>-9.8264641299067321</v>
      </c>
      <c r="AL85" s="18">
        <f t="shared" si="225"/>
        <v>-9.7679188397668533</v>
      </c>
      <c r="AM85" s="18">
        <f t="shared" si="226"/>
        <v>-9.9151031661684375</v>
      </c>
      <c r="AO85" s="18">
        <f t="shared" si="227"/>
        <v>-9.7874381586628978</v>
      </c>
      <c r="AP85" s="18">
        <f t="shared" si="228"/>
        <v>1.210475528727728</v>
      </c>
      <c r="AQ85" s="18">
        <f t="shared" si="229"/>
        <v>-5.7539384692398059</v>
      </c>
      <c r="AS85" t="str">
        <f t="shared" si="258"/>
        <v>22 Health professionals</v>
      </c>
      <c r="AT85" s="18">
        <f t="shared" si="230"/>
        <v>5.535523797198727</v>
      </c>
      <c r="AU85" s="18">
        <f t="shared" si="230"/>
        <v>11.043097887690202</v>
      </c>
      <c r="AV85" s="18">
        <f t="shared" si="230"/>
        <v>0.60019311397754294</v>
      </c>
      <c r="AW85" s="18">
        <f t="shared" si="230"/>
        <v>0.70728300698355007</v>
      </c>
      <c r="AX85" s="18">
        <f t="shared" si="231"/>
        <v>1.2904270369357818</v>
      </c>
      <c r="AZ85" s="18">
        <f t="shared" si="232"/>
        <v>0.67157371549917411</v>
      </c>
      <c r="BA85" s="18">
        <f t="shared" si="233"/>
        <v>2.9307921562215622</v>
      </c>
      <c r="BB85" s="18">
        <f t="shared" si="234"/>
        <v>3.386290058292607</v>
      </c>
      <c r="BD85" t="str">
        <f t="shared" si="259"/>
        <v>22 Health professionals</v>
      </c>
      <c r="BE85" s="18">
        <f t="shared" si="235"/>
        <v>5.2080922970267673</v>
      </c>
      <c r="BF85" s="18">
        <f t="shared" si="235"/>
        <v>8.1646829027516752</v>
      </c>
      <c r="BG85" s="18">
        <f t="shared" si="235"/>
        <v>1.0834892622684222</v>
      </c>
      <c r="BH85" s="18">
        <f t="shared" si="235"/>
        <v>0.78437845187733224</v>
      </c>
      <c r="BI85" s="18">
        <f t="shared" si="236"/>
        <v>1.3243150160280104</v>
      </c>
      <c r="BK85" s="18">
        <f t="shared" si="237"/>
        <v>0.88398358322947512</v>
      </c>
      <c r="BL85" s="18">
        <f t="shared" si="238"/>
        <v>3.2645551704625797</v>
      </c>
      <c r="BM85" s="18">
        <f t="shared" si="239"/>
        <v>3.8414973891131243</v>
      </c>
      <c r="BO85" t="str">
        <f t="shared" si="260"/>
        <v>22 Health professionals</v>
      </c>
      <c r="BP85" s="18">
        <f t="shared" si="240"/>
        <v>3.3694531229127689</v>
      </c>
      <c r="BQ85" s="18">
        <f t="shared" si="240"/>
        <v>-0.31442224516711192</v>
      </c>
      <c r="BR85" s="18">
        <f t="shared" si="240"/>
        <v>0.18946811134175068</v>
      </c>
      <c r="BS85" s="18">
        <f t="shared" si="240"/>
        <v>-2.3477482501790936</v>
      </c>
      <c r="BT85" s="18">
        <f t="shared" si="241"/>
        <v>-1.4349760820290491</v>
      </c>
      <c r="BV85" s="18">
        <f t="shared" si="242"/>
        <v>-1.5092302380893874</v>
      </c>
      <c r="BW85" s="18">
        <f t="shared" si="243"/>
        <v>2.4834083537836227</v>
      </c>
      <c r="BX85" s="18">
        <f t="shared" si="244"/>
        <v>1.4488904299377658</v>
      </c>
      <c r="BZ85" t="str">
        <f t="shared" si="261"/>
        <v>22 Health professionals</v>
      </c>
      <c r="CA85" s="18">
        <f t="shared" si="245"/>
        <v>5.4973135558605835</v>
      </c>
      <c r="CB85" s="18">
        <f t="shared" si="245"/>
        <v>-18.09215635330338</v>
      </c>
      <c r="CC85" s="18">
        <f t="shared" si="245"/>
        <v>1.2390476115469395</v>
      </c>
      <c r="CD85" s="18">
        <f t="shared" si="245"/>
        <v>-4.5268042980483481</v>
      </c>
      <c r="CE85" s="18">
        <f t="shared" si="246"/>
        <v>-3.6880842652182277</v>
      </c>
      <c r="CG85" s="18">
        <f t="shared" si="247"/>
        <v>-2.6422959818344638</v>
      </c>
      <c r="CH85" s="18">
        <f t="shared" si="248"/>
        <v>2.2741801129007033</v>
      </c>
      <c r="CI85" s="18">
        <f t="shared" si="249"/>
        <v>0.4543666228706611</v>
      </c>
      <c r="CK85" t="str">
        <f t="shared" si="262"/>
        <v>22 Health professionals</v>
      </c>
      <c r="CL85" s="18">
        <f t="shared" si="250"/>
        <v>14.538218594255969</v>
      </c>
      <c r="CM85" s="18">
        <f t="shared" si="250"/>
        <v>2.1552789069519074</v>
      </c>
      <c r="CN85" s="18">
        <f t="shared" si="250"/>
        <v>11.879286223538887</v>
      </c>
      <c r="CO85" s="18">
        <f t="shared" si="250"/>
        <v>7.1638587764491168</v>
      </c>
      <c r="CP85" s="18">
        <f t="shared" si="251"/>
        <v>8.2912315159374472</v>
      </c>
      <c r="CR85" s="18">
        <f t="shared" si="252"/>
        <v>8.7131612187206109</v>
      </c>
      <c r="CS85" s="18">
        <f t="shared" si="253"/>
        <v>4.0917657480454839</v>
      </c>
      <c r="CT85" s="18">
        <f t="shared" si="254"/>
        <v>10.257319017307953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5.0737571554148264</v>
      </c>
      <c r="C86" s="18">
        <f t="shared" si="210"/>
        <v>4.9955044816127003</v>
      </c>
      <c r="D86" s="18">
        <f t="shared" si="210"/>
        <v>2.1954072456295437</v>
      </c>
      <c r="E86" s="18">
        <f t="shared" si="210"/>
        <v>1.6465389466494118</v>
      </c>
      <c r="F86" s="18">
        <f t="shared" si="211"/>
        <v>2.0242350138107268</v>
      </c>
      <c r="H86" s="18">
        <f t="shared" si="212"/>
        <v>1.829166723474196</v>
      </c>
      <c r="I86" s="18">
        <f t="shared" si="213"/>
        <v>3.1598184986531441</v>
      </c>
      <c r="J86" s="18">
        <f t="shared" si="214"/>
        <v>4.3977616025892674</v>
      </c>
      <c r="L86" t="str">
        <f t="shared" si="255"/>
        <v>23 Teaching and other educational professionals</v>
      </c>
      <c r="M86" s="18">
        <f t="shared" si="215"/>
        <v>5.6388053169079022</v>
      </c>
      <c r="N86" s="18">
        <f t="shared" si="215"/>
        <v>2.0774753218290476</v>
      </c>
      <c r="O86" s="18">
        <f t="shared" si="215"/>
        <v>2.0705370556757252</v>
      </c>
      <c r="P86" s="18">
        <f t="shared" si="215"/>
        <v>1.4600338714789718</v>
      </c>
      <c r="Q86" s="18">
        <f t="shared" si="216"/>
        <v>1.6889754790266442</v>
      </c>
      <c r="S86" s="18">
        <f t="shared" si="217"/>
        <v>1.6631281244450236</v>
      </c>
      <c r="T86" s="18">
        <f t="shared" si="218"/>
        <v>3.2568320773421311</v>
      </c>
      <c r="U86" s="18">
        <f t="shared" si="219"/>
        <v>4.3645002426355495</v>
      </c>
      <c r="W86" t="str">
        <f t="shared" si="256"/>
        <v>23 Teaching and other educational professionals</v>
      </c>
      <c r="X86" s="18">
        <f t="shared" si="220"/>
        <v>-0.12329303072020625</v>
      </c>
      <c r="Y86" s="18">
        <f t="shared" si="220"/>
        <v>-2.9016675803671732</v>
      </c>
      <c r="Z86" s="18">
        <f t="shared" si="220"/>
        <v>-2.1852809934008399</v>
      </c>
      <c r="AA86" s="18">
        <f t="shared" si="220"/>
        <v>-1.2522403491705636</v>
      </c>
      <c r="AB86" s="18">
        <f t="shared" si="221"/>
        <v>-1.6483650257643312</v>
      </c>
      <c r="AD86" s="18">
        <f t="shared" si="222"/>
        <v>-1.5642386325903423</v>
      </c>
      <c r="AE86" s="18">
        <f t="shared" si="223"/>
        <v>2.5256354193640806</v>
      </c>
      <c r="AF86" s="18">
        <f t="shared" si="224"/>
        <v>1.4614838294428001</v>
      </c>
      <c r="AH86" t="str">
        <f t="shared" si="257"/>
        <v>23 Teaching and other educational professionals</v>
      </c>
      <c r="AI86" s="18">
        <f t="shared" si="225"/>
        <v>-9.9651844359520343</v>
      </c>
      <c r="AJ86" s="18">
        <f t="shared" si="225"/>
        <v>-12.421925526947486</v>
      </c>
      <c r="AK86" s="18">
        <f t="shared" si="225"/>
        <v>-6.6872047775316084</v>
      </c>
      <c r="AL86" s="18">
        <f t="shared" si="225"/>
        <v>0.13843304380294352</v>
      </c>
      <c r="AM86" s="18">
        <f t="shared" si="226"/>
        <v>-2.8636386064479935</v>
      </c>
      <c r="AO86" s="18">
        <f t="shared" si="227"/>
        <v>-2.1905251261504888</v>
      </c>
      <c r="AP86" s="18">
        <f t="shared" si="228"/>
        <v>1.3706887614482133</v>
      </c>
      <c r="AQ86" s="18">
        <f t="shared" si="229"/>
        <v>-0.38434639609123966</v>
      </c>
      <c r="AS86" t="str">
        <f t="shared" si="258"/>
        <v>23 Teaching and other educational professionals</v>
      </c>
      <c r="AT86" s="18">
        <f t="shared" si="230"/>
        <v>1.8993014379955042</v>
      </c>
      <c r="AU86" s="18">
        <f t="shared" si="230"/>
        <v>0.16617236199525376</v>
      </c>
      <c r="AV86" s="18">
        <f t="shared" si="230"/>
        <v>-3.1590448111750047</v>
      </c>
      <c r="AW86" s="18">
        <f t="shared" si="230"/>
        <v>-0.78012731531399426</v>
      </c>
      <c r="AX86" s="18">
        <f t="shared" si="231"/>
        <v>-1.4713140106071831</v>
      </c>
      <c r="AZ86" s="18">
        <f t="shared" si="232"/>
        <v>-1.5795230979906982</v>
      </c>
      <c r="BA86" s="18">
        <f t="shared" si="233"/>
        <v>2.3267838334483981</v>
      </c>
      <c r="BB86" s="18">
        <f t="shared" si="234"/>
        <v>1.2204966729690847</v>
      </c>
      <c r="BD86" t="str">
        <f t="shared" si="259"/>
        <v>23 Teaching and other educational professionals</v>
      </c>
      <c r="BE86" s="18">
        <f t="shared" si="235"/>
        <v>-0.18502516474735442</v>
      </c>
      <c r="BF86" s="18">
        <f t="shared" si="235"/>
        <v>12.529350220397117</v>
      </c>
      <c r="BG86" s="18">
        <f t="shared" si="235"/>
        <v>0.82791158393060726</v>
      </c>
      <c r="BH86" s="18">
        <f t="shared" si="235"/>
        <v>1.7977458903734034</v>
      </c>
      <c r="BI86" s="18">
        <f t="shared" si="236"/>
        <v>2.1314400185117988</v>
      </c>
      <c r="BK86" s="18">
        <f t="shared" si="237"/>
        <v>1.4734356886054956</v>
      </c>
      <c r="BL86" s="18">
        <f t="shared" si="238"/>
        <v>2.5611518984733461</v>
      </c>
      <c r="BM86" s="18">
        <f t="shared" si="239"/>
        <v>3.6277895576193542</v>
      </c>
      <c r="BO86" t="str">
        <f t="shared" si="260"/>
        <v>23 Teaching and other educational professionals</v>
      </c>
      <c r="BP86" s="18">
        <f t="shared" si="240"/>
        <v>0.11284120912646856</v>
      </c>
      <c r="BQ86" s="18">
        <f t="shared" si="240"/>
        <v>0.53182298793224003</v>
      </c>
      <c r="BR86" s="18">
        <f t="shared" si="240"/>
        <v>-0.65519807149198028</v>
      </c>
      <c r="BS86" s="18">
        <f t="shared" si="240"/>
        <v>-0.84486358810070827</v>
      </c>
      <c r="BT86" s="18">
        <f t="shared" si="241"/>
        <v>-0.70009308030948292</v>
      </c>
      <c r="BV86" s="18">
        <f t="shared" si="242"/>
        <v>-0.78168201702711881</v>
      </c>
      <c r="BW86" s="18">
        <f t="shared" si="243"/>
        <v>2.4048567413685218</v>
      </c>
      <c r="BX86" s="18">
        <f t="shared" si="244"/>
        <v>1.8537685229593093</v>
      </c>
      <c r="BZ86" t="str">
        <f t="shared" si="261"/>
        <v>23 Teaching and other educational professionals</v>
      </c>
      <c r="CA86" s="18">
        <f t="shared" si="245"/>
        <v>0.22882026222930119</v>
      </c>
      <c r="CB86" s="18">
        <f t="shared" si="245"/>
        <v>-6.2709829728213933</v>
      </c>
      <c r="CC86" s="18">
        <f t="shared" si="245"/>
        <v>2.365195322062319</v>
      </c>
      <c r="CD86" s="18">
        <f t="shared" si="245"/>
        <v>-1.0223670463266221</v>
      </c>
      <c r="CE86" s="18">
        <f t="shared" si="246"/>
        <v>-0.31601448803578736</v>
      </c>
      <c r="CG86" s="18">
        <f t="shared" si="247"/>
        <v>9.4177556841601451E-2</v>
      </c>
      <c r="CH86" s="18">
        <f t="shared" si="248"/>
        <v>2.5688136241384329</v>
      </c>
      <c r="CI86" s="18">
        <f t="shared" si="249"/>
        <v>2.6349797795758745</v>
      </c>
      <c r="CK86" t="str">
        <f t="shared" si="262"/>
        <v>23 Teaching and other educational professionals</v>
      </c>
      <c r="CL86" s="18">
        <f t="shared" si="250"/>
        <v>8.9386484875316761</v>
      </c>
      <c r="CM86" s="18">
        <f t="shared" si="250"/>
        <v>9.5359028619264929</v>
      </c>
      <c r="CN86" s="18">
        <f t="shared" si="250"/>
        <v>7.1586133767448823</v>
      </c>
      <c r="CO86" s="18">
        <f t="shared" si="250"/>
        <v>1.8720027931467431</v>
      </c>
      <c r="CP86" s="18">
        <f t="shared" si="251"/>
        <v>3.9656857949280866</v>
      </c>
      <c r="CR86" s="18">
        <f t="shared" si="252"/>
        <v>3.6045728928801868</v>
      </c>
      <c r="CS86" s="18">
        <f t="shared" si="253"/>
        <v>2.7463196340171692</v>
      </c>
      <c r="CT86" s="18">
        <f t="shared" si="254"/>
        <v>5.4043634036931687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6.9378141044358799</v>
      </c>
      <c r="C87" s="18">
        <f t="shared" si="210"/>
        <v>15.447316945517485</v>
      </c>
      <c r="D87" s="18">
        <f t="shared" si="210"/>
        <v>4.6635876794922426</v>
      </c>
      <c r="E87" s="18">
        <f t="shared" si="210"/>
        <v>3.0158025081571838</v>
      </c>
      <c r="F87" s="18">
        <f t="shared" si="211"/>
        <v>4.2677560171514139</v>
      </c>
      <c r="H87" s="18">
        <f t="shared" si="212"/>
        <v>3.5621614172521188</v>
      </c>
      <c r="I87" s="18">
        <f t="shared" si="213"/>
        <v>3.509381252111865</v>
      </c>
      <c r="J87" s="18">
        <f t="shared" si="214"/>
        <v>5.9157176359942998</v>
      </c>
      <c r="L87" t="str">
        <f t="shared" si="255"/>
        <v>24 Business, media and public service professionals</v>
      </c>
      <c r="M87" s="18">
        <f t="shared" si="215"/>
        <v>7.4036404244584686</v>
      </c>
      <c r="N87" s="18">
        <f t="shared" si="215"/>
        <v>8.8476062360225427</v>
      </c>
      <c r="O87" s="18">
        <f t="shared" si="215"/>
        <v>3.4960935566588525</v>
      </c>
      <c r="P87" s="18">
        <f t="shared" si="215"/>
        <v>2.1842635380276754</v>
      </c>
      <c r="Q87" s="18">
        <f t="shared" si="216"/>
        <v>2.9982697121820889</v>
      </c>
      <c r="S87" s="18">
        <f t="shared" si="217"/>
        <v>2.6196822075440718</v>
      </c>
      <c r="T87" s="18">
        <f t="shared" si="218"/>
        <v>3.3195342803675976</v>
      </c>
      <c r="U87" s="18">
        <f t="shared" si="219"/>
        <v>5.0903868789266671</v>
      </c>
      <c r="W87" t="str">
        <f t="shared" si="256"/>
        <v>24 Business, media and public service professionals</v>
      </c>
      <c r="X87" s="18">
        <f t="shared" si="220"/>
        <v>3.9845690355405639</v>
      </c>
      <c r="Y87" s="18">
        <f t="shared" si="220"/>
        <v>3.6272312546900887</v>
      </c>
      <c r="Z87" s="18">
        <f t="shared" si="220"/>
        <v>1.9446151113386767</v>
      </c>
      <c r="AA87" s="18">
        <f t="shared" si="220"/>
        <v>0.90181619484168696</v>
      </c>
      <c r="AB87" s="18">
        <f t="shared" si="221"/>
        <v>1.3952998496184144</v>
      </c>
      <c r="AD87" s="18">
        <f t="shared" si="222"/>
        <v>1.2482252056794874</v>
      </c>
      <c r="AE87" s="18">
        <f t="shared" si="223"/>
        <v>3.0862508297914593</v>
      </c>
      <c r="AF87" s="18">
        <f t="shared" si="224"/>
        <v>3.9273489682172258</v>
      </c>
      <c r="AH87" t="str">
        <f t="shared" si="257"/>
        <v>24 Business, media and public service professionals</v>
      </c>
      <c r="AI87" s="18">
        <f t="shared" si="225"/>
        <v>0.77050726832781358</v>
      </c>
      <c r="AJ87" s="18">
        <f t="shared" si="225"/>
        <v>6.7463182696408719</v>
      </c>
      <c r="AK87" s="18">
        <f t="shared" si="225"/>
        <v>-0.78032191919576999</v>
      </c>
      <c r="AL87" s="18">
        <f t="shared" si="225"/>
        <v>0.70889654372896516</v>
      </c>
      <c r="AM87" s="18">
        <f t="shared" si="226"/>
        <v>0.60655354727694455</v>
      </c>
      <c r="AO87" s="18">
        <f t="shared" si="227"/>
        <v>0.21002324266465866</v>
      </c>
      <c r="AP87" s="18">
        <f t="shared" si="228"/>
        <v>2.1622780383382167</v>
      </c>
      <c r="AQ87" s="18">
        <f t="shared" si="229"/>
        <v>2.3185707177281412</v>
      </c>
      <c r="AS87" t="str">
        <f t="shared" si="258"/>
        <v>24 Business, media and public service professionals</v>
      </c>
      <c r="AT87" s="18">
        <f t="shared" si="230"/>
        <v>3.5052196047860695</v>
      </c>
      <c r="AU87" s="18">
        <f t="shared" si="230"/>
        <v>4.3974704323530123</v>
      </c>
      <c r="AV87" s="18">
        <f t="shared" si="230"/>
        <v>1.6360966890147433</v>
      </c>
      <c r="AW87" s="18">
        <f t="shared" si="230"/>
        <v>1.1535346457061557</v>
      </c>
      <c r="AX87" s="18">
        <f t="shared" si="231"/>
        <v>1.5041458390891993</v>
      </c>
      <c r="AZ87" s="18">
        <f t="shared" si="232"/>
        <v>1.3141335464009751</v>
      </c>
      <c r="BA87" s="18">
        <f t="shared" si="233"/>
        <v>2.9525774244424152</v>
      </c>
      <c r="BB87" s="18">
        <f t="shared" si="234"/>
        <v>3.8547053835712441</v>
      </c>
      <c r="BD87" t="str">
        <f t="shared" si="259"/>
        <v>24 Business, media and public service professionals</v>
      </c>
      <c r="BE87" s="18">
        <f t="shared" si="235"/>
        <v>1.3492407513720384</v>
      </c>
      <c r="BF87" s="18">
        <f t="shared" si="235"/>
        <v>14.558435644406554</v>
      </c>
      <c r="BG87" s="18">
        <f t="shared" si="235"/>
        <v>1.4189063911080879</v>
      </c>
      <c r="BH87" s="18">
        <f t="shared" si="235"/>
        <v>0.47738456956751829</v>
      </c>
      <c r="BI87" s="18">
        <f t="shared" si="236"/>
        <v>1.6000816123775463</v>
      </c>
      <c r="BK87" s="18">
        <f t="shared" si="237"/>
        <v>0.79024996868584108</v>
      </c>
      <c r="BL87" s="18">
        <f t="shared" si="238"/>
        <v>2.4980600202077596</v>
      </c>
      <c r="BM87" s="18">
        <f t="shared" si="239"/>
        <v>3.0668835976960018</v>
      </c>
      <c r="BO87" t="str">
        <f t="shared" si="260"/>
        <v>24 Business, media and public service professionals</v>
      </c>
      <c r="BP87" s="18">
        <f t="shared" si="240"/>
        <v>1.8517244623361684</v>
      </c>
      <c r="BQ87" s="18">
        <f t="shared" si="240"/>
        <v>-1.9056200990691607</v>
      </c>
      <c r="BR87" s="18">
        <f t="shared" si="240"/>
        <v>0.53559413591683924</v>
      </c>
      <c r="BS87" s="18">
        <f t="shared" si="240"/>
        <v>-1.4474795075102631</v>
      </c>
      <c r="BT87" s="18">
        <f t="shared" si="241"/>
        <v>-0.86088320381418892</v>
      </c>
      <c r="BV87" s="18">
        <f t="shared" si="242"/>
        <v>-0.79083976255509558</v>
      </c>
      <c r="BW87" s="18">
        <f t="shared" si="243"/>
        <v>2.2160382624490937</v>
      </c>
      <c r="BX87" s="18">
        <f t="shared" si="244"/>
        <v>1.6433855593622759</v>
      </c>
      <c r="BZ87" t="str">
        <f t="shared" si="261"/>
        <v>24 Business, media and public service professionals</v>
      </c>
      <c r="CA87" s="18">
        <f t="shared" si="245"/>
        <v>0.98565913047197196</v>
      </c>
      <c r="CB87" s="18">
        <f t="shared" si="245"/>
        <v>-3.0903476621663484</v>
      </c>
      <c r="CC87" s="18">
        <f t="shared" si="245"/>
        <v>0.90942165805025788</v>
      </c>
      <c r="CD87" s="18">
        <f t="shared" si="245"/>
        <v>-3.8116691568175542</v>
      </c>
      <c r="CE87" s="18">
        <f t="shared" si="246"/>
        <v>-2.3149520267641721</v>
      </c>
      <c r="CG87" s="18">
        <f t="shared" si="247"/>
        <v>-2.2630389407310658</v>
      </c>
      <c r="CH87" s="18">
        <f t="shared" si="248"/>
        <v>2.0172237390114311</v>
      </c>
      <c r="CI87" s="18">
        <f t="shared" si="249"/>
        <v>0.38079422315142608</v>
      </c>
      <c r="CK87" t="str">
        <f t="shared" si="262"/>
        <v>24 Business, media and public service professionals</v>
      </c>
      <c r="CL87" s="18">
        <f t="shared" si="250"/>
        <v>6.7843276779420592</v>
      </c>
      <c r="CM87" s="18">
        <f t="shared" si="250"/>
        <v>1.2480989414812127</v>
      </c>
      <c r="CN87" s="18">
        <f t="shared" si="250"/>
        <v>6.0896959815512686</v>
      </c>
      <c r="CO87" s="18">
        <f t="shared" si="250"/>
        <v>3.7830902649568676</v>
      </c>
      <c r="CP87" s="18">
        <f t="shared" si="251"/>
        <v>4.3370804651406747</v>
      </c>
      <c r="CR87" s="18">
        <f t="shared" si="252"/>
        <v>4.546332043379131</v>
      </c>
      <c r="CS87" s="18">
        <f t="shared" si="253"/>
        <v>2.624071356175306</v>
      </c>
      <c r="CT87" s="18">
        <f t="shared" si="254"/>
        <v>6.0776038190183623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10.699470730252525</v>
      </c>
      <c r="C88" s="18">
        <f t="shared" si="210"/>
        <v>12.575476647805983</v>
      </c>
      <c r="D88" s="18">
        <f t="shared" si="210"/>
        <v>1.31681007407074</v>
      </c>
      <c r="E88" s="18">
        <f t="shared" si="210"/>
        <v>3.5647373856322995</v>
      </c>
      <c r="F88" s="18">
        <f t="shared" si="211"/>
        <v>3.3946698896814675</v>
      </c>
      <c r="H88" s="18">
        <f t="shared" si="212"/>
        <v>2.8099405627785901</v>
      </c>
      <c r="I88" s="18">
        <f t="shared" si="213"/>
        <v>3.0773154107736733</v>
      </c>
      <c r="J88" s="18">
        <f t="shared" si="214"/>
        <v>5.0405360398214638</v>
      </c>
      <c r="L88" t="str">
        <f t="shared" si="255"/>
        <v>31 Science, engineering and technology associate professionals</v>
      </c>
      <c r="M88" s="18">
        <f t="shared" si="215"/>
        <v>7.8692922114364405</v>
      </c>
      <c r="N88" s="18">
        <f t="shared" si="215"/>
        <v>18.322592481675848</v>
      </c>
      <c r="O88" s="18">
        <f t="shared" si="215"/>
        <v>-0.97935950011129869</v>
      </c>
      <c r="P88" s="18">
        <f t="shared" si="215"/>
        <v>2.4120509383972033</v>
      </c>
      <c r="Q88" s="18">
        <f t="shared" si="216"/>
        <v>2.258739603853166</v>
      </c>
      <c r="S88" s="18">
        <f t="shared" si="217"/>
        <v>1.2688673865045352</v>
      </c>
      <c r="T88" s="18">
        <f t="shared" si="218"/>
        <v>2.5707781149490128</v>
      </c>
      <c r="U88" s="18">
        <f t="shared" si="219"/>
        <v>3.4844339994889895</v>
      </c>
      <c r="W88" t="str">
        <f t="shared" si="256"/>
        <v>31 Science, engineering and technology associate professionals</v>
      </c>
      <c r="X88" s="18">
        <f t="shared" si="220"/>
        <v>5.42387670164175</v>
      </c>
      <c r="Y88" s="18">
        <f t="shared" si="220"/>
        <v>3.592878351995199</v>
      </c>
      <c r="Z88" s="18">
        <f t="shared" si="220"/>
        <v>-1.9902483791907954</v>
      </c>
      <c r="AA88" s="18">
        <f t="shared" si="220"/>
        <v>0.96208652653169136</v>
      </c>
      <c r="AB88" s="18">
        <f t="shared" si="221"/>
        <v>0.19100195541881249</v>
      </c>
      <c r="AD88" s="18">
        <f t="shared" si="222"/>
        <v>-3.1776517654591441E-2</v>
      </c>
      <c r="AE88" s="18">
        <f t="shared" si="223"/>
        <v>2.4023822916128479</v>
      </c>
      <c r="AF88" s="18">
        <f t="shared" si="224"/>
        <v>2.3796063824714553</v>
      </c>
      <c r="AH88" t="str">
        <f t="shared" si="257"/>
        <v>31 Science, engineering and technology associate professionals</v>
      </c>
      <c r="AI88" s="18">
        <f t="shared" si="225"/>
        <v>6.0056197262625677</v>
      </c>
      <c r="AJ88" s="18">
        <f t="shared" si="225"/>
        <v>10.741933940920978</v>
      </c>
      <c r="AK88" s="18">
        <f t="shared" si="225"/>
        <v>-1.8242531050627342E-2</v>
      </c>
      <c r="AL88" s="18">
        <f t="shared" si="225"/>
        <v>2.5351863164447819</v>
      </c>
      <c r="AM88" s="18">
        <f t="shared" si="226"/>
        <v>2.2210468010769757</v>
      </c>
      <c r="AO88" s="18">
        <f t="shared" si="227"/>
        <v>1.6768786415978232</v>
      </c>
      <c r="AP88" s="18">
        <f t="shared" si="228"/>
        <v>2.860931526137267</v>
      </c>
      <c r="AQ88" s="18">
        <f t="shared" si="229"/>
        <v>4.0348814030632285</v>
      </c>
      <c r="AS88" t="str">
        <f t="shared" si="258"/>
        <v>31 Science, engineering and technology associate professionals</v>
      </c>
      <c r="AT88" s="18">
        <f t="shared" si="230"/>
        <v>3.7426572321819673</v>
      </c>
      <c r="AU88" s="18">
        <f t="shared" si="230"/>
        <v>3.5138332786176063</v>
      </c>
      <c r="AV88" s="18">
        <f t="shared" si="230"/>
        <v>-4.0432768682427849</v>
      </c>
      <c r="AW88" s="18">
        <f t="shared" si="230"/>
        <v>-0.17302449947330656</v>
      </c>
      <c r="AX88" s="18">
        <f t="shared" si="231"/>
        <v>-1.175207648393406</v>
      </c>
      <c r="AZ88" s="18">
        <f t="shared" si="232"/>
        <v>-1.4801492859298326</v>
      </c>
      <c r="BA88" s="18">
        <f t="shared" si="233"/>
        <v>1.886894218690971</v>
      </c>
      <c r="BB88" s="18">
        <f t="shared" si="234"/>
        <v>0.77769947283536922</v>
      </c>
      <c r="BD88" t="str">
        <f t="shared" si="259"/>
        <v>31 Science, engineering and technology associate professionals</v>
      </c>
      <c r="BE88" s="18">
        <f t="shared" si="235"/>
        <v>0.49723415966611562</v>
      </c>
      <c r="BF88" s="18">
        <f t="shared" si="235"/>
        <v>17.541939612473346</v>
      </c>
      <c r="BG88" s="18">
        <f t="shared" si="235"/>
        <v>-6.1066349001684506</v>
      </c>
      <c r="BH88" s="18">
        <f t="shared" si="235"/>
        <v>-2.5484850693545447</v>
      </c>
      <c r="BI88" s="18">
        <f t="shared" si="236"/>
        <v>-2.5395678723883264</v>
      </c>
      <c r="BK88" s="18">
        <f t="shared" si="237"/>
        <v>-3.7492701620191915</v>
      </c>
      <c r="BL88" s="18">
        <f t="shared" si="238"/>
        <v>1.473125817646892</v>
      </c>
      <c r="BM88" s="18">
        <f t="shared" si="239"/>
        <v>-1.4031705436861386</v>
      </c>
      <c r="BO88" t="str">
        <f t="shared" si="260"/>
        <v>31 Science, engineering and technology associate professionals</v>
      </c>
      <c r="BP88" s="18">
        <f t="shared" si="240"/>
        <v>3.6358805394155924</v>
      </c>
      <c r="BQ88" s="18">
        <f t="shared" si="240"/>
        <v>1.9153615965032067</v>
      </c>
      <c r="BR88" s="18">
        <f t="shared" si="240"/>
        <v>-3.4414912449982182</v>
      </c>
      <c r="BS88" s="18">
        <f t="shared" si="240"/>
        <v>-0.98239014419755355</v>
      </c>
      <c r="BT88" s="18">
        <f t="shared" si="241"/>
        <v>-1.5802405455536017</v>
      </c>
      <c r="BV88" s="18">
        <f t="shared" si="242"/>
        <v>-1.8089714639218379</v>
      </c>
      <c r="BW88" s="18">
        <f t="shared" si="243"/>
        <v>1.8298430304858559</v>
      </c>
      <c r="BX88" s="18">
        <f t="shared" si="244"/>
        <v>0.47109231485340519</v>
      </c>
      <c r="BZ88" t="str">
        <f t="shared" si="261"/>
        <v>31 Science, engineering and technology associate professionals</v>
      </c>
      <c r="CA88" s="18">
        <f t="shared" si="245"/>
        <v>1.1996745269781561</v>
      </c>
      <c r="CB88" s="18">
        <f t="shared" si="245"/>
        <v>4.0444426606828898</v>
      </c>
      <c r="CC88" s="18">
        <f t="shared" si="245"/>
        <v>-2.2943737544835474</v>
      </c>
      <c r="CD88" s="18">
        <f t="shared" si="245"/>
        <v>-2.1587529101221747</v>
      </c>
      <c r="CE88" s="18">
        <f t="shared" si="246"/>
        <v>-1.8246893333869085</v>
      </c>
      <c r="CG88" s="18">
        <f t="shared" si="247"/>
        <v>-2.2039807619355867</v>
      </c>
      <c r="CH88" s="18">
        <f t="shared" si="248"/>
        <v>1.6994021738929277</v>
      </c>
      <c r="CI88" s="18">
        <f t="shared" si="249"/>
        <v>2.2817304638289571E-2</v>
      </c>
      <c r="CK88" t="str">
        <f t="shared" si="262"/>
        <v>31 Science, engineering and technology associate professionals</v>
      </c>
      <c r="CL88" s="18">
        <f t="shared" si="250"/>
        <v>9.7740253164466431</v>
      </c>
      <c r="CM88" s="18">
        <f t="shared" si="250"/>
        <v>16.549213447115974</v>
      </c>
      <c r="CN88" s="18">
        <f t="shared" si="250"/>
        <v>4.9151464918984811</v>
      </c>
      <c r="CO88" s="18">
        <f t="shared" si="250"/>
        <v>5.5362586743804565</v>
      </c>
      <c r="CP88" s="18">
        <f t="shared" si="251"/>
        <v>5.9973060766709052</v>
      </c>
      <c r="CR88" s="18">
        <f t="shared" si="252"/>
        <v>5.3288137881834396</v>
      </c>
      <c r="CS88" s="18">
        <f t="shared" si="253"/>
        <v>2.8547424638173169</v>
      </c>
      <c r="CT88" s="18">
        <f t="shared" si="254"/>
        <v>6.8566037841389482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6.9835153127412175</v>
      </c>
      <c r="C89" s="18">
        <f t="shared" si="210"/>
        <v>-1.7072447722332851</v>
      </c>
      <c r="D89" s="18">
        <f t="shared" si="210"/>
        <v>4.9502905883042514</v>
      </c>
      <c r="E89" s="18">
        <f t="shared" si="210"/>
        <v>3.0068643780099213</v>
      </c>
      <c r="F89" s="18">
        <f t="shared" si="211"/>
        <v>3.3073777286194872</v>
      </c>
      <c r="H89" s="18">
        <f t="shared" si="212"/>
        <v>3.6506412276978262</v>
      </c>
      <c r="I89" s="18">
        <f t="shared" si="213"/>
        <v>4.1854729836837024</v>
      </c>
      <c r="J89" s="18">
        <f t="shared" si="214"/>
        <v>6.472857441097335</v>
      </c>
      <c r="L89" t="str">
        <f t="shared" si="255"/>
        <v>32 Health and social care associate professionals</v>
      </c>
      <c r="M89" s="18">
        <f t="shared" si="215"/>
        <v>8.9693714063707972</v>
      </c>
      <c r="N89" s="18">
        <f t="shared" si="215"/>
        <v>5.6633038483131504</v>
      </c>
      <c r="O89" s="18">
        <f t="shared" si="215"/>
        <v>3.2420423505729934</v>
      </c>
      <c r="P89" s="18">
        <f t="shared" si="215"/>
        <v>2.4658348212710735</v>
      </c>
      <c r="Q89" s="18">
        <f t="shared" si="216"/>
        <v>2.9052120330574471</v>
      </c>
      <c r="S89" s="18">
        <f t="shared" si="217"/>
        <v>2.7239200678343733</v>
      </c>
      <c r="T89" s="18">
        <f t="shared" si="218"/>
        <v>3.7788872099087101</v>
      </c>
      <c r="U89" s="18">
        <f t="shared" si="219"/>
        <v>5.5263214539478467</v>
      </c>
      <c r="W89" t="str">
        <f t="shared" si="256"/>
        <v>32 Health and social care associate professionals</v>
      </c>
      <c r="X89" s="18">
        <f t="shared" si="220"/>
        <v>6.327014365304251</v>
      </c>
      <c r="Y89" s="18">
        <f t="shared" si="220"/>
        <v>1.2883692351212339</v>
      </c>
      <c r="Z89" s="18">
        <f t="shared" si="220"/>
        <v>1.7429633350776852</v>
      </c>
      <c r="AA89" s="18">
        <f t="shared" si="220"/>
        <v>1.5229622767416462</v>
      </c>
      <c r="AB89" s="18">
        <f t="shared" si="221"/>
        <v>1.5769735545036578</v>
      </c>
      <c r="AD89" s="18">
        <f t="shared" si="222"/>
        <v>1.5962430549754547</v>
      </c>
      <c r="AE89" s="18">
        <f t="shared" si="223"/>
        <v>3.6593910034702803</v>
      </c>
      <c r="AF89" s="18">
        <f t="shared" si="224"/>
        <v>4.6684296554854621</v>
      </c>
      <c r="AH89" t="str">
        <f t="shared" si="257"/>
        <v>32 Health and social care associate professionals</v>
      </c>
      <c r="AI89" s="18">
        <f t="shared" si="225"/>
        <v>-1.1489955420113107</v>
      </c>
      <c r="AJ89" s="18">
        <f t="shared" si="225"/>
        <v>-4.4970719657344667</v>
      </c>
      <c r="AK89" s="18">
        <f t="shared" si="225"/>
        <v>-6.4156571350464597</v>
      </c>
      <c r="AL89" s="18">
        <f t="shared" si="225"/>
        <v>-5.0905459656481078</v>
      </c>
      <c r="AM89" s="18">
        <f t="shared" si="226"/>
        <v>-5.4698246774406716</v>
      </c>
      <c r="AO89" s="18">
        <f t="shared" si="227"/>
        <v>-5.534321450109414</v>
      </c>
      <c r="AP89" s="18">
        <f t="shared" si="228"/>
        <v>1.6617840249187221</v>
      </c>
      <c r="AQ89" s="18">
        <f t="shared" si="229"/>
        <v>-2.2926702287421996</v>
      </c>
      <c r="AS89" t="str">
        <f t="shared" si="258"/>
        <v>32 Health and social care associate professionals</v>
      </c>
      <c r="AT89" s="18">
        <f t="shared" si="230"/>
        <v>4.5962042833589178</v>
      </c>
      <c r="AU89" s="18">
        <f t="shared" si="230"/>
        <v>12.491217423853351</v>
      </c>
      <c r="AV89" s="18">
        <f t="shared" si="230"/>
        <v>-1.0400153698941095</v>
      </c>
      <c r="AW89" s="18">
        <f t="shared" si="230"/>
        <v>0.79608899368952546</v>
      </c>
      <c r="AX89" s="18">
        <f t="shared" si="231"/>
        <v>0.90863822664615235</v>
      </c>
      <c r="AZ89" s="18">
        <f t="shared" si="232"/>
        <v>0.18029985318475106</v>
      </c>
      <c r="BA89" s="18">
        <f t="shared" si="233"/>
        <v>3.0025177920480761</v>
      </c>
      <c r="BB89" s="18">
        <f t="shared" si="234"/>
        <v>3.1222135823645303</v>
      </c>
      <c r="BD89" t="str">
        <f t="shared" si="259"/>
        <v>32 Health and social care associate professionals</v>
      </c>
      <c r="BE89" s="18">
        <f t="shared" si="235"/>
        <v>4.900056440535927</v>
      </c>
      <c r="BF89" s="18">
        <f t="shared" si="235"/>
        <v>10.659314648950913</v>
      </c>
      <c r="BG89" s="18">
        <f t="shared" si="235"/>
        <v>-0.41050131993668471</v>
      </c>
      <c r="BH89" s="18">
        <f t="shared" si="235"/>
        <v>1.3258752150556719</v>
      </c>
      <c r="BI89" s="18">
        <f t="shared" si="236"/>
        <v>1.3365720147700877</v>
      </c>
      <c r="BK89" s="18">
        <f t="shared" si="237"/>
        <v>0.74374502861958014</v>
      </c>
      <c r="BL89" s="18">
        <f t="shared" si="238"/>
        <v>3.2361880964933087</v>
      </c>
      <c r="BM89" s="18">
        <f t="shared" si="239"/>
        <v>3.7216708258071884</v>
      </c>
      <c r="BO89" t="str">
        <f t="shared" si="260"/>
        <v>32 Health and social care associate professionals</v>
      </c>
      <c r="BP89" s="18">
        <f t="shared" si="240"/>
        <v>2.5486316958906796</v>
      </c>
      <c r="BQ89" s="18">
        <f t="shared" si="240"/>
        <v>0.97087662574504296</v>
      </c>
      <c r="BR89" s="18">
        <f t="shared" si="240"/>
        <v>-1.2697719655115014</v>
      </c>
      <c r="BS89" s="18">
        <f t="shared" si="240"/>
        <v>-1.9913578934118492</v>
      </c>
      <c r="BT89" s="18">
        <f t="shared" si="241"/>
        <v>-1.5834448861069217</v>
      </c>
      <c r="BV89" s="18">
        <f t="shared" si="242"/>
        <v>-1.7514171432722492</v>
      </c>
      <c r="BW89" s="18">
        <f t="shared" si="243"/>
        <v>2.516606322410686</v>
      </c>
      <c r="BX89" s="18">
        <f t="shared" si="244"/>
        <v>1.3289409658727935</v>
      </c>
      <c r="BZ89" t="str">
        <f t="shared" si="261"/>
        <v>32 Health and social care associate professionals</v>
      </c>
      <c r="CA89" s="18">
        <f t="shared" si="245"/>
        <v>-0.96025487140367627</v>
      </c>
      <c r="CB89" s="18">
        <f t="shared" si="245"/>
        <v>-15.435844998748504</v>
      </c>
      <c r="CC89" s="18">
        <f t="shared" si="245"/>
        <v>-1.7885301280039068</v>
      </c>
      <c r="CD89" s="18">
        <f t="shared" si="245"/>
        <v>-4.695077013732984</v>
      </c>
      <c r="CE89" s="18">
        <f t="shared" si="246"/>
        <v>-4.5124127802427356</v>
      </c>
      <c r="CG89" s="18">
        <f t="shared" si="247"/>
        <v>-3.7359136036316132</v>
      </c>
      <c r="CH89" s="18">
        <f t="shared" si="248"/>
        <v>2.0160082450950245</v>
      </c>
      <c r="CI89" s="18">
        <f t="shared" si="249"/>
        <v>-0.59820586065569836</v>
      </c>
      <c r="CK89" t="str">
        <f t="shared" si="262"/>
        <v>32 Health and social care associate professionals</v>
      </c>
      <c r="CL89" s="18">
        <f t="shared" si="250"/>
        <v>7.3389348287854705</v>
      </c>
      <c r="CM89" s="18">
        <f t="shared" si="250"/>
        <v>5.5487519919617423</v>
      </c>
      <c r="CN89" s="18">
        <f t="shared" si="250"/>
        <v>7.8112001036418466</v>
      </c>
      <c r="CO89" s="18">
        <f t="shared" si="250"/>
        <v>6.6075549618671792</v>
      </c>
      <c r="CP89" s="18">
        <f t="shared" si="251"/>
        <v>6.9155245132382248</v>
      </c>
      <c r="CR89" s="18">
        <f t="shared" si="252"/>
        <v>7.0072694461335905</v>
      </c>
      <c r="CS89" s="18">
        <f t="shared" si="253"/>
        <v>3.6244476612309562</v>
      </c>
      <c r="CT89" s="18">
        <f t="shared" si="254"/>
        <v>8.6431826184376614</v>
      </c>
    </row>
    <row r="90" spans="1:98" x14ac:dyDescent="0.2">
      <c r="A90" t="str">
        <f t="shared" si="209"/>
        <v>33 Protective service occupations</v>
      </c>
      <c r="B90" s="18">
        <f t="shared" si="210"/>
        <v>1.7204799464779263</v>
      </c>
      <c r="C90" s="18">
        <f t="shared" si="210"/>
        <v>16.822552488197793</v>
      </c>
      <c r="D90" s="18">
        <f t="shared" si="210"/>
        <v>7.0167957324347219</v>
      </c>
      <c r="E90" s="18">
        <f t="shared" si="210"/>
        <v>4.2488754365413994</v>
      </c>
      <c r="F90" s="18">
        <f t="shared" si="211"/>
        <v>5.8568002160866772</v>
      </c>
      <c r="H90" s="18">
        <f t="shared" si="212"/>
        <v>5.1634681955358808</v>
      </c>
      <c r="I90" s="18">
        <f t="shared" si="213"/>
        <v>2.9749756611804345</v>
      </c>
      <c r="J90" s="18">
        <f t="shared" si="214"/>
        <v>6.7937047437656606</v>
      </c>
      <c r="L90" t="str">
        <f t="shared" si="255"/>
        <v>33 Protective service occupations</v>
      </c>
      <c r="M90" s="18">
        <f t="shared" si="215"/>
        <v>3.6461525882320212</v>
      </c>
      <c r="N90" s="18">
        <f t="shared" si="215"/>
        <v>22.842927090890885</v>
      </c>
      <c r="O90" s="18">
        <f t="shared" si="215"/>
        <v>6.2754373022530618</v>
      </c>
      <c r="P90" s="18">
        <f t="shared" si="215"/>
        <v>4.2733629196917144</v>
      </c>
      <c r="Q90" s="18">
        <f t="shared" si="216"/>
        <v>5.9749032739311092</v>
      </c>
      <c r="S90" s="18">
        <f t="shared" si="217"/>
        <v>4.9364948845354917</v>
      </c>
      <c r="T90" s="18">
        <f t="shared" si="218"/>
        <v>2.828705923359931</v>
      </c>
      <c r="U90" s="18">
        <f t="shared" si="219"/>
        <v>6.5216635756793595</v>
      </c>
      <c r="W90" t="str">
        <f t="shared" si="256"/>
        <v>33 Protective service occupations</v>
      </c>
      <c r="X90" s="18">
        <f t="shared" si="220"/>
        <v>3.4548152424746625</v>
      </c>
      <c r="Y90" s="18">
        <f t="shared" si="220"/>
        <v>8.5786246490440199</v>
      </c>
      <c r="Z90" s="18">
        <f t="shared" si="220"/>
        <v>5.2688255954406404</v>
      </c>
      <c r="AA90" s="18">
        <f t="shared" si="220"/>
        <v>3.1506595267364323</v>
      </c>
      <c r="AB90" s="18">
        <f t="shared" si="221"/>
        <v>4.1412310847793066</v>
      </c>
      <c r="AD90" s="18">
        <f t="shared" si="222"/>
        <v>3.8519363993240185</v>
      </c>
      <c r="AE90" s="18">
        <f t="shared" si="223"/>
        <v>3.2010048456204254</v>
      </c>
      <c r="AF90" s="18">
        <f t="shared" si="224"/>
        <v>5.9125340206770183</v>
      </c>
      <c r="AH90" t="str">
        <f t="shared" si="257"/>
        <v>33 Protective service occupations</v>
      </c>
      <c r="AI90" s="18">
        <f t="shared" si="225"/>
        <v>2.5048064593021335</v>
      </c>
      <c r="AJ90" s="18">
        <f t="shared" si="225"/>
        <v>8.9561098883417465</v>
      </c>
      <c r="AK90" s="18">
        <f t="shared" si="225"/>
        <v>4.3845645650739895</v>
      </c>
      <c r="AL90" s="18">
        <f t="shared" si="225"/>
        <v>2.6774616763234338</v>
      </c>
      <c r="AM90" s="18">
        <f t="shared" si="226"/>
        <v>3.5914746518587837</v>
      </c>
      <c r="AO90" s="18">
        <f t="shared" si="227"/>
        <v>3.2433712170034434</v>
      </c>
      <c r="AP90" s="18">
        <f t="shared" si="228"/>
        <v>2.7761180764833471</v>
      </c>
      <c r="AQ90" s="18">
        <f t="shared" si="229"/>
        <v>5.1437931502177792</v>
      </c>
      <c r="AS90" t="str">
        <f t="shared" si="258"/>
        <v>33 Protective service occupations</v>
      </c>
      <c r="AT90" s="18">
        <f t="shared" si="230"/>
        <v>-1.3153686530291475</v>
      </c>
      <c r="AU90" s="18">
        <f t="shared" si="230"/>
        <v>6.4894346061034502</v>
      </c>
      <c r="AV90" s="18">
        <f t="shared" si="230"/>
        <v>1.8314873210902194</v>
      </c>
      <c r="AW90" s="18">
        <f t="shared" si="230"/>
        <v>1.1166651123896587</v>
      </c>
      <c r="AX90" s="18">
        <f t="shared" si="231"/>
        <v>1.667939294190024</v>
      </c>
      <c r="AZ90" s="18">
        <f t="shared" si="232"/>
        <v>1.3543799012236901</v>
      </c>
      <c r="BA90" s="18">
        <f t="shared" si="233"/>
        <v>2.3467965235680621</v>
      </c>
      <c r="BB90" s="18">
        <f t="shared" si="234"/>
        <v>3.3519532794577866</v>
      </c>
      <c r="BD90" t="str">
        <f t="shared" si="259"/>
        <v>33 Protective service occupations</v>
      </c>
      <c r="BE90" s="18">
        <f t="shared" si="235"/>
        <v>-3.901317816931027</v>
      </c>
      <c r="BF90" s="18">
        <f t="shared" si="235"/>
        <v>10.372230639809366</v>
      </c>
      <c r="BG90" s="18">
        <f t="shared" si="235"/>
        <v>2.0913008981859216</v>
      </c>
      <c r="BH90" s="18">
        <f t="shared" si="235"/>
        <v>-0.16580661073971603</v>
      </c>
      <c r="BI90" s="18">
        <f t="shared" si="236"/>
        <v>1.1666316081086592</v>
      </c>
      <c r="BK90" s="18">
        <f t="shared" si="237"/>
        <v>0.58096272498795454</v>
      </c>
      <c r="BL90" s="18">
        <f t="shared" si="238"/>
        <v>1.6489884040986169</v>
      </c>
      <c r="BM90" s="18">
        <f t="shared" si="239"/>
        <v>2.1150676225313747</v>
      </c>
      <c r="BO90" t="str">
        <f t="shared" si="260"/>
        <v>33 Protective service occupations</v>
      </c>
      <c r="BP90" s="18">
        <f t="shared" si="240"/>
        <v>-0.29278124287501761</v>
      </c>
      <c r="BQ90" s="18">
        <f t="shared" si="240"/>
        <v>-4.9707017407882308</v>
      </c>
      <c r="BR90" s="18">
        <f t="shared" si="240"/>
        <v>2.4202492667031006</v>
      </c>
      <c r="BS90" s="18">
        <f t="shared" si="240"/>
        <v>-1.5254334442450057</v>
      </c>
      <c r="BT90" s="18">
        <f t="shared" si="241"/>
        <v>-0.53066483058181735</v>
      </c>
      <c r="BV90" s="18">
        <f t="shared" si="242"/>
        <v>-0.22739119367148897</v>
      </c>
      <c r="BW90" s="18">
        <f t="shared" si="243"/>
        <v>1.817438216772449</v>
      </c>
      <c r="BX90" s="18">
        <f t="shared" si="244"/>
        <v>1.6413978593058376</v>
      </c>
      <c r="BZ90" t="str">
        <f t="shared" si="261"/>
        <v>33 Protective service occupations</v>
      </c>
      <c r="CA90" s="18">
        <f t="shared" si="245"/>
        <v>-2.76984255825935</v>
      </c>
      <c r="CB90" s="18">
        <f t="shared" si="245"/>
        <v>-2.1920700566919638</v>
      </c>
      <c r="CC90" s="18">
        <f t="shared" si="245"/>
        <v>2.8388453088487697</v>
      </c>
      <c r="CD90" s="18">
        <f t="shared" si="245"/>
        <v>-2.535547914896441</v>
      </c>
      <c r="CE90" s="18">
        <f t="shared" si="246"/>
        <v>-0.86513827891570028</v>
      </c>
      <c r="CG90" s="18">
        <f t="shared" si="247"/>
        <v>-0.77603876982287323</v>
      </c>
      <c r="CH90" s="18">
        <f t="shared" si="248"/>
        <v>2.1543579333202612</v>
      </c>
      <c r="CI90" s="18">
        <f t="shared" si="249"/>
        <v>1.5872754161799785</v>
      </c>
      <c r="CK90" t="str">
        <f t="shared" si="262"/>
        <v>33 Protective service occupations</v>
      </c>
      <c r="CL90" s="18">
        <f t="shared" si="250"/>
        <v>-2.2259894600473173</v>
      </c>
      <c r="CM90" s="18">
        <f t="shared" si="250"/>
        <v>-3.9921704889732457</v>
      </c>
      <c r="CN90" s="18">
        <f t="shared" si="250"/>
        <v>-6.9592935095308288</v>
      </c>
      <c r="CO90" s="18">
        <f t="shared" si="250"/>
        <v>3.129333035869486E-2</v>
      </c>
      <c r="CP90" s="18">
        <f t="shared" si="251"/>
        <v>-2.4585054784915017</v>
      </c>
      <c r="CR90" s="18">
        <f t="shared" si="252"/>
        <v>-2.3553943528703991</v>
      </c>
      <c r="CS90" s="18">
        <f t="shared" si="253"/>
        <v>0.90819837150155625</v>
      </c>
      <c r="CT90" s="18">
        <f t="shared" si="254"/>
        <v>-1.1193371510507477</v>
      </c>
    </row>
    <row r="91" spans="1:98" x14ac:dyDescent="0.2">
      <c r="A91" t="str">
        <f t="shared" si="209"/>
        <v>34 Culture, media and sports occupations</v>
      </c>
      <c r="B91" s="18">
        <f t="shared" si="210"/>
        <v>6.7458046905589431</v>
      </c>
      <c r="C91" s="18">
        <f t="shared" si="210"/>
        <v>7.2030820479197732</v>
      </c>
      <c r="D91" s="18">
        <f t="shared" si="210"/>
        <v>1.9155160105750468</v>
      </c>
      <c r="E91" s="18">
        <f t="shared" si="210"/>
        <v>2.3574239817615306</v>
      </c>
      <c r="F91" s="18">
        <f t="shared" si="211"/>
        <v>2.5150535309087063</v>
      </c>
      <c r="H91" s="18">
        <f t="shared" si="212"/>
        <v>2.2099088314081472</v>
      </c>
      <c r="I91" s="18">
        <f t="shared" si="213"/>
        <v>3.3435291921859678</v>
      </c>
      <c r="J91" s="18">
        <f t="shared" si="214"/>
        <v>4.8188529198245122</v>
      </c>
      <c r="L91" t="str">
        <f t="shared" si="255"/>
        <v>34 Culture, media and sports occupations</v>
      </c>
      <c r="M91" s="18">
        <f t="shared" si="215"/>
        <v>2.0149856763894247</v>
      </c>
      <c r="N91" s="18">
        <f t="shared" si="215"/>
        <v>18.618154138327213</v>
      </c>
      <c r="O91" s="18">
        <f t="shared" si="215"/>
        <v>2.0754696573631826</v>
      </c>
      <c r="P91" s="18">
        <f t="shared" si="215"/>
        <v>2.5173497703452341</v>
      </c>
      <c r="Q91" s="18">
        <f t="shared" si="216"/>
        <v>3.3167503017054401</v>
      </c>
      <c r="S91" s="18">
        <f t="shared" si="217"/>
        <v>2.3698442651242546</v>
      </c>
      <c r="T91" s="18">
        <f t="shared" si="218"/>
        <v>3.3022186052577895</v>
      </c>
      <c r="U91" s="18">
        <f t="shared" si="219"/>
        <v>4.8982711342891783</v>
      </c>
      <c r="W91" t="str">
        <f t="shared" si="256"/>
        <v>34 Culture, media and sports occupations</v>
      </c>
      <c r="X91" s="18">
        <f t="shared" si="220"/>
        <v>-0.58774040425384477</v>
      </c>
      <c r="Y91" s="18">
        <f t="shared" si="220"/>
        <v>-0.31735223666533585</v>
      </c>
      <c r="Z91" s="18">
        <f t="shared" si="220"/>
        <v>-0.13732002873414473</v>
      </c>
      <c r="AA91" s="18">
        <f t="shared" si="220"/>
        <v>0.92472946370343312</v>
      </c>
      <c r="AB91" s="18">
        <f t="shared" si="221"/>
        <v>0.51380744366100739</v>
      </c>
      <c r="AD91" s="18">
        <f t="shared" si="222"/>
        <v>0.56946386153331474</v>
      </c>
      <c r="AE91" s="18">
        <f t="shared" si="223"/>
        <v>2.7322986960488294</v>
      </c>
      <c r="AF91" s="18">
        <f t="shared" si="224"/>
        <v>3.1278644911596487</v>
      </c>
      <c r="AH91" t="str">
        <f t="shared" si="257"/>
        <v>34 Culture, media and sports occupations</v>
      </c>
      <c r="AI91" s="18">
        <f t="shared" si="225"/>
        <v>0.54550269376503202</v>
      </c>
      <c r="AJ91" s="18">
        <f t="shared" si="225"/>
        <v>11.676853336178139</v>
      </c>
      <c r="AK91" s="18">
        <f t="shared" si="225"/>
        <v>-1.1995493721682182</v>
      </c>
      <c r="AL91" s="18">
        <f t="shared" si="225"/>
        <v>2.0974944977130372</v>
      </c>
      <c r="AM91" s="18">
        <f t="shared" si="226"/>
        <v>1.6235331654055551</v>
      </c>
      <c r="AO91" s="18">
        <f t="shared" si="227"/>
        <v>0.98643275952723375</v>
      </c>
      <c r="AP91" s="18">
        <f t="shared" si="228"/>
        <v>2.5683203047597081</v>
      </c>
      <c r="AQ91" s="18">
        <f t="shared" si="229"/>
        <v>3.2747306662174624</v>
      </c>
      <c r="AS91" t="str">
        <f t="shared" si="258"/>
        <v>34 Culture, media and sports occupations</v>
      </c>
      <c r="AT91" s="18">
        <f t="shared" si="230"/>
        <v>-1.4122751989155136</v>
      </c>
      <c r="AU91" s="18">
        <f t="shared" si="230"/>
        <v>-2.4587883924156229</v>
      </c>
      <c r="AV91" s="18">
        <f t="shared" si="230"/>
        <v>-1.9490718505972282</v>
      </c>
      <c r="AW91" s="18">
        <f t="shared" si="230"/>
        <v>-6.007571998354333E-2</v>
      </c>
      <c r="AX91" s="18">
        <f t="shared" si="231"/>
        <v>-0.80499509510606471</v>
      </c>
      <c r="AZ91" s="18">
        <f t="shared" si="232"/>
        <v>-0.69375045550920111</v>
      </c>
      <c r="BA91" s="18">
        <f t="shared" si="233"/>
        <v>2.3663781582063947</v>
      </c>
      <c r="BB91" s="18">
        <f t="shared" si="234"/>
        <v>1.8736504687935973</v>
      </c>
      <c r="BD91" t="str">
        <f t="shared" si="259"/>
        <v>34 Culture, media and sports occupations</v>
      </c>
      <c r="BE91" s="18">
        <f t="shared" si="235"/>
        <v>-5.5398843104677358</v>
      </c>
      <c r="BF91" s="18">
        <f t="shared" si="235"/>
        <v>9.6685989825564747</v>
      </c>
      <c r="BG91" s="18">
        <f t="shared" si="235"/>
        <v>-2.306172896331582</v>
      </c>
      <c r="BH91" s="18">
        <f t="shared" si="235"/>
        <v>-0.16696498150696737</v>
      </c>
      <c r="BI91" s="18">
        <f t="shared" si="236"/>
        <v>-0.25639955790907054</v>
      </c>
      <c r="BK91" s="18">
        <f t="shared" si="237"/>
        <v>-0.88518897968343779</v>
      </c>
      <c r="BL91" s="18">
        <f t="shared" si="238"/>
        <v>1.8996516987875856</v>
      </c>
      <c r="BM91" s="18">
        <f t="shared" si="239"/>
        <v>1.2301169975839965</v>
      </c>
      <c r="BO91" t="str">
        <f t="shared" si="260"/>
        <v>34 Culture, media and sports occupations</v>
      </c>
      <c r="BP91" s="18">
        <f t="shared" si="240"/>
        <v>-6.4719220811409457</v>
      </c>
      <c r="BQ91" s="18">
        <f t="shared" si="240"/>
        <v>-9.2195702950526144</v>
      </c>
      <c r="BR91" s="18">
        <f t="shared" si="240"/>
        <v>-4.6395306840655293</v>
      </c>
      <c r="BS91" s="18">
        <f t="shared" si="240"/>
        <v>-5.1672382669281536</v>
      </c>
      <c r="BT91" s="18">
        <f t="shared" si="241"/>
        <v>-5.2615811424257526</v>
      </c>
      <c r="BV91" s="18">
        <f t="shared" si="242"/>
        <v>-4.991661010841197</v>
      </c>
      <c r="BW91" s="18">
        <f t="shared" si="243"/>
        <v>1.5769042641230913</v>
      </c>
      <c r="BX91" s="18">
        <f t="shared" si="244"/>
        <v>-2.0903736916789595</v>
      </c>
      <c r="BZ91" t="str">
        <f t="shared" si="261"/>
        <v>34 Culture, media and sports occupations</v>
      </c>
      <c r="CA91" s="18">
        <f t="shared" si="245"/>
        <v>-4.537348470102831</v>
      </c>
      <c r="CB91" s="18">
        <f t="shared" si="245"/>
        <v>-10.541785475279241</v>
      </c>
      <c r="CC91" s="18">
        <f t="shared" si="245"/>
        <v>-2.4419243925906997</v>
      </c>
      <c r="CD91" s="18">
        <f t="shared" si="245"/>
        <v>-4.6336733973142525</v>
      </c>
      <c r="CE91" s="18">
        <f t="shared" si="246"/>
        <v>-4.33723465481064</v>
      </c>
      <c r="CG91" s="18">
        <f t="shared" si="247"/>
        <v>-3.9086168670062427</v>
      </c>
      <c r="CH91" s="18">
        <f t="shared" si="248"/>
        <v>1.6876638177300896</v>
      </c>
      <c r="CI91" s="18">
        <f t="shared" si="249"/>
        <v>-1.1930965801232873</v>
      </c>
      <c r="CK91" t="str">
        <f t="shared" si="262"/>
        <v>34 Culture, media and sports occupations</v>
      </c>
      <c r="CL91" s="18">
        <f t="shared" si="250"/>
        <v>2.4036033329277728</v>
      </c>
      <c r="CM91" s="18">
        <f t="shared" si="250"/>
        <v>-4.6194399791993801</v>
      </c>
      <c r="CN91" s="18">
        <f t="shared" si="250"/>
        <v>3.6690991654614979</v>
      </c>
      <c r="CO91" s="18">
        <f t="shared" si="250"/>
        <v>3.3463675113364566</v>
      </c>
      <c r="CP91" s="18">
        <f t="shared" si="251"/>
        <v>2.9298087794534577</v>
      </c>
      <c r="CR91" s="18">
        <f t="shared" si="252"/>
        <v>3.4538329419771863</v>
      </c>
      <c r="CS91" s="18">
        <f t="shared" si="253"/>
        <v>2.220182286919048</v>
      </c>
      <c r="CT91" s="18">
        <f t="shared" si="254"/>
        <v>4.9165647552486424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5.2404668142756794</v>
      </c>
      <c r="C92" s="18">
        <f t="shared" si="210"/>
        <v>16.078954839610702</v>
      </c>
      <c r="D92" s="18">
        <f t="shared" si="210"/>
        <v>2.2611905199994009</v>
      </c>
      <c r="E92" s="18">
        <f t="shared" si="210"/>
        <v>2.7612489760496794</v>
      </c>
      <c r="F92" s="18">
        <f t="shared" si="211"/>
        <v>3.3891799798392075</v>
      </c>
      <c r="H92" s="18">
        <f t="shared" si="212"/>
        <v>2.5942917137496746</v>
      </c>
      <c r="I92" s="18">
        <f t="shared" si="213"/>
        <v>3.1485977781762653</v>
      </c>
      <c r="J92" s="18">
        <f t="shared" si="214"/>
        <v>4.9374790424806525</v>
      </c>
      <c r="L92" t="str">
        <f t="shared" si="255"/>
        <v>35 Business and public service associate professionals</v>
      </c>
      <c r="M92" s="18">
        <f t="shared" si="215"/>
        <v>5.8224472260703042</v>
      </c>
      <c r="N92" s="18">
        <f t="shared" si="215"/>
        <v>7.2192709030075131</v>
      </c>
      <c r="O92" s="18">
        <f t="shared" si="215"/>
        <v>1.7594776728014683</v>
      </c>
      <c r="P92" s="18">
        <f t="shared" si="215"/>
        <v>2.0862647652554633</v>
      </c>
      <c r="Q92" s="18">
        <f t="shared" si="216"/>
        <v>2.2972056672484031</v>
      </c>
      <c r="S92" s="18">
        <f t="shared" si="217"/>
        <v>1.9772192968307678</v>
      </c>
      <c r="T92" s="18">
        <f t="shared" si="218"/>
        <v>3.0743933215794828</v>
      </c>
      <c r="U92" s="18">
        <f t="shared" si="219"/>
        <v>4.4313467406478457</v>
      </c>
      <c r="W92" t="str">
        <f t="shared" si="256"/>
        <v>35 Business and public service associate professionals</v>
      </c>
      <c r="X92" s="18">
        <f t="shared" si="220"/>
        <v>2.7553916698012992</v>
      </c>
      <c r="Y92" s="18">
        <f t="shared" si="220"/>
        <v>-9.5426609678261887E-2</v>
      </c>
      <c r="Z92" s="18">
        <f t="shared" si="220"/>
        <v>-0.4283354298825981</v>
      </c>
      <c r="AA92" s="18">
        <f t="shared" si="220"/>
        <v>0.61256032240823988</v>
      </c>
      <c r="AB92" s="18">
        <f t="shared" si="221"/>
        <v>0.241865069225633</v>
      </c>
      <c r="AD92" s="18">
        <f t="shared" si="222"/>
        <v>0.26439162734970267</v>
      </c>
      <c r="AE92" s="18">
        <f t="shared" si="223"/>
        <v>2.7542443020249552</v>
      </c>
      <c r="AF92" s="18">
        <f t="shared" si="224"/>
        <v>2.9360963087741609</v>
      </c>
      <c r="AH92" t="str">
        <f t="shared" si="257"/>
        <v>35 Business and public service associate professionals</v>
      </c>
      <c r="AI92" s="18">
        <f t="shared" si="225"/>
        <v>2.9183621986368369</v>
      </c>
      <c r="AJ92" s="18">
        <f t="shared" si="225"/>
        <v>3.2529909751640274</v>
      </c>
      <c r="AK92" s="18">
        <f t="shared" si="225"/>
        <v>-0.63455181891338697</v>
      </c>
      <c r="AL92" s="18">
        <f t="shared" si="225"/>
        <v>0.93703641676590177</v>
      </c>
      <c r="AM92" s="18">
        <f t="shared" si="226"/>
        <v>0.5857757285967935</v>
      </c>
      <c r="AO92" s="18">
        <f t="shared" si="227"/>
        <v>0.41043106142300001</v>
      </c>
      <c r="AP92" s="18">
        <f t="shared" si="228"/>
        <v>2.6816058377966634</v>
      </c>
      <c r="AQ92" s="18">
        <f t="shared" si="229"/>
        <v>2.9676121560234581</v>
      </c>
      <c r="AS92" t="str">
        <f t="shared" si="258"/>
        <v>35 Business and public service associate professionals</v>
      </c>
      <c r="AT92" s="18">
        <f t="shared" si="230"/>
        <v>2.9489707190771375</v>
      </c>
      <c r="AU92" s="18">
        <f t="shared" si="230"/>
        <v>1.8771603695487915</v>
      </c>
      <c r="AV92" s="18">
        <f t="shared" si="230"/>
        <v>-0.88933999963304311</v>
      </c>
      <c r="AW92" s="18">
        <f t="shared" si="230"/>
        <v>0.86749722201375778</v>
      </c>
      <c r="AX92" s="18">
        <f t="shared" si="231"/>
        <v>0.3776317911700966</v>
      </c>
      <c r="AZ92" s="18">
        <f t="shared" si="232"/>
        <v>0.27845160461312801</v>
      </c>
      <c r="BA92" s="18">
        <f t="shared" si="233"/>
        <v>2.6303161811853659</v>
      </c>
      <c r="BB92" s="18">
        <f t="shared" si="234"/>
        <v>2.825119165987644</v>
      </c>
      <c r="BD92" t="str">
        <f t="shared" si="259"/>
        <v>35 Business and public service associate professionals</v>
      </c>
      <c r="BE92" s="18">
        <f t="shared" si="235"/>
        <v>-0.85575774017835338</v>
      </c>
      <c r="BF92" s="18">
        <f t="shared" si="235"/>
        <v>10.251012548690763</v>
      </c>
      <c r="BG92" s="18">
        <f t="shared" si="235"/>
        <v>-2.3987727493969269</v>
      </c>
      <c r="BH92" s="18">
        <f t="shared" si="235"/>
        <v>-0.51915510481392868</v>
      </c>
      <c r="BI92" s="18">
        <f t="shared" si="236"/>
        <v>-0.47301411733965404</v>
      </c>
      <c r="BK92" s="18">
        <f t="shared" si="237"/>
        <v>-1.1496822689168962</v>
      </c>
      <c r="BL92" s="18">
        <f t="shared" si="238"/>
        <v>2.1741850383710348</v>
      </c>
      <c r="BM92" s="18">
        <f t="shared" si="239"/>
        <v>1.3428915518177709</v>
      </c>
      <c r="BO92" t="str">
        <f t="shared" si="260"/>
        <v>35 Business and public service associate professionals</v>
      </c>
      <c r="BP92" s="18">
        <f t="shared" si="240"/>
        <v>-0.19553049370218956</v>
      </c>
      <c r="BQ92" s="18">
        <f t="shared" si="240"/>
        <v>-3.963743555711241</v>
      </c>
      <c r="BR92" s="18">
        <f t="shared" si="240"/>
        <v>-2.300136435814748</v>
      </c>
      <c r="BS92" s="18">
        <f t="shared" si="240"/>
        <v>-1.9098575992420153</v>
      </c>
      <c r="BT92" s="18">
        <f t="shared" si="241"/>
        <v>-2.1614706136576678</v>
      </c>
      <c r="BV92" s="18">
        <f t="shared" si="242"/>
        <v>-2.0401234641169275</v>
      </c>
      <c r="BW92" s="18">
        <f t="shared" si="243"/>
        <v>1.907017758736429</v>
      </c>
      <c r="BX92" s="18">
        <f t="shared" si="244"/>
        <v>0.39948865838443925</v>
      </c>
      <c r="BZ92" t="str">
        <f t="shared" si="261"/>
        <v>35 Business and public service associate professionals</v>
      </c>
      <c r="CA92" s="18">
        <f t="shared" si="245"/>
        <v>-1.5861576257628296</v>
      </c>
      <c r="CB92" s="18">
        <f t="shared" si="245"/>
        <v>-8.6524907336892003</v>
      </c>
      <c r="CC92" s="18">
        <f t="shared" si="245"/>
        <v>-2.7530603648686869</v>
      </c>
      <c r="CD92" s="18">
        <f t="shared" si="245"/>
        <v>-4.5283359658923388</v>
      </c>
      <c r="CE92" s="18">
        <f t="shared" si="246"/>
        <v>-4.2417205574403205</v>
      </c>
      <c r="CG92" s="18">
        <f t="shared" si="247"/>
        <v>-3.9402078801945128</v>
      </c>
      <c r="CH92" s="18">
        <f t="shared" si="248"/>
        <v>1.6043097421666097</v>
      </c>
      <c r="CI92" s="18">
        <f t="shared" si="249"/>
        <v>-1.3398779614958944</v>
      </c>
      <c r="CK92" t="str">
        <f t="shared" si="262"/>
        <v>35 Business and public service associate professionals</v>
      </c>
      <c r="CL92" s="18">
        <f t="shared" si="250"/>
        <v>3.0441380487226333</v>
      </c>
      <c r="CM92" s="18">
        <f t="shared" si="250"/>
        <v>-9.1907362220733368E-2</v>
      </c>
      <c r="CN92" s="18">
        <f t="shared" si="250"/>
        <v>1.7619070022884875</v>
      </c>
      <c r="CO92" s="18">
        <f t="shared" si="250"/>
        <v>3.4501722466182994</v>
      </c>
      <c r="CP92" s="18">
        <f t="shared" si="251"/>
        <v>2.6957425891122044</v>
      </c>
      <c r="CR92" s="18">
        <f t="shared" si="252"/>
        <v>2.8843277920602484</v>
      </c>
      <c r="CS92" s="18">
        <f t="shared" si="253"/>
        <v>2.0442609788592581</v>
      </c>
      <c r="CT92" s="18">
        <f t="shared" si="254"/>
        <v>4.3225990442707918</v>
      </c>
    </row>
    <row r="93" spans="1:98" x14ac:dyDescent="0.2">
      <c r="A93" t="str">
        <f t="shared" si="209"/>
        <v>41 Administrative occupations</v>
      </c>
      <c r="B93" s="18">
        <f t="shared" si="210"/>
        <v>3.7116559467008203</v>
      </c>
      <c r="C93" s="18">
        <f t="shared" si="210"/>
        <v>22.885244181640154</v>
      </c>
      <c r="D93" s="18">
        <f t="shared" si="210"/>
        <v>2.6239574441240698</v>
      </c>
      <c r="E93" s="18">
        <f t="shared" si="210"/>
        <v>3.0770592626746973</v>
      </c>
      <c r="F93" s="18">
        <f t="shared" si="211"/>
        <v>4.0723192413576692</v>
      </c>
      <c r="H93" s="18">
        <f t="shared" si="212"/>
        <v>2.9258034782399855</v>
      </c>
      <c r="I93" s="18">
        <f t="shared" si="213"/>
        <v>3.4525296426364038</v>
      </c>
      <c r="J93" s="18">
        <f t="shared" si="214"/>
        <v>5.4131820659916174</v>
      </c>
      <c r="L93" t="str">
        <f t="shared" si="255"/>
        <v>41 Administrative occupations</v>
      </c>
      <c r="M93" s="18">
        <f t="shared" si="215"/>
        <v>5.1904042503365666</v>
      </c>
      <c r="N93" s="18">
        <f t="shared" si="215"/>
        <v>8.3207903716902454</v>
      </c>
      <c r="O93" s="18">
        <f t="shared" si="215"/>
        <v>2.1225165062043416</v>
      </c>
      <c r="P93" s="18">
        <f t="shared" si="215"/>
        <v>2.4144813534242804</v>
      </c>
      <c r="Q93" s="18">
        <f t="shared" si="216"/>
        <v>2.6823539916683403</v>
      </c>
      <c r="S93" s="18">
        <f t="shared" si="217"/>
        <v>2.317067108925519</v>
      </c>
      <c r="T93" s="18">
        <f t="shared" si="218"/>
        <v>3.3803082206120827</v>
      </c>
      <c r="U93" s="18">
        <f t="shared" si="219"/>
        <v>4.9241945444420621</v>
      </c>
      <c r="W93" t="str">
        <f t="shared" si="256"/>
        <v>41 Administrative occupations</v>
      </c>
      <c r="X93" s="18">
        <f t="shared" si="220"/>
        <v>2.0715951365153584</v>
      </c>
      <c r="Y93" s="18">
        <f t="shared" si="220"/>
        <v>3.5065368983959733</v>
      </c>
      <c r="Z93" s="18">
        <f t="shared" si="220"/>
        <v>0.31411222991801768</v>
      </c>
      <c r="AA93" s="18">
        <f t="shared" si="220"/>
        <v>1.2553491542337758</v>
      </c>
      <c r="AB93" s="18">
        <f t="shared" si="221"/>
        <v>1.0991156095849997</v>
      </c>
      <c r="AD93" s="18">
        <f t="shared" si="222"/>
        <v>0.94062630169946537</v>
      </c>
      <c r="AE93" s="18">
        <f t="shared" si="223"/>
        <v>3.1198479616399988</v>
      </c>
      <c r="AF93" s="18">
        <f t="shared" si="224"/>
        <v>3.7462912097804946</v>
      </c>
      <c r="AH93" t="str">
        <f t="shared" si="257"/>
        <v>41 Administrative occupations</v>
      </c>
      <c r="AI93" s="18">
        <f t="shared" si="225"/>
        <v>2.7655447168422276</v>
      </c>
      <c r="AJ93" s="18">
        <f t="shared" si="225"/>
        <v>5.6047112687463763</v>
      </c>
      <c r="AK93" s="18">
        <f t="shared" si="225"/>
        <v>-3.055825803632839E-3</v>
      </c>
      <c r="AL93" s="18">
        <f t="shared" si="225"/>
        <v>1.0396548457766164</v>
      </c>
      <c r="AM93" s="18">
        <f t="shared" si="226"/>
        <v>0.99118479936102233</v>
      </c>
      <c r="AO93" s="18">
        <f t="shared" si="227"/>
        <v>0.69088209934828893</v>
      </c>
      <c r="AP93" s="18">
        <f t="shared" si="228"/>
        <v>3.1941023406605984</v>
      </c>
      <c r="AQ93" s="18">
        <f t="shared" si="229"/>
        <v>3.6469676184827327</v>
      </c>
      <c r="AS93" t="str">
        <f t="shared" si="258"/>
        <v>41 Administrative occupations</v>
      </c>
      <c r="AT93" s="18">
        <f t="shared" si="230"/>
        <v>1.9269007509168157</v>
      </c>
      <c r="AU93" s="18">
        <f t="shared" si="230"/>
        <v>4.5378386482465061</v>
      </c>
      <c r="AV93" s="18">
        <f t="shared" si="230"/>
        <v>-0.9014724306509736</v>
      </c>
      <c r="AW93" s="18">
        <f t="shared" si="230"/>
        <v>1.0830627617948174</v>
      </c>
      <c r="AX93" s="18">
        <f t="shared" si="231"/>
        <v>0.66988917915373758</v>
      </c>
      <c r="AZ93" s="18">
        <f t="shared" si="232"/>
        <v>0.41717409533119643</v>
      </c>
      <c r="BA93" s="18">
        <f t="shared" si="233"/>
        <v>2.9574977766228638</v>
      </c>
      <c r="BB93" s="18">
        <f t="shared" si="234"/>
        <v>3.2377430102772164</v>
      </c>
      <c r="BD93" t="str">
        <f t="shared" si="259"/>
        <v>41 Administrative occupations</v>
      </c>
      <c r="BE93" s="18">
        <f t="shared" si="235"/>
        <v>-2.1262541438859417</v>
      </c>
      <c r="BF93" s="18">
        <f t="shared" si="235"/>
        <v>8.8200115705648905</v>
      </c>
      <c r="BG93" s="18">
        <f t="shared" si="235"/>
        <v>-3.5505472166839747</v>
      </c>
      <c r="BH93" s="18">
        <f t="shared" si="235"/>
        <v>-2.9717710005106923</v>
      </c>
      <c r="BI93" s="18">
        <f t="shared" si="236"/>
        <v>-2.4562852436883054</v>
      </c>
      <c r="BK93" s="18">
        <f t="shared" si="237"/>
        <v>-3.165081284089688</v>
      </c>
      <c r="BL93" s="18">
        <f t="shared" si="238"/>
        <v>2.1899142905865698</v>
      </c>
      <c r="BM93" s="18">
        <f t="shared" si="239"/>
        <v>8.1759503500311581E-3</v>
      </c>
      <c r="BO93" t="str">
        <f t="shared" si="260"/>
        <v>41 Administrative occupations</v>
      </c>
      <c r="BP93" s="18">
        <f t="shared" si="240"/>
        <v>-3.0154617731319222</v>
      </c>
      <c r="BQ93" s="18">
        <f t="shared" si="240"/>
        <v>-0.43403651385148789</v>
      </c>
      <c r="BR93" s="18">
        <f t="shared" si="240"/>
        <v>-3.7823141617667089</v>
      </c>
      <c r="BS93" s="18">
        <f t="shared" si="240"/>
        <v>-4.4211756349207043</v>
      </c>
      <c r="BT93" s="18">
        <f t="shared" si="241"/>
        <v>-3.9770282469027696</v>
      </c>
      <c r="BV93" s="18">
        <f t="shared" si="242"/>
        <v>-4.2086945269338427</v>
      </c>
      <c r="BW93" s="18">
        <f t="shared" si="243"/>
        <v>1.8154608978820264</v>
      </c>
      <c r="BX93" s="18">
        <f t="shared" si="244"/>
        <v>-1.1990696086410235</v>
      </c>
      <c r="BZ93" t="str">
        <f t="shared" si="261"/>
        <v>41 Administrative occupations</v>
      </c>
      <c r="CA93" s="18">
        <f t="shared" si="245"/>
        <v>-3.0901085184493748</v>
      </c>
      <c r="CB93" s="18">
        <f t="shared" si="245"/>
        <v>-14.648902171063128</v>
      </c>
      <c r="CC93" s="18">
        <f t="shared" si="245"/>
        <v>-7.3972873899366913</v>
      </c>
      <c r="CD93" s="18">
        <f t="shared" si="245"/>
        <v>-10.370952890048324</v>
      </c>
      <c r="CE93" s="18">
        <f t="shared" si="246"/>
        <v>-9.7284362979416343</v>
      </c>
      <c r="CG93" s="18">
        <f t="shared" si="247"/>
        <v>-9.3904954467578747</v>
      </c>
      <c r="CH93" s="18">
        <f t="shared" si="248"/>
        <v>1.2555053513940262</v>
      </c>
      <c r="CI93" s="18">
        <f t="shared" si="249"/>
        <v>-5.4179744136611312</v>
      </c>
      <c r="CK93" t="str">
        <f t="shared" si="262"/>
        <v>41 Administrative occupations</v>
      </c>
      <c r="CL93" s="18">
        <f t="shared" si="250"/>
        <v>2.37028999816844</v>
      </c>
      <c r="CM93" s="18">
        <f t="shared" si="250"/>
        <v>-6.7872355028923748</v>
      </c>
      <c r="CN93" s="18">
        <f t="shared" si="250"/>
        <v>-5.9944086755774677</v>
      </c>
      <c r="CO93" s="18">
        <f t="shared" si="250"/>
        <v>-0.9876587231061551</v>
      </c>
      <c r="CP93" s="18">
        <f t="shared" si="251"/>
        <v>-2.9470881696958329</v>
      </c>
      <c r="CR93" s="18">
        <f t="shared" si="252"/>
        <v>-2.6855239734389413</v>
      </c>
      <c r="CS93" s="18">
        <f t="shared" si="253"/>
        <v>1.2415928510359997</v>
      </c>
      <c r="CT93" s="18">
        <f t="shared" si="254"/>
        <v>-0.93867394143778426</v>
      </c>
    </row>
    <row r="94" spans="1:98" x14ac:dyDescent="0.2">
      <c r="A94" t="str">
        <f t="shared" si="209"/>
        <v>42 Secretarial and related occupations</v>
      </c>
      <c r="B94" s="18">
        <f t="shared" si="210"/>
        <v>7.3115273152698279</v>
      </c>
      <c r="C94" s="18">
        <f t="shared" si="210"/>
        <v>1.8390322356222288</v>
      </c>
      <c r="D94" s="18">
        <f t="shared" si="210"/>
        <v>9.7460757855748259</v>
      </c>
      <c r="E94" s="18">
        <f t="shared" si="210"/>
        <v>6.7554029584182551</v>
      </c>
      <c r="F94" s="18">
        <f t="shared" si="211"/>
        <v>7.3642931232532849</v>
      </c>
      <c r="H94" s="18">
        <f t="shared" si="212"/>
        <v>7.7431270789957596</v>
      </c>
      <c r="I94" s="18">
        <f t="shared" si="213"/>
        <v>5.6966446059924403</v>
      </c>
      <c r="J94" s="18">
        <f t="shared" si="214"/>
        <v>10.308680394317605</v>
      </c>
      <c r="L94" t="str">
        <f t="shared" si="255"/>
        <v>42 Secretarial and related occupations</v>
      </c>
      <c r="M94" s="18">
        <f t="shared" si="215"/>
        <v>4.1298975903883983</v>
      </c>
      <c r="N94" s="18">
        <f t="shared" si="215"/>
        <v>4.6933752588440791</v>
      </c>
      <c r="O94" s="18">
        <f t="shared" si="215"/>
        <v>8.5993992388731613</v>
      </c>
      <c r="P94" s="18">
        <f t="shared" si="215"/>
        <v>2.1835094760918272</v>
      </c>
      <c r="Q94" s="18">
        <f t="shared" si="216"/>
        <v>4.3047361201343781</v>
      </c>
      <c r="S94" s="18">
        <f t="shared" si="217"/>
        <v>4.2788781993126523</v>
      </c>
      <c r="T94" s="18">
        <f t="shared" si="218"/>
        <v>4.4476679277833941</v>
      </c>
      <c r="U94" s="18">
        <f t="shared" si="219"/>
        <v>7.0938486878152407</v>
      </c>
      <c r="W94" t="str">
        <f t="shared" si="256"/>
        <v>42 Secretarial and related occupations</v>
      </c>
      <c r="X94" s="18">
        <f t="shared" si="220"/>
        <v>0.93669610917042068</v>
      </c>
      <c r="Y94" s="18">
        <f t="shared" si="220"/>
        <v>1.1848479020158731</v>
      </c>
      <c r="Z94" s="18">
        <f t="shared" si="220"/>
        <v>7.3468233238117797</v>
      </c>
      <c r="AA94" s="18">
        <f t="shared" si="220"/>
        <v>4.0731623566368169</v>
      </c>
      <c r="AB94" s="18">
        <f t="shared" si="221"/>
        <v>4.9006215056685232</v>
      </c>
      <c r="AD94" s="18">
        <f t="shared" si="222"/>
        <v>5.1531369410142247</v>
      </c>
      <c r="AE94" s="18">
        <f t="shared" si="223"/>
        <v>4.610781052498214</v>
      </c>
      <c r="AF94" s="18">
        <f t="shared" si="224"/>
        <v>7.8139057364731368</v>
      </c>
      <c r="AH94" t="str">
        <f t="shared" si="257"/>
        <v>42 Secretarial and related occupations</v>
      </c>
      <c r="AI94" s="18">
        <f t="shared" si="225"/>
        <v>1.1307566080858589</v>
      </c>
      <c r="AJ94" s="18">
        <f t="shared" si="225"/>
        <v>3.1923829627233724</v>
      </c>
      <c r="AK94" s="18">
        <f t="shared" si="225"/>
        <v>6.0135945331886598</v>
      </c>
      <c r="AL94" s="18">
        <f t="shared" si="225"/>
        <v>1.9147450880953487</v>
      </c>
      <c r="AM94" s="18">
        <f t="shared" si="226"/>
        <v>3.2586883786847709</v>
      </c>
      <c r="AO94" s="18">
        <f t="shared" si="227"/>
        <v>3.2631102542550083</v>
      </c>
      <c r="AP94" s="18">
        <f t="shared" si="228"/>
        <v>4.0818720533427832</v>
      </c>
      <c r="AQ94" s="18">
        <f t="shared" si="229"/>
        <v>6.1301293090967546</v>
      </c>
      <c r="AS94" t="str">
        <f t="shared" si="258"/>
        <v>42 Secretarial and related occupations</v>
      </c>
      <c r="AT94" s="18">
        <f t="shared" si="230"/>
        <v>0.32551674498928485</v>
      </c>
      <c r="AU94" s="18">
        <f t="shared" si="230"/>
        <v>2.868246583982148</v>
      </c>
      <c r="AV94" s="18">
        <f t="shared" si="230"/>
        <v>4.8895321469849984</v>
      </c>
      <c r="AW94" s="18">
        <f t="shared" si="230"/>
        <v>0.38338654738878652</v>
      </c>
      <c r="AX94" s="18">
        <f t="shared" si="231"/>
        <v>1.9260119150299904</v>
      </c>
      <c r="AZ94" s="18">
        <f t="shared" si="232"/>
        <v>1.8635040116143697</v>
      </c>
      <c r="BA94" s="18">
        <f t="shared" si="233"/>
        <v>3.6477244295778588</v>
      </c>
      <c r="BB94" s="18">
        <f t="shared" si="234"/>
        <v>4.8357629896653265</v>
      </c>
      <c r="BD94" t="str">
        <f t="shared" si="259"/>
        <v>42 Secretarial and related occupations</v>
      </c>
      <c r="BE94" s="18">
        <f t="shared" si="235"/>
        <v>-2.7333903521217007</v>
      </c>
      <c r="BF94" s="18">
        <f t="shared" si="235"/>
        <v>4.284110949255604</v>
      </c>
      <c r="BG94" s="18">
        <f t="shared" si="235"/>
        <v>0.73193885788405133</v>
      </c>
      <c r="BH94" s="18">
        <f t="shared" si="235"/>
        <v>-14.258851231693082</v>
      </c>
      <c r="BI94" s="18">
        <f t="shared" si="236"/>
        <v>-8.7208277665868579</v>
      </c>
      <c r="BK94" s="18">
        <f t="shared" si="237"/>
        <v>-9.52777668933863</v>
      </c>
      <c r="BL94" s="18">
        <f t="shared" si="238"/>
        <v>2.1268473070488847</v>
      </c>
      <c r="BM94" s="18">
        <f t="shared" si="239"/>
        <v>-3.4140082472036704</v>
      </c>
      <c r="BO94" t="str">
        <f t="shared" si="260"/>
        <v>42 Secretarial and related occupations</v>
      </c>
      <c r="BP94" s="18">
        <f t="shared" si="240"/>
        <v>-6.5997432122701039</v>
      </c>
      <c r="BQ94" s="18">
        <f t="shared" si="240"/>
        <v>-2.9665063870101482</v>
      </c>
      <c r="BR94" s="18">
        <f t="shared" si="240"/>
        <v>-4.1304509823009479</v>
      </c>
      <c r="BS94" s="18">
        <f t="shared" si="240"/>
        <v>-14.603855962680957</v>
      </c>
      <c r="BT94" s="18">
        <f t="shared" si="241"/>
        <v>-10.750306918640529</v>
      </c>
      <c r="BV94" s="18">
        <f t="shared" si="242"/>
        <v>-11.246449518263546</v>
      </c>
      <c r="BW94" s="18">
        <f t="shared" si="243"/>
        <v>1.5732761774123416</v>
      </c>
      <c r="BX94" s="18">
        <f t="shared" si="244"/>
        <v>-5.4584259669356427</v>
      </c>
      <c r="BZ94" t="str">
        <f t="shared" si="261"/>
        <v>42 Secretarial and related occupations</v>
      </c>
      <c r="CA94" s="18">
        <f t="shared" si="245"/>
        <v>-2.4335734438019285</v>
      </c>
      <c r="CB94" s="18">
        <f t="shared" si="245"/>
        <v>-18.58086531925921</v>
      </c>
      <c r="CC94" s="18">
        <f t="shared" si="245"/>
        <v>-15.010796330468001</v>
      </c>
      <c r="CD94" s="18">
        <f t="shared" si="245"/>
        <v>-19.105450434715888</v>
      </c>
      <c r="CE94" s="18">
        <f t="shared" si="246"/>
        <v>-17.814326524536938</v>
      </c>
      <c r="CG94" s="18">
        <f t="shared" si="247"/>
        <v>-17.762968090760378</v>
      </c>
      <c r="CH94" s="18">
        <f t="shared" si="248"/>
        <v>1.0211669625124431</v>
      </c>
      <c r="CI94" s="18">
        <f t="shared" si="249"/>
        <v>-9.6609887713752016</v>
      </c>
      <c r="CK94" t="str">
        <f t="shared" si="262"/>
        <v>42 Secretarial and related occupations</v>
      </c>
      <c r="CL94" s="18">
        <f t="shared" si="250"/>
        <v>2.6259141100876793</v>
      </c>
      <c r="CM94" s="18">
        <f t="shared" si="250"/>
        <v>-6.069147402358988</v>
      </c>
      <c r="CN94" s="18">
        <f t="shared" si="250"/>
        <v>-2.3107169295112917</v>
      </c>
      <c r="CO94" s="18">
        <f t="shared" si="250"/>
        <v>-4.2447434539911839</v>
      </c>
      <c r="CP94" s="18">
        <f t="shared" si="251"/>
        <v>-3.7602868525357547</v>
      </c>
      <c r="CR94" s="18">
        <f t="shared" si="252"/>
        <v>-3.6043601897152278</v>
      </c>
      <c r="CS94" s="18">
        <f t="shared" si="253"/>
        <v>1.6227228022266171</v>
      </c>
      <c r="CT94" s="18">
        <f t="shared" si="254"/>
        <v>-1.0800838673690971</v>
      </c>
    </row>
    <row r="95" spans="1:98" x14ac:dyDescent="0.2">
      <c r="A95" t="str">
        <f t="shared" si="209"/>
        <v>51 Skilled agricultural and related trades</v>
      </c>
      <c r="B95" s="18">
        <f t="shared" si="210"/>
        <v>5.9012862924426202</v>
      </c>
      <c r="C95" s="18">
        <f t="shared" si="210"/>
        <v>-6.1196408503030764</v>
      </c>
      <c r="D95" s="18">
        <f t="shared" si="210"/>
        <v>3.7287698848921247</v>
      </c>
      <c r="E95" s="18">
        <f t="shared" si="210"/>
        <v>2.4536522356702228</v>
      </c>
      <c r="F95" s="18">
        <f t="shared" si="211"/>
        <v>2.2902129932334425</v>
      </c>
      <c r="H95" s="18">
        <f t="shared" si="212"/>
        <v>2.8769402263257637</v>
      </c>
      <c r="I95" s="18">
        <f t="shared" si="213"/>
        <v>4.4278694250771578</v>
      </c>
      <c r="J95" s="18">
        <f t="shared" si="214"/>
        <v>6.1433047664980256</v>
      </c>
      <c r="L95" t="str">
        <f t="shared" si="255"/>
        <v>51 Skilled agricultural and related trades</v>
      </c>
      <c r="M95" s="18">
        <f t="shared" si="215"/>
        <v>6.385763237230524</v>
      </c>
      <c r="N95" s="18">
        <f t="shared" si="215"/>
        <v>-21.464624032980527</v>
      </c>
      <c r="O95" s="18">
        <f t="shared" si="215"/>
        <v>2.0281774323774426</v>
      </c>
      <c r="P95" s="18">
        <f t="shared" si="215"/>
        <v>2.7085256865540641</v>
      </c>
      <c r="Q95" s="18">
        <f t="shared" si="216"/>
        <v>0.79075135697557197</v>
      </c>
      <c r="S95" s="18">
        <f t="shared" si="217"/>
        <v>2.4812403427845853</v>
      </c>
      <c r="T95" s="18">
        <f t="shared" si="218"/>
        <v>3.610395713790937</v>
      </c>
      <c r="U95" s="18">
        <f t="shared" si="219"/>
        <v>5.2247355524356998</v>
      </c>
      <c r="W95" t="str">
        <f t="shared" si="256"/>
        <v>51 Skilled agricultural and related trades</v>
      </c>
      <c r="X95" s="18">
        <f t="shared" si="220"/>
        <v>3.3602886731758597</v>
      </c>
      <c r="Y95" s="18">
        <f t="shared" si="220"/>
        <v>-5.6075765788747738</v>
      </c>
      <c r="Z95" s="18">
        <f t="shared" si="220"/>
        <v>3.0659715613482241</v>
      </c>
      <c r="AA95" s="18">
        <f t="shared" si="220"/>
        <v>3.6665978610138428</v>
      </c>
      <c r="AB95" s="18">
        <f t="shared" si="221"/>
        <v>2.8741788195001394</v>
      </c>
      <c r="AD95" s="18">
        <f t="shared" si="222"/>
        <v>3.4660011867608143</v>
      </c>
      <c r="AE95" s="18">
        <f t="shared" si="223"/>
        <v>4.3500324368911603</v>
      </c>
      <c r="AF95" s="18">
        <f t="shared" si="224"/>
        <v>6.4704319643200003</v>
      </c>
      <c r="AH95" t="str">
        <f t="shared" si="257"/>
        <v>51 Skilled agricultural and related trades</v>
      </c>
      <c r="AI95" s="18">
        <f t="shared" si="225"/>
        <v>5.3997405199953663</v>
      </c>
      <c r="AJ95" s="18">
        <f t="shared" si="225"/>
        <v>-21.875705930994037</v>
      </c>
      <c r="AK95" s="18">
        <f t="shared" si="225"/>
        <v>2.5839652185488671</v>
      </c>
      <c r="AL95" s="18">
        <f t="shared" si="225"/>
        <v>2.8483412537672281</v>
      </c>
      <c r="AM95" s="18">
        <f t="shared" si="226"/>
        <v>1.0147462219898928</v>
      </c>
      <c r="AO95" s="18">
        <f t="shared" si="227"/>
        <v>2.7601402906926031</v>
      </c>
      <c r="AP95" s="18">
        <f t="shared" si="228"/>
        <v>4.3586784592100081</v>
      </c>
      <c r="AQ95" s="18">
        <f t="shared" si="229"/>
        <v>6.0125509938229849</v>
      </c>
      <c r="AS95" t="str">
        <f t="shared" si="258"/>
        <v>51 Skilled agricultural and related trades</v>
      </c>
      <c r="AT95" s="18">
        <f t="shared" si="230"/>
        <v>8.5865343442647735</v>
      </c>
      <c r="AU95" s="18">
        <f t="shared" si="230"/>
        <v>-24.144528208710813</v>
      </c>
      <c r="AV95" s="18">
        <f t="shared" si="230"/>
        <v>1.0186835232174785</v>
      </c>
      <c r="AW95" s="18">
        <f t="shared" si="230"/>
        <v>2.9793715052036429</v>
      </c>
      <c r="AX95" s="18">
        <f t="shared" si="231"/>
        <v>0.42540985843675383</v>
      </c>
      <c r="AZ95" s="18">
        <f t="shared" si="232"/>
        <v>2.3216165441563907</v>
      </c>
      <c r="BA95" s="18">
        <f t="shared" si="233"/>
        <v>3.832574097779462</v>
      </c>
      <c r="BB95" s="18">
        <f t="shared" si="234"/>
        <v>5.2969562507137136</v>
      </c>
      <c r="BD95" t="str">
        <f t="shared" si="259"/>
        <v>51 Skilled agricultural and related trades</v>
      </c>
      <c r="BE95" s="18">
        <f t="shared" si="235"/>
        <v>0.12309958769238794</v>
      </c>
      <c r="BF95" s="18">
        <f t="shared" si="235"/>
        <v>-19.122548709836231</v>
      </c>
      <c r="BG95" s="18">
        <f t="shared" si="235"/>
        <v>-0.85693680003858796</v>
      </c>
      <c r="BH95" s="18">
        <f t="shared" si="235"/>
        <v>0.10937863113311685</v>
      </c>
      <c r="BI95" s="18">
        <f t="shared" si="236"/>
        <v>-1.5154910721893122</v>
      </c>
      <c r="BK95" s="18">
        <f t="shared" si="237"/>
        <v>-0.21376848992652464</v>
      </c>
      <c r="BL95" s="18">
        <f t="shared" si="238"/>
        <v>2.837574907215501</v>
      </c>
      <c r="BM95" s="18">
        <f t="shared" si="239"/>
        <v>2.6938356957442844</v>
      </c>
      <c r="BO95" t="str">
        <f t="shared" si="260"/>
        <v>51 Skilled agricultural and related trades</v>
      </c>
      <c r="BP95" s="18">
        <f t="shared" si="240"/>
        <v>2.9458603219622237</v>
      </c>
      <c r="BQ95" s="18">
        <f t="shared" si="240"/>
        <v>-30.007843043807014</v>
      </c>
      <c r="BR95" s="18">
        <f t="shared" si="240"/>
        <v>0.43656156958331582</v>
      </c>
      <c r="BS95" s="18">
        <f t="shared" si="240"/>
        <v>9.4762188198305175E-2</v>
      </c>
      <c r="BT95" s="18">
        <f t="shared" si="241"/>
        <v>-2.0140336651508273</v>
      </c>
      <c r="BV95" s="18">
        <f t="shared" si="242"/>
        <v>0.20856587610866839</v>
      </c>
      <c r="BW95" s="18">
        <f t="shared" si="243"/>
        <v>2.9087482280988342</v>
      </c>
      <c r="BX95" s="18">
        <f t="shared" si="244"/>
        <v>3.0490660268909897</v>
      </c>
      <c r="BZ95" t="str">
        <f t="shared" si="261"/>
        <v>51 Skilled agricultural and related trades</v>
      </c>
      <c r="CA95" s="18">
        <f t="shared" si="245"/>
        <v>-0.99872443241016962</v>
      </c>
      <c r="CB95" s="18">
        <f t="shared" si="245"/>
        <v>-19.739745699071431</v>
      </c>
      <c r="CC95" s="18">
        <f t="shared" si="245"/>
        <v>0.18238391372815688</v>
      </c>
      <c r="CD95" s="18">
        <f t="shared" si="245"/>
        <v>1.4820045951183802</v>
      </c>
      <c r="CE95" s="18">
        <f t="shared" si="246"/>
        <v>-0.39715761859414611</v>
      </c>
      <c r="CG95" s="18">
        <f t="shared" si="247"/>
        <v>1.0469351551541495</v>
      </c>
      <c r="CH95" s="18">
        <f t="shared" si="248"/>
        <v>2.6468547076027749</v>
      </c>
      <c r="CI95" s="18">
        <f t="shared" si="249"/>
        <v>3.3899470614551896</v>
      </c>
      <c r="CK95" t="str">
        <f t="shared" si="262"/>
        <v>51 Skilled agricultural and related trades</v>
      </c>
      <c r="CL95" s="18">
        <f t="shared" si="250"/>
        <v>6.0689791630254009</v>
      </c>
      <c r="CM95" s="18">
        <f t="shared" si="250"/>
        <v>-37.23560609012813</v>
      </c>
      <c r="CN95" s="18">
        <f t="shared" si="250"/>
        <v>1.8948658661888107</v>
      </c>
      <c r="CO95" s="18">
        <f t="shared" si="250"/>
        <v>-4.821458069189255</v>
      </c>
      <c r="CP95" s="18">
        <f t="shared" si="251"/>
        <v>-5.2691175968271775</v>
      </c>
      <c r="CR95" s="18">
        <f t="shared" si="252"/>
        <v>-2.633371444252619</v>
      </c>
      <c r="CS95" s="18">
        <f t="shared" si="253"/>
        <v>1.7314698227422376</v>
      </c>
      <c r="CT95" s="18">
        <f t="shared" si="254"/>
        <v>-0.24545419549999448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4.4243040092817543</v>
      </c>
      <c r="C96" s="18">
        <f t="shared" si="210"/>
        <v>8.8804148585906795</v>
      </c>
      <c r="D96" s="18">
        <f t="shared" si="210"/>
        <v>1.4497031081397438</v>
      </c>
      <c r="E96" s="18">
        <f t="shared" si="210"/>
        <v>2.9927992729901209</v>
      </c>
      <c r="F96" s="18">
        <f t="shared" si="211"/>
        <v>2.8648549785632138</v>
      </c>
      <c r="H96" s="18">
        <f t="shared" si="212"/>
        <v>2.4758434492857084</v>
      </c>
      <c r="I96" s="18">
        <f t="shared" si="213"/>
        <v>2.9007484017983698</v>
      </c>
      <c r="J96" s="18">
        <f t="shared" si="214"/>
        <v>4.6549867759693164</v>
      </c>
      <c r="L96" t="str">
        <f t="shared" si="255"/>
        <v>52 Skilled metal, electrical and electronic trades</v>
      </c>
      <c r="M96" s="18">
        <f t="shared" si="215"/>
        <v>5.6612043882514174</v>
      </c>
      <c r="N96" s="18">
        <f t="shared" si="215"/>
        <v>-7.7564336096918378</v>
      </c>
      <c r="O96" s="18">
        <f t="shared" si="215"/>
        <v>7.1071709880482281</v>
      </c>
      <c r="P96" s="18">
        <f t="shared" si="215"/>
        <v>5.0253314035209051</v>
      </c>
      <c r="Q96" s="18">
        <f t="shared" si="216"/>
        <v>4.8179326214071727</v>
      </c>
      <c r="S96" s="18">
        <f t="shared" si="217"/>
        <v>5.7147425713307554</v>
      </c>
      <c r="T96" s="18">
        <f t="shared" si="218"/>
        <v>4.1520408603798797</v>
      </c>
      <c r="U96" s="18">
        <f t="shared" si="219"/>
        <v>7.9322752076738778</v>
      </c>
      <c r="W96" t="str">
        <f t="shared" si="256"/>
        <v>52 Skilled metal, electrical and electronic trades</v>
      </c>
      <c r="X96" s="18">
        <f t="shared" si="220"/>
        <v>4.1573496763307238</v>
      </c>
      <c r="Y96" s="18">
        <f t="shared" si="220"/>
        <v>-16.937822688278903</v>
      </c>
      <c r="Z96" s="18">
        <f t="shared" si="220"/>
        <v>3.4594312736234922</v>
      </c>
      <c r="AA96" s="18">
        <f t="shared" si="220"/>
        <v>2.2081146973036203</v>
      </c>
      <c r="AB96" s="18">
        <f t="shared" si="221"/>
        <v>1.2760419447409133</v>
      </c>
      <c r="AD96" s="18">
        <f t="shared" si="222"/>
        <v>2.6235295225990107</v>
      </c>
      <c r="AE96" s="18">
        <f t="shared" si="223"/>
        <v>3.3534586489312845</v>
      </c>
      <c r="AF96" s="18">
        <f t="shared" si="224"/>
        <v>5.1198899330099801</v>
      </c>
      <c r="AH96" t="str">
        <f t="shared" si="257"/>
        <v>52 Skilled metal, electrical and electronic trades</v>
      </c>
      <c r="AI96" s="18">
        <f t="shared" si="225"/>
        <v>5.0288804304520207</v>
      </c>
      <c r="AJ96" s="18">
        <f t="shared" si="225"/>
        <v>-14.420109081286792</v>
      </c>
      <c r="AK96" s="18">
        <f t="shared" si="225"/>
        <v>0.71307670231772757</v>
      </c>
      <c r="AL96" s="18">
        <f t="shared" si="225"/>
        <v>1.9872744579377599</v>
      </c>
      <c r="AM96" s="18">
        <f t="shared" si="226"/>
        <v>0.47981029556691812</v>
      </c>
      <c r="AO96" s="18">
        <f t="shared" si="227"/>
        <v>1.5607606659501894</v>
      </c>
      <c r="AP96" s="18">
        <f t="shared" si="228"/>
        <v>2.8043684802231184</v>
      </c>
      <c r="AQ96" s="18">
        <f t="shared" si="229"/>
        <v>3.9020650544175473</v>
      </c>
      <c r="AS96" t="str">
        <f t="shared" si="258"/>
        <v>52 Skilled metal, electrical and electronic trades</v>
      </c>
      <c r="AT96" s="18">
        <f t="shared" si="230"/>
        <v>4.0667373277240015</v>
      </c>
      <c r="AU96" s="18">
        <f t="shared" si="230"/>
        <v>-11.373353545697128</v>
      </c>
      <c r="AV96" s="18">
        <f t="shared" si="230"/>
        <v>0.50136256832447046</v>
      </c>
      <c r="AW96" s="18">
        <f t="shared" si="230"/>
        <v>1.8122099721374685</v>
      </c>
      <c r="AX96" s="18">
        <f t="shared" si="231"/>
        <v>0.52554108686899692</v>
      </c>
      <c r="AZ96" s="18">
        <f t="shared" si="232"/>
        <v>1.3733720460336496</v>
      </c>
      <c r="BA96" s="18">
        <f t="shared" si="233"/>
        <v>2.7813477927815189</v>
      </c>
      <c r="BB96" s="18">
        <f t="shared" si="234"/>
        <v>3.746177495187375</v>
      </c>
      <c r="BD96" t="str">
        <f t="shared" si="259"/>
        <v>52 Skilled metal, electrical and electronic trades</v>
      </c>
      <c r="BE96" s="18">
        <f t="shared" si="235"/>
        <v>0.15978675977239565</v>
      </c>
      <c r="BF96" s="18">
        <f t="shared" si="235"/>
        <v>-6.0786890738693922</v>
      </c>
      <c r="BG96" s="18">
        <f t="shared" si="235"/>
        <v>-0.4194213505189226</v>
      </c>
      <c r="BH96" s="18">
        <f t="shared" si="235"/>
        <v>-0.39776101267131603</v>
      </c>
      <c r="BI96" s="18">
        <f t="shared" si="236"/>
        <v>-0.76942130843973278</v>
      </c>
      <c r="BK96" s="18">
        <f t="shared" si="237"/>
        <v>-0.40498164873250531</v>
      </c>
      <c r="BL96" s="18">
        <f t="shared" si="238"/>
        <v>1.9552895895474487</v>
      </c>
      <c r="BM96" s="18">
        <f t="shared" si="239"/>
        <v>1.6487071399823749</v>
      </c>
      <c r="BO96" t="str">
        <f t="shared" si="260"/>
        <v>52 Skilled metal, electrical and electronic trades</v>
      </c>
      <c r="BP96" s="18">
        <f t="shared" si="240"/>
        <v>3.0223828285612875</v>
      </c>
      <c r="BQ96" s="18">
        <f t="shared" si="240"/>
        <v>-19.489251500499005</v>
      </c>
      <c r="BR96" s="18">
        <f t="shared" si="240"/>
        <v>-0.93923723797016967</v>
      </c>
      <c r="BS96" s="18">
        <f t="shared" si="240"/>
        <v>-1.5144061869788339</v>
      </c>
      <c r="BT96" s="18">
        <f t="shared" si="241"/>
        <v>-2.5699153109779771</v>
      </c>
      <c r="BV96" s="18">
        <f t="shared" si="242"/>
        <v>-1.3230552269501872</v>
      </c>
      <c r="BW96" s="18">
        <f t="shared" si="243"/>
        <v>1.9216474856686094</v>
      </c>
      <c r="BX96" s="18">
        <f t="shared" si="244"/>
        <v>0.93230990056574203</v>
      </c>
      <c r="BZ96" t="str">
        <f t="shared" si="261"/>
        <v>52 Skilled metal, electrical and electronic trades</v>
      </c>
      <c r="CA96" s="18">
        <f t="shared" si="245"/>
        <v>-2.9808845800903816</v>
      </c>
      <c r="CB96" s="18">
        <f t="shared" si="245"/>
        <v>-16.67816447991417</v>
      </c>
      <c r="CC96" s="18">
        <f t="shared" si="245"/>
        <v>0.4060485060355612</v>
      </c>
      <c r="CD96" s="18">
        <f t="shared" si="245"/>
        <v>-5.2336384195511121</v>
      </c>
      <c r="CE96" s="18">
        <f t="shared" si="246"/>
        <v>-4.2792115550926209</v>
      </c>
      <c r="CG96" s="18">
        <f t="shared" si="247"/>
        <v>-3.3898485081855334</v>
      </c>
      <c r="CH96" s="18">
        <f t="shared" si="248"/>
        <v>1.8679145164154809</v>
      </c>
      <c r="CI96" s="18">
        <f t="shared" si="249"/>
        <v>-0.5825528530567281</v>
      </c>
      <c r="CK96" t="str">
        <f t="shared" si="262"/>
        <v>52 Skilled metal, electrical and electronic trades</v>
      </c>
      <c r="CL96" s="18">
        <f t="shared" si="250"/>
        <v>4.1981677717475074</v>
      </c>
      <c r="CM96" s="18">
        <f t="shared" si="250"/>
        <v>-20.849795667612881</v>
      </c>
      <c r="CN96" s="18">
        <f t="shared" si="250"/>
        <v>2.9121003847301319</v>
      </c>
      <c r="CO96" s="18">
        <f t="shared" si="250"/>
        <v>-3.1524221184710211</v>
      </c>
      <c r="CP96" s="18">
        <f t="shared" si="251"/>
        <v>-2.5336970410311355</v>
      </c>
      <c r="CR96" s="18">
        <f t="shared" si="252"/>
        <v>-1.1717004036088885</v>
      </c>
      <c r="CS96" s="18">
        <f t="shared" si="253"/>
        <v>1.8190469469991255</v>
      </c>
      <c r="CT96" s="18">
        <f t="shared" si="254"/>
        <v>0.92701642362396086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-7.8447146032443076</v>
      </c>
      <c r="C97" s="18">
        <f t="shared" si="210"/>
        <v>-14.86409230920367</v>
      </c>
      <c r="D97" s="18">
        <f t="shared" si="210"/>
        <v>8.216647179163882</v>
      </c>
      <c r="E97" s="18">
        <f t="shared" si="210"/>
        <v>0.71050436754827029</v>
      </c>
      <c r="F97" s="18">
        <f t="shared" si="211"/>
        <v>1.9226432855774078</v>
      </c>
      <c r="H97" s="18">
        <f t="shared" si="212"/>
        <v>3.152843787970605</v>
      </c>
      <c r="I97" s="18">
        <f t="shared" si="213"/>
        <v>3.5415541376032644</v>
      </c>
      <c r="J97" s="18">
        <f t="shared" si="214"/>
        <v>5.6435420276807813</v>
      </c>
      <c r="L97" t="str">
        <f t="shared" si="255"/>
        <v>53 Skilled construction and building trades</v>
      </c>
      <c r="M97" s="18">
        <f t="shared" si="215"/>
        <v>3.4733706554026744</v>
      </c>
      <c r="N97" s="18">
        <f t="shared" si="215"/>
        <v>-1.8635592182071559</v>
      </c>
      <c r="O97" s="18">
        <f t="shared" si="215"/>
        <v>3.1960991216146928</v>
      </c>
      <c r="P97" s="18">
        <f t="shared" si="215"/>
        <v>1.9626771653867614</v>
      </c>
      <c r="Q97" s="18">
        <f t="shared" si="216"/>
        <v>2.1021619134667491</v>
      </c>
      <c r="S97" s="18">
        <f t="shared" si="217"/>
        <v>2.3721710412100139</v>
      </c>
      <c r="T97" s="18">
        <f t="shared" si="218"/>
        <v>3.2871666904934038</v>
      </c>
      <c r="U97" s="18">
        <f t="shared" si="219"/>
        <v>4.8877857153169835</v>
      </c>
      <c r="W97" t="str">
        <f t="shared" si="256"/>
        <v>53 Skilled construction and building trades</v>
      </c>
      <c r="X97" s="18">
        <f t="shared" si="220"/>
        <v>0.87077204832726185</v>
      </c>
      <c r="Y97" s="18">
        <f t="shared" si="220"/>
        <v>-11.240663658581019</v>
      </c>
      <c r="Z97" s="18">
        <f t="shared" si="220"/>
        <v>3.156973276236763</v>
      </c>
      <c r="AA97" s="18">
        <f t="shared" si="220"/>
        <v>1.0329543207032943</v>
      </c>
      <c r="AB97" s="18">
        <f t="shared" si="221"/>
        <v>0.87210769242054287</v>
      </c>
      <c r="AD97" s="18">
        <f t="shared" si="222"/>
        <v>1.7360563071405322</v>
      </c>
      <c r="AE97" s="18">
        <f t="shared" si="223"/>
        <v>3.3271393706305608</v>
      </c>
      <c r="AF97" s="18">
        <f t="shared" si="224"/>
        <v>4.475286410430801</v>
      </c>
      <c r="AH97" t="str">
        <f t="shared" si="257"/>
        <v>53 Skilled construction and building trades</v>
      </c>
      <c r="AI97" s="18">
        <f t="shared" si="225"/>
        <v>4.6551633183822938</v>
      </c>
      <c r="AJ97" s="18">
        <f t="shared" si="225"/>
        <v>-12.786469090575114</v>
      </c>
      <c r="AK97" s="18">
        <f t="shared" si="225"/>
        <v>2.4140190671944284</v>
      </c>
      <c r="AL97" s="18">
        <f t="shared" si="225"/>
        <v>1.2145869976477597</v>
      </c>
      <c r="AM97" s="18">
        <f t="shared" si="226"/>
        <v>0.64698032521726123</v>
      </c>
      <c r="AO97" s="18">
        <f t="shared" si="227"/>
        <v>1.6128286996274444</v>
      </c>
      <c r="AP97" s="18">
        <f t="shared" si="228"/>
        <v>3.4888074844789063</v>
      </c>
      <c r="AQ97" s="18">
        <f t="shared" si="229"/>
        <v>4.5308676401170089</v>
      </c>
      <c r="AS97" t="str">
        <f t="shared" si="258"/>
        <v>53 Skilled construction and building trades</v>
      </c>
      <c r="AT97" s="18">
        <f t="shared" si="230"/>
        <v>0.49304099770193233</v>
      </c>
      <c r="AU97" s="18">
        <f t="shared" si="230"/>
        <v>-6.0659310221880425</v>
      </c>
      <c r="AV97" s="18">
        <f t="shared" si="230"/>
        <v>3.163742635489375</v>
      </c>
      <c r="AW97" s="18">
        <f t="shared" si="230"/>
        <v>0.44295596863916931</v>
      </c>
      <c r="AX97" s="18">
        <f t="shared" si="231"/>
        <v>0.8621774507749036</v>
      </c>
      <c r="AZ97" s="18">
        <f t="shared" si="232"/>
        <v>1.3418169824017445</v>
      </c>
      <c r="BA97" s="18">
        <f t="shared" si="233"/>
        <v>3.4028445903559357</v>
      </c>
      <c r="BB97" s="18">
        <f t="shared" si="234"/>
        <v>4.2732308130037255</v>
      </c>
      <c r="BD97" t="str">
        <f t="shared" si="259"/>
        <v>53 Skilled construction and building trades</v>
      </c>
      <c r="BE97" s="18">
        <f t="shared" si="235"/>
        <v>-2.9608765308199225</v>
      </c>
      <c r="BF97" s="18">
        <f t="shared" si="235"/>
        <v>-4.5253161331089142</v>
      </c>
      <c r="BG97" s="18">
        <f t="shared" si="235"/>
        <v>-0.54850463271504113</v>
      </c>
      <c r="BH97" s="18">
        <f t="shared" si="235"/>
        <v>-1.6461797078230589</v>
      </c>
      <c r="BI97" s="18">
        <f t="shared" si="236"/>
        <v>-1.4875608922403138</v>
      </c>
      <c r="BK97" s="18">
        <f t="shared" si="237"/>
        <v>-1.2816408134463386</v>
      </c>
      <c r="BL97" s="18">
        <f t="shared" si="238"/>
        <v>2.0106571285931185</v>
      </c>
      <c r="BM97" s="18">
        <f t="shared" si="239"/>
        <v>1.0640305608432543</v>
      </c>
      <c r="BO97" t="str">
        <f t="shared" si="260"/>
        <v>53 Skilled construction and building trades</v>
      </c>
      <c r="BP97" s="18">
        <f t="shared" si="240"/>
        <v>2.7754572767613839</v>
      </c>
      <c r="BQ97" s="18">
        <f t="shared" si="240"/>
        <v>-17.21021636877904</v>
      </c>
      <c r="BR97" s="18">
        <f t="shared" si="240"/>
        <v>1.6953022512742777</v>
      </c>
      <c r="BS97" s="18">
        <f t="shared" si="240"/>
        <v>-0.42894729024038902</v>
      </c>
      <c r="BT97" s="18">
        <f t="shared" si="241"/>
        <v>-0.91948347218959725</v>
      </c>
      <c r="BV97" s="18">
        <f t="shared" si="242"/>
        <v>0.27415931821832551</v>
      </c>
      <c r="BW97" s="18">
        <f t="shared" si="243"/>
        <v>2.5867559437246834</v>
      </c>
      <c r="BX97" s="18">
        <f t="shared" si="244"/>
        <v>2.7796650959087232</v>
      </c>
      <c r="BZ97" t="str">
        <f t="shared" si="261"/>
        <v>53 Skilled construction and building trades</v>
      </c>
      <c r="CA97" s="18">
        <f t="shared" si="245"/>
        <v>-4.0496481331543599</v>
      </c>
      <c r="CB97" s="18">
        <f t="shared" si="245"/>
        <v>-11.026545333871985</v>
      </c>
      <c r="CC97" s="18">
        <f t="shared" si="245"/>
        <v>1.8739759677613099</v>
      </c>
      <c r="CD97" s="18">
        <f t="shared" si="245"/>
        <v>-0.72793334115667241</v>
      </c>
      <c r="CE97" s="18">
        <f t="shared" si="246"/>
        <v>-0.60478890050418288</v>
      </c>
      <c r="CG97" s="18">
        <f t="shared" si="247"/>
        <v>0.1319008992783921</v>
      </c>
      <c r="CH97" s="18">
        <f t="shared" si="248"/>
        <v>2.3629240753464398</v>
      </c>
      <c r="CI97" s="18">
        <f t="shared" si="249"/>
        <v>2.458298024282235</v>
      </c>
      <c r="CK97" t="str">
        <f t="shared" si="262"/>
        <v>53 Skilled construction and building trades</v>
      </c>
      <c r="CL97" s="18">
        <f t="shared" si="250"/>
        <v>-1.3881237141027292</v>
      </c>
      <c r="CM97" s="18">
        <f t="shared" si="250"/>
        <v>-20.474681765808413</v>
      </c>
      <c r="CN97" s="18">
        <f t="shared" si="250"/>
        <v>-2.1649078517721132</v>
      </c>
      <c r="CO97" s="18">
        <f t="shared" si="250"/>
        <v>-10.514173787712011</v>
      </c>
      <c r="CP97" s="18">
        <f t="shared" si="251"/>
        <v>-8.6607214707673066</v>
      </c>
      <c r="CR97" s="18">
        <f t="shared" si="252"/>
        <v>-7.8134162994381811</v>
      </c>
      <c r="CS97" s="18">
        <f t="shared" si="253"/>
        <v>1.1239702814156205</v>
      </c>
      <c r="CT97" s="18">
        <f t="shared" si="254"/>
        <v>-4.806357167175368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2.7584084357192173</v>
      </c>
      <c r="C98" s="18">
        <f t="shared" si="210"/>
        <v>9.8547270131608364</v>
      </c>
      <c r="D98" s="18">
        <f t="shared" si="210"/>
        <v>4.9309096663356922</v>
      </c>
      <c r="E98" s="18">
        <f t="shared" si="210"/>
        <v>2.9890997823234677</v>
      </c>
      <c r="F98" s="18">
        <f t="shared" si="211"/>
        <v>4.010703762176604</v>
      </c>
      <c r="H98" s="18">
        <f t="shared" si="212"/>
        <v>3.6323438386223872</v>
      </c>
      <c r="I98" s="18">
        <f t="shared" si="213"/>
        <v>3.7136801257289687</v>
      </c>
      <c r="J98" s="18">
        <f t="shared" si="214"/>
        <v>6.1147186427860323</v>
      </c>
      <c r="L98" t="str">
        <f t="shared" si="255"/>
        <v>54 Textiles, printing and other skilled trades</v>
      </c>
      <c r="M98" s="18">
        <f t="shared" si="215"/>
        <v>3.9750561918389771</v>
      </c>
      <c r="N98" s="18">
        <f t="shared" si="215"/>
        <v>7.4343142085290692</v>
      </c>
      <c r="O98" s="18">
        <f t="shared" si="215"/>
        <v>4.5325875076591471</v>
      </c>
      <c r="P98" s="18">
        <f t="shared" si="215"/>
        <v>3.8187152423867055</v>
      </c>
      <c r="Q98" s="18">
        <f t="shared" si="216"/>
        <v>4.2641186137406972</v>
      </c>
      <c r="S98" s="18">
        <f t="shared" si="217"/>
        <v>4.0561293284470112</v>
      </c>
      <c r="T98" s="18">
        <f t="shared" si="218"/>
        <v>3.957592108868413</v>
      </c>
      <c r="U98" s="18">
        <f t="shared" si="219"/>
        <v>6.5924615568535128</v>
      </c>
      <c r="W98" t="str">
        <f t="shared" si="256"/>
        <v>54 Textiles, printing and other skilled trades</v>
      </c>
      <c r="X98" s="18">
        <f t="shared" si="220"/>
        <v>1.5556678335513219</v>
      </c>
      <c r="Y98" s="18">
        <f t="shared" si="220"/>
        <v>-6.8422621055447275</v>
      </c>
      <c r="Z98" s="18">
        <f t="shared" si="220"/>
        <v>3.8677622472341744</v>
      </c>
      <c r="AA98" s="18">
        <f t="shared" si="220"/>
        <v>2.6174098557146364</v>
      </c>
      <c r="AB98" s="18">
        <f t="shared" si="221"/>
        <v>2.3857653265031642</v>
      </c>
      <c r="AD98" s="18">
        <f t="shared" si="222"/>
        <v>3.0325125697473698</v>
      </c>
      <c r="AE98" s="18">
        <f t="shared" si="223"/>
        <v>3.714534855102225</v>
      </c>
      <c r="AF98" s="18">
        <f t="shared" si="224"/>
        <v>5.6900323737897107</v>
      </c>
      <c r="AH98" t="str">
        <f t="shared" si="257"/>
        <v>54 Textiles, printing and other skilled trades</v>
      </c>
      <c r="AI98" s="18">
        <f t="shared" si="225"/>
        <v>0.29928648701911253</v>
      </c>
      <c r="AJ98" s="18">
        <f t="shared" si="225"/>
        <v>-4.3771046417591108</v>
      </c>
      <c r="AK98" s="18">
        <f t="shared" si="225"/>
        <v>1.1748352209566271</v>
      </c>
      <c r="AL98" s="18">
        <f t="shared" si="225"/>
        <v>2.1931747225554687</v>
      </c>
      <c r="AM98" s="18">
        <f t="shared" si="226"/>
        <v>1.4516134025661875</v>
      </c>
      <c r="AO98" s="18">
        <f t="shared" si="227"/>
        <v>1.8525944273379613</v>
      </c>
      <c r="AP98" s="18">
        <f t="shared" si="228"/>
        <v>3.2739141251211468</v>
      </c>
      <c r="AQ98" s="18">
        <f t="shared" si="229"/>
        <v>4.5107561979843336</v>
      </c>
      <c r="AS98" t="str">
        <f t="shared" si="258"/>
        <v>54 Textiles, printing and other skilled trades</v>
      </c>
      <c r="AT98" s="18">
        <f t="shared" si="230"/>
        <v>0.50249108395863384</v>
      </c>
      <c r="AU98" s="18">
        <f t="shared" si="230"/>
        <v>-4.4119658534702788</v>
      </c>
      <c r="AV98" s="18">
        <f t="shared" si="230"/>
        <v>2.7884550198183033</v>
      </c>
      <c r="AW98" s="18">
        <f t="shared" si="230"/>
        <v>2.0912331138826845</v>
      </c>
      <c r="AX98" s="18">
        <f t="shared" si="231"/>
        <v>1.8886029189402853</v>
      </c>
      <c r="AZ98" s="18">
        <f t="shared" si="232"/>
        <v>2.3231133466032228</v>
      </c>
      <c r="BA98" s="18">
        <f t="shared" si="233"/>
        <v>3.4214787519057932</v>
      </c>
      <c r="BB98" s="18">
        <f t="shared" si="234"/>
        <v>4.9619004952243584</v>
      </c>
      <c r="BD98" t="str">
        <f t="shared" si="259"/>
        <v>54 Textiles, printing and other skilled trades</v>
      </c>
      <c r="BE98" s="18">
        <f t="shared" si="235"/>
        <v>-1.9635663177108964</v>
      </c>
      <c r="BF98" s="18">
        <f t="shared" si="235"/>
        <v>-3.7532605545878339</v>
      </c>
      <c r="BG98" s="18">
        <f t="shared" si="235"/>
        <v>1.448277316462443</v>
      </c>
      <c r="BH98" s="18">
        <f t="shared" si="235"/>
        <v>0.94398071699228758</v>
      </c>
      <c r="BI98" s="18">
        <f t="shared" si="236"/>
        <v>0.8006552026243563</v>
      </c>
      <c r="BK98" s="18">
        <f t="shared" si="237"/>
        <v>1.111800428029075</v>
      </c>
      <c r="BL98" s="18">
        <f t="shared" si="238"/>
        <v>2.5284177271756691</v>
      </c>
      <c r="BM98" s="18">
        <f t="shared" si="239"/>
        <v>3.3307811074074989</v>
      </c>
      <c r="BO98" t="str">
        <f t="shared" si="260"/>
        <v>54 Textiles, printing and other skilled trades</v>
      </c>
      <c r="BP98" s="18">
        <f t="shared" si="240"/>
        <v>-3.5797330941874206</v>
      </c>
      <c r="BQ98" s="18">
        <f t="shared" si="240"/>
        <v>-9.4251182050847486</v>
      </c>
      <c r="BR98" s="18">
        <f t="shared" si="240"/>
        <v>-2.3789022264544601</v>
      </c>
      <c r="BS98" s="18">
        <f t="shared" si="240"/>
        <v>-1.2168337650273253</v>
      </c>
      <c r="BT98" s="18">
        <f t="shared" si="241"/>
        <v>-2.1136291909484295</v>
      </c>
      <c r="BV98" s="18">
        <f t="shared" si="242"/>
        <v>-1.6057188550415158</v>
      </c>
      <c r="BW98" s="18">
        <f t="shared" si="243"/>
        <v>1.9482483288298269</v>
      </c>
      <c r="BX98" s="18">
        <f t="shared" si="244"/>
        <v>0.75886807826761604</v>
      </c>
      <c r="BZ98" t="str">
        <f t="shared" si="261"/>
        <v>54 Textiles, printing and other skilled trades</v>
      </c>
      <c r="CA98" s="18">
        <f t="shared" si="245"/>
        <v>-3.8230928940099163</v>
      </c>
      <c r="CB98" s="18">
        <f t="shared" si="245"/>
        <v>-13.897231539339106</v>
      </c>
      <c r="CC98" s="18">
        <f t="shared" si="245"/>
        <v>0.65626298508061343</v>
      </c>
      <c r="CD98" s="18">
        <f t="shared" si="245"/>
        <v>-1.7095923710664818</v>
      </c>
      <c r="CE98" s="18">
        <f t="shared" si="246"/>
        <v>-1.7922456094448758</v>
      </c>
      <c r="CG98" s="18">
        <f t="shared" si="247"/>
        <v>-0.92721800487232109</v>
      </c>
      <c r="CH98" s="18">
        <f t="shared" si="248"/>
        <v>2.0584103158116651</v>
      </c>
      <c r="CI98" s="18">
        <f t="shared" si="249"/>
        <v>1.3735266441006422</v>
      </c>
      <c r="CK98" t="str">
        <f t="shared" si="262"/>
        <v>54 Textiles, printing and other skilled trades</v>
      </c>
      <c r="CL98" s="18">
        <f t="shared" si="250"/>
        <v>-1.0652973408950661</v>
      </c>
      <c r="CM98" s="18">
        <f t="shared" si="250"/>
        <v>-13.657559396155294</v>
      </c>
      <c r="CN98" s="18">
        <f t="shared" si="250"/>
        <v>-5.1770609707120885</v>
      </c>
      <c r="CO98" s="18">
        <f t="shared" si="250"/>
        <v>-3.9699835018921159</v>
      </c>
      <c r="CP98" s="18">
        <f t="shared" si="251"/>
        <v>-4.9824477203319617</v>
      </c>
      <c r="CR98" s="18">
        <f t="shared" si="252"/>
        <v>-4.3740403876038609</v>
      </c>
      <c r="CS98" s="18">
        <f t="shared" si="253"/>
        <v>1.1684497543163586</v>
      </c>
      <c r="CT98" s="18">
        <f t="shared" si="254"/>
        <v>-2.3348352976517717</v>
      </c>
    </row>
    <row r="99" spans="1:98" x14ac:dyDescent="0.2">
      <c r="A99" t="str">
        <f t="shared" si="209"/>
        <v>61 Caring personal service occupations</v>
      </c>
      <c r="B99" s="18">
        <f t="shared" si="210"/>
        <v>5.85312994129501</v>
      </c>
      <c r="C99" s="18">
        <f t="shared" si="210"/>
        <v>1.4908356934344225</v>
      </c>
      <c r="D99" s="18">
        <f t="shared" si="210"/>
        <v>6.397594631241077</v>
      </c>
      <c r="E99" s="18">
        <f t="shared" si="210"/>
        <v>3.3313240325331117</v>
      </c>
      <c r="F99" s="18">
        <f t="shared" si="211"/>
        <v>4.1628523114202398</v>
      </c>
      <c r="H99" s="18">
        <f t="shared" si="212"/>
        <v>4.3434677826108548</v>
      </c>
      <c r="I99" s="18">
        <f t="shared" si="213"/>
        <v>4.1010173048223741</v>
      </c>
      <c r="J99" s="18">
        <f t="shared" si="214"/>
        <v>6.8974025723156807</v>
      </c>
      <c r="L99" t="str">
        <f t="shared" si="255"/>
        <v>61 Caring personal service occupations</v>
      </c>
      <c r="M99" s="18">
        <f t="shared" si="215"/>
        <v>8.8799711746002643</v>
      </c>
      <c r="N99" s="18">
        <f t="shared" si="215"/>
        <v>2.2880663687044889</v>
      </c>
      <c r="O99" s="18">
        <f t="shared" si="215"/>
        <v>5.5633108131316611</v>
      </c>
      <c r="P99" s="18">
        <f t="shared" si="215"/>
        <v>3.0221491463591876</v>
      </c>
      <c r="Q99" s="18">
        <f t="shared" si="216"/>
        <v>3.7632347912210262</v>
      </c>
      <c r="S99" s="18">
        <f t="shared" si="217"/>
        <v>3.8623324070125253</v>
      </c>
      <c r="T99" s="18">
        <f t="shared" si="218"/>
        <v>4.1700681405984374</v>
      </c>
      <c r="U99" s="18">
        <f t="shared" si="219"/>
        <v>6.6077303588566227</v>
      </c>
      <c r="W99" t="str">
        <f t="shared" si="256"/>
        <v>61 Caring personal service occupations</v>
      </c>
      <c r="X99" s="18">
        <f t="shared" si="220"/>
        <v>5.5645952888407457</v>
      </c>
      <c r="Y99" s="18">
        <f t="shared" si="220"/>
        <v>-4.991774051225029</v>
      </c>
      <c r="Z99" s="18">
        <f t="shared" si="220"/>
        <v>3.4425211396554412</v>
      </c>
      <c r="AA99" s="18">
        <f t="shared" si="220"/>
        <v>1.6855964381493393</v>
      </c>
      <c r="AB99" s="18">
        <f t="shared" si="221"/>
        <v>1.7983393844876794</v>
      </c>
      <c r="AD99" s="18">
        <f t="shared" si="222"/>
        <v>2.2678971063718301</v>
      </c>
      <c r="AE99" s="18">
        <f t="shared" si="223"/>
        <v>3.9440609552562345</v>
      </c>
      <c r="AF99" s="18">
        <f t="shared" si="224"/>
        <v>5.3532436009984474</v>
      </c>
      <c r="AH99" t="str">
        <f t="shared" si="257"/>
        <v>61 Caring personal service occupations</v>
      </c>
      <c r="AI99" s="18">
        <f t="shared" si="225"/>
        <v>2.4423780463350031</v>
      </c>
      <c r="AJ99" s="18">
        <f t="shared" si="225"/>
        <v>-4.1546849587982049</v>
      </c>
      <c r="AK99" s="18">
        <f t="shared" si="225"/>
        <v>1.0816995806015139</v>
      </c>
      <c r="AL99" s="18">
        <f t="shared" si="225"/>
        <v>0.37640717073310626</v>
      </c>
      <c r="AM99" s="18">
        <f t="shared" si="226"/>
        <v>0.30628064902977759</v>
      </c>
      <c r="AO99" s="18">
        <f t="shared" si="227"/>
        <v>0.61095614455983771</v>
      </c>
      <c r="AP99" s="18">
        <f t="shared" si="228"/>
        <v>3.2341079817774787</v>
      </c>
      <c r="AQ99" s="18">
        <f t="shared" si="229"/>
        <v>3.6316723427473052</v>
      </c>
      <c r="AS99" t="str">
        <f t="shared" si="258"/>
        <v>61 Caring personal service occupations</v>
      </c>
      <c r="AT99" s="18">
        <f t="shared" si="230"/>
        <v>4.5951750633817179</v>
      </c>
      <c r="AU99" s="18">
        <f t="shared" si="230"/>
        <v>-3.1175665194739022</v>
      </c>
      <c r="AV99" s="18">
        <f t="shared" si="230"/>
        <v>1.4263039563036095</v>
      </c>
      <c r="AW99" s="18">
        <f t="shared" si="230"/>
        <v>0.72886052735861018</v>
      </c>
      <c r="AX99" s="18">
        <f t="shared" si="231"/>
        <v>0.70095241325427438</v>
      </c>
      <c r="AZ99" s="18">
        <f t="shared" si="232"/>
        <v>0.96080716081945461</v>
      </c>
      <c r="BA99" s="18">
        <f t="shared" si="233"/>
        <v>3.3545819985924874</v>
      </c>
      <c r="BB99" s="18">
        <f t="shared" si="234"/>
        <v>3.9755981552110908</v>
      </c>
      <c r="BD99" t="str">
        <f t="shared" si="259"/>
        <v>61 Caring personal service occupations</v>
      </c>
      <c r="BE99" s="18">
        <f t="shared" si="235"/>
        <v>2.7518138425442151</v>
      </c>
      <c r="BF99" s="18">
        <f t="shared" si="235"/>
        <v>0.32603213632960149</v>
      </c>
      <c r="BG99" s="18">
        <f t="shared" si="235"/>
        <v>1.2527082563497771</v>
      </c>
      <c r="BH99" s="18">
        <f t="shared" si="235"/>
        <v>1.265244694936829</v>
      </c>
      <c r="BI99" s="18">
        <f t="shared" si="236"/>
        <v>1.202371643364919</v>
      </c>
      <c r="BK99" s="18">
        <f t="shared" si="237"/>
        <v>1.2610657096196798</v>
      </c>
      <c r="BL99" s="18">
        <f t="shared" si="238"/>
        <v>3.2973422761102045</v>
      </c>
      <c r="BM99" s="18">
        <f t="shared" si="239"/>
        <v>4.1247359114040316</v>
      </c>
      <c r="BO99" t="str">
        <f t="shared" si="260"/>
        <v>61 Caring personal service occupations</v>
      </c>
      <c r="BP99" s="18">
        <f t="shared" si="240"/>
        <v>-0.11097258414024536</v>
      </c>
      <c r="BQ99" s="18">
        <f t="shared" si="240"/>
        <v>-8.213021223771344</v>
      </c>
      <c r="BR99" s="18">
        <f t="shared" si="240"/>
        <v>0.1992918480632877</v>
      </c>
      <c r="BS99" s="18">
        <f t="shared" si="240"/>
        <v>-1.7894808503738591</v>
      </c>
      <c r="BT99" s="18">
        <f t="shared" si="241"/>
        <v>-1.5891970662378019</v>
      </c>
      <c r="BV99" s="18">
        <f t="shared" si="242"/>
        <v>-1.1309817063014926</v>
      </c>
      <c r="BW99" s="18">
        <f t="shared" si="243"/>
        <v>2.4827203053054081</v>
      </c>
      <c r="BX99" s="18">
        <f t="shared" si="244"/>
        <v>1.7004652749990079</v>
      </c>
      <c r="BZ99" t="str">
        <f t="shared" si="261"/>
        <v>61 Caring personal service occupations</v>
      </c>
      <c r="CA99" s="18">
        <f t="shared" si="245"/>
        <v>-11.519928543505365</v>
      </c>
      <c r="CB99" s="18">
        <f t="shared" si="245"/>
        <v>-16.737963048191105</v>
      </c>
      <c r="CC99" s="18">
        <f t="shared" si="245"/>
        <v>-4.0772962174876355</v>
      </c>
      <c r="CD99" s="18">
        <f t="shared" si="245"/>
        <v>-1.8583282978832716</v>
      </c>
      <c r="CE99" s="18">
        <f t="shared" si="246"/>
        <v>-3.5534298726298985</v>
      </c>
      <c r="CG99" s="18">
        <f t="shared" si="247"/>
        <v>-2.603629867943924</v>
      </c>
      <c r="CH99" s="18">
        <f t="shared" si="248"/>
        <v>1.5210323534032177</v>
      </c>
      <c r="CI99" s="18">
        <f t="shared" si="249"/>
        <v>-0.50178220513540372</v>
      </c>
      <c r="CK99" t="str">
        <f t="shared" si="262"/>
        <v>61 Caring personal service occupations</v>
      </c>
      <c r="CL99" s="18">
        <f t="shared" si="250"/>
        <v>-3.5900666581703655</v>
      </c>
      <c r="CM99" s="18">
        <f t="shared" si="250"/>
        <v>-0.26960424664539406</v>
      </c>
      <c r="CN99" s="18">
        <f t="shared" si="250"/>
        <v>4.7662203349375876</v>
      </c>
      <c r="CO99" s="18">
        <f t="shared" si="250"/>
        <v>2.2436519538506561</v>
      </c>
      <c r="CP99" s="18">
        <f t="shared" si="251"/>
        <v>2.8652275143944639</v>
      </c>
      <c r="CR99" s="18">
        <f t="shared" si="252"/>
        <v>3.0776860984219612</v>
      </c>
      <c r="CS99" s="18">
        <f t="shared" si="253"/>
        <v>1.9808796935085082</v>
      </c>
      <c r="CT99" s="18">
        <f t="shared" si="254"/>
        <v>4.4367117736110906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9.8114181912909881</v>
      </c>
      <c r="C100" s="18">
        <f t="shared" si="210"/>
        <v>14.340998638421665</v>
      </c>
      <c r="D100" s="18">
        <f t="shared" si="210"/>
        <v>3.9987487282233003</v>
      </c>
      <c r="E100" s="18">
        <f t="shared" si="210"/>
        <v>3.0449495714269803</v>
      </c>
      <c r="F100" s="18">
        <f t="shared" si="211"/>
        <v>4.0161090139160693</v>
      </c>
      <c r="H100" s="18">
        <f t="shared" si="212"/>
        <v>3.3619066921144913</v>
      </c>
      <c r="I100" s="18">
        <f t="shared" si="213"/>
        <v>3.7449145014207597</v>
      </c>
      <c r="J100" s="18">
        <f t="shared" si="214"/>
        <v>5.9449034749252228</v>
      </c>
      <c r="L100" t="str">
        <f t="shared" si="255"/>
        <v>62 Leisure, travel and related personal service occupations</v>
      </c>
      <c r="M100" s="18">
        <f t="shared" si="215"/>
        <v>7.3831963021547153</v>
      </c>
      <c r="N100" s="18">
        <f t="shared" si="215"/>
        <v>-5.0110265922219348</v>
      </c>
      <c r="O100" s="18">
        <f t="shared" si="215"/>
        <v>4.1437772002699491</v>
      </c>
      <c r="P100" s="18">
        <f t="shared" si="215"/>
        <v>2.8957523638992955</v>
      </c>
      <c r="Q100" s="18">
        <f t="shared" si="216"/>
        <v>2.7692987510435252</v>
      </c>
      <c r="S100" s="18">
        <f t="shared" si="217"/>
        <v>3.3100899607321432</v>
      </c>
      <c r="T100" s="18">
        <f t="shared" si="218"/>
        <v>3.8177780607598688</v>
      </c>
      <c r="U100" s="18">
        <f t="shared" si="219"/>
        <v>5.9629167272160721</v>
      </c>
      <c r="W100" t="str">
        <f t="shared" si="256"/>
        <v>62 Leisure, travel and related personal service occupations</v>
      </c>
      <c r="X100" s="18">
        <f t="shared" si="220"/>
        <v>6.7505473770894664</v>
      </c>
      <c r="Y100" s="18">
        <f t="shared" si="220"/>
        <v>-10.652665039880683</v>
      </c>
      <c r="Z100" s="18">
        <f t="shared" si="220"/>
        <v>3.6219257736414878</v>
      </c>
      <c r="AA100" s="18">
        <f t="shared" si="220"/>
        <v>2.869362136528264</v>
      </c>
      <c r="AB100" s="18">
        <f t="shared" si="221"/>
        <v>2.1997946116345313</v>
      </c>
      <c r="AD100" s="18">
        <f t="shared" si="222"/>
        <v>3.1196074290511078</v>
      </c>
      <c r="AE100" s="18">
        <f t="shared" si="223"/>
        <v>3.9613858745562114</v>
      </c>
      <c r="AF100" s="18">
        <f t="shared" si="224"/>
        <v>5.9399275958797126</v>
      </c>
      <c r="AH100" t="str">
        <f t="shared" si="257"/>
        <v>62 Leisure, travel and related personal service occupations</v>
      </c>
      <c r="AI100" s="18">
        <f t="shared" si="225"/>
        <v>6.2096146019988252</v>
      </c>
      <c r="AJ100" s="18">
        <f t="shared" si="225"/>
        <v>-8.3747432344980055</v>
      </c>
      <c r="AK100" s="18">
        <f t="shared" si="225"/>
        <v>1.9980036842131454</v>
      </c>
      <c r="AL100" s="18">
        <f t="shared" si="225"/>
        <v>2.768521818445091</v>
      </c>
      <c r="AM100" s="18">
        <f t="shared" si="226"/>
        <v>1.7942897204587194</v>
      </c>
      <c r="AO100" s="18">
        <f t="shared" si="227"/>
        <v>2.5110378595310845</v>
      </c>
      <c r="AP100" s="18">
        <f t="shared" si="228"/>
        <v>3.7552092693900807</v>
      </c>
      <c r="AQ100" s="18">
        <f t="shared" si="229"/>
        <v>5.361881063648255</v>
      </c>
      <c r="AS100" t="str">
        <f t="shared" si="258"/>
        <v>62 Leisure, travel and related personal service occupations</v>
      </c>
      <c r="AT100" s="18">
        <f t="shared" si="230"/>
        <v>6.7850517113248188</v>
      </c>
      <c r="AU100" s="18">
        <f t="shared" si="230"/>
        <v>-0.49960231620156392</v>
      </c>
      <c r="AV100" s="18">
        <f t="shared" si="230"/>
        <v>2.703427042528106</v>
      </c>
      <c r="AW100" s="18">
        <f t="shared" si="230"/>
        <v>3.2554930661248482</v>
      </c>
      <c r="AX100" s="18">
        <f t="shared" si="231"/>
        <v>2.844263269817171</v>
      </c>
      <c r="AZ100" s="18">
        <f t="shared" si="232"/>
        <v>3.0711421164662633</v>
      </c>
      <c r="BA100" s="18">
        <f t="shared" si="233"/>
        <v>3.9681795969454425</v>
      </c>
      <c r="BB100" s="18">
        <f t="shared" si="234"/>
        <v>5.9119872753692793</v>
      </c>
      <c r="BD100" t="str">
        <f t="shared" si="259"/>
        <v>62 Leisure, travel and related personal service occupations</v>
      </c>
      <c r="BE100" s="18">
        <f t="shared" si="235"/>
        <v>-0.14849262037446298</v>
      </c>
      <c r="BF100" s="18">
        <f t="shared" si="235"/>
        <v>-1.9984498152548102</v>
      </c>
      <c r="BG100" s="18">
        <f t="shared" si="235"/>
        <v>-1.3829856256714512</v>
      </c>
      <c r="BH100" s="18">
        <f t="shared" si="235"/>
        <v>-0.84618989063593997</v>
      </c>
      <c r="BI100" s="18">
        <f t="shared" si="236"/>
        <v>-1.0865404646154486</v>
      </c>
      <c r="BK100" s="18">
        <f t="shared" si="237"/>
        <v>-1.0254456756249364</v>
      </c>
      <c r="BL100" s="18">
        <f t="shared" si="238"/>
        <v>2.3819806871376858</v>
      </c>
      <c r="BM100" s="18">
        <f t="shared" si="239"/>
        <v>1.6605867711721567</v>
      </c>
      <c r="BO100" t="str">
        <f t="shared" si="260"/>
        <v>62 Leisure, travel and related personal service occupations</v>
      </c>
      <c r="BP100" s="18">
        <f t="shared" si="240"/>
        <v>-0.8931416949716664</v>
      </c>
      <c r="BQ100" s="18">
        <f t="shared" si="240"/>
        <v>-9.493671356576705</v>
      </c>
      <c r="BR100" s="18">
        <f t="shared" si="240"/>
        <v>-2.0205847259682885</v>
      </c>
      <c r="BS100" s="18">
        <f t="shared" si="240"/>
        <v>-2.0808813758813383</v>
      </c>
      <c r="BT100" s="18">
        <f t="shared" si="241"/>
        <v>-2.542726413063745</v>
      </c>
      <c r="BV100" s="18">
        <f t="shared" si="242"/>
        <v>-2.0607866166640454</v>
      </c>
      <c r="BW100" s="18">
        <f t="shared" si="243"/>
        <v>2.187560988913595</v>
      </c>
      <c r="BX100" s="18">
        <f t="shared" si="244"/>
        <v>0.72953741512096215</v>
      </c>
      <c r="BZ100" t="str">
        <f t="shared" si="261"/>
        <v>62 Leisure, travel and related personal service occupations</v>
      </c>
      <c r="CA100" s="18">
        <f t="shared" si="245"/>
        <v>1.0065945895522788</v>
      </c>
      <c r="CB100" s="18">
        <f t="shared" si="245"/>
        <v>-18.712293476115338</v>
      </c>
      <c r="CC100" s="18">
        <f t="shared" si="245"/>
        <v>-0.34958057337188819</v>
      </c>
      <c r="CD100" s="18">
        <f t="shared" si="245"/>
        <v>-3.0103247897551699</v>
      </c>
      <c r="CE100" s="18">
        <f t="shared" si="246"/>
        <v>-3.2603028511136611</v>
      </c>
      <c r="CG100" s="18">
        <f t="shared" si="247"/>
        <v>-2.1313989846324488</v>
      </c>
      <c r="CH100" s="18">
        <f t="shared" si="248"/>
        <v>2.1446913215399821</v>
      </c>
      <c r="CI100" s="18">
        <f t="shared" si="249"/>
        <v>0.62915842414674739</v>
      </c>
      <c r="CK100" t="str">
        <f t="shared" si="262"/>
        <v>62 Leisure, travel and related personal service occupations</v>
      </c>
      <c r="CL100" s="18">
        <f t="shared" si="250"/>
        <v>1.6285178069863848</v>
      </c>
      <c r="CM100" s="18">
        <f t="shared" si="250"/>
        <v>-14.670830765462306</v>
      </c>
      <c r="CN100" s="18">
        <f t="shared" si="250"/>
        <v>-2.5860167588417471</v>
      </c>
      <c r="CO100" s="18">
        <f t="shared" si="250"/>
        <v>-0.31532717675580857</v>
      </c>
      <c r="CP100" s="18">
        <f t="shared" si="251"/>
        <v>-1.9877195431659112</v>
      </c>
      <c r="CR100" s="18">
        <f t="shared" si="252"/>
        <v>-1.0780446008388678</v>
      </c>
      <c r="CS100" s="18">
        <f t="shared" si="253"/>
        <v>1.5436264300325853</v>
      </c>
      <c r="CT100" s="18">
        <f t="shared" si="254"/>
        <v>0.68763468853618726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0.44506322344617377</v>
      </c>
      <c r="C101" s="18">
        <f t="shared" si="210"/>
        <v>18.453491246027642</v>
      </c>
      <c r="D101" s="18">
        <f t="shared" si="210"/>
        <v>1.2256892176958356</v>
      </c>
      <c r="E101" s="18">
        <f t="shared" si="210"/>
        <v>3.4319146000781009</v>
      </c>
      <c r="F101" s="18">
        <f t="shared" si="211"/>
        <v>3.6117958138531137</v>
      </c>
      <c r="H101" s="18">
        <f t="shared" si="212"/>
        <v>2.6912144743284516</v>
      </c>
      <c r="I101" s="18">
        <f t="shared" si="213"/>
        <v>3.4315796792958153</v>
      </c>
      <c r="J101" s="18">
        <f t="shared" si="214"/>
        <v>5.229602856694382</v>
      </c>
      <c r="L101" t="str">
        <f t="shared" si="255"/>
        <v>63 Community and civil enforcement occupations</v>
      </c>
      <c r="M101" s="18">
        <f t="shared" si="215"/>
        <v>-0.5018031668612255</v>
      </c>
      <c r="N101" s="18">
        <f t="shared" si="215"/>
        <v>47.211211370388348</v>
      </c>
      <c r="O101" s="18">
        <f t="shared" si="215"/>
        <v>-2.3208923493164391</v>
      </c>
      <c r="P101" s="18">
        <f t="shared" si="215"/>
        <v>3.5102049481193554</v>
      </c>
      <c r="Q101" s="18">
        <f t="shared" si="216"/>
        <v>3.9139399857723856</v>
      </c>
      <c r="S101" s="18">
        <f t="shared" si="217"/>
        <v>1.5288203345547702</v>
      </c>
      <c r="T101" s="18">
        <f t="shared" si="218"/>
        <v>2.9489585668253326</v>
      </c>
      <c r="U101" s="18">
        <f t="shared" si="219"/>
        <v>4.0040446501308447</v>
      </c>
      <c r="W101" t="str">
        <f t="shared" si="256"/>
        <v>63 Community and civil enforcement occupations</v>
      </c>
      <c r="X101" s="18">
        <f t="shared" si="220"/>
        <v>1.9445668949630734</v>
      </c>
      <c r="Y101" s="18">
        <f t="shared" si="220"/>
        <v>8.9602198507828348</v>
      </c>
      <c r="Z101" s="18">
        <f t="shared" si="220"/>
        <v>1.4862662473670296</v>
      </c>
      <c r="AA101" s="18">
        <f t="shared" si="220"/>
        <v>1.8338995359011401</v>
      </c>
      <c r="AB101" s="18">
        <f t="shared" si="221"/>
        <v>2.156088494998265</v>
      </c>
      <c r="AD101" s="18">
        <f t="shared" si="222"/>
        <v>1.7178896640058561</v>
      </c>
      <c r="AE101" s="18">
        <f t="shared" si="223"/>
        <v>3.6792883571774126</v>
      </c>
      <c r="AF101" s="18">
        <f t="shared" si="224"/>
        <v>4.766024430947291</v>
      </c>
      <c r="AH101" t="str">
        <f t="shared" si="257"/>
        <v>63 Community and civil enforcement occupations</v>
      </c>
      <c r="AI101" s="18">
        <f t="shared" si="225"/>
        <v>-0.26643000351576074</v>
      </c>
      <c r="AJ101" s="18">
        <f t="shared" si="225"/>
        <v>29.330653769264224</v>
      </c>
      <c r="AK101" s="18">
        <f t="shared" si="225"/>
        <v>-3.3068258822316232</v>
      </c>
      <c r="AL101" s="18">
        <f t="shared" si="225"/>
        <v>1.6258842741307733</v>
      </c>
      <c r="AM101" s="18">
        <f t="shared" si="226"/>
        <v>1.5769681165581639</v>
      </c>
      <c r="AO101" s="18">
        <f t="shared" si="227"/>
        <v>-4.5696485353463601E-2</v>
      </c>
      <c r="AP101" s="18">
        <f t="shared" si="228"/>
        <v>2.9078913713582066</v>
      </c>
      <c r="AQ101" s="18">
        <f t="shared" si="229"/>
        <v>2.8773340625873001</v>
      </c>
      <c r="AS101" t="str">
        <f t="shared" si="258"/>
        <v>63 Community and civil enforcement occupations</v>
      </c>
      <c r="AT101" s="18">
        <f t="shared" si="230"/>
        <v>-2.617252779658108</v>
      </c>
      <c r="AU101" s="18">
        <f t="shared" si="230"/>
        <v>24.173443023517429</v>
      </c>
      <c r="AV101" s="18">
        <f t="shared" si="230"/>
        <v>-4.4529638890785765</v>
      </c>
      <c r="AW101" s="18">
        <f t="shared" si="230"/>
        <v>0.54542484922079915</v>
      </c>
      <c r="AX101" s="18">
        <f t="shared" si="231"/>
        <v>0.27002479107023358</v>
      </c>
      <c r="AZ101" s="18">
        <f t="shared" si="232"/>
        <v>-1.1491027683151356</v>
      </c>
      <c r="BA101" s="18">
        <f t="shared" si="233"/>
        <v>2.7010018271679037</v>
      </c>
      <c r="BB101" s="18">
        <f t="shared" si="234"/>
        <v>1.9312310289395285</v>
      </c>
      <c r="BD101" t="str">
        <f t="shared" si="259"/>
        <v>63 Community and civil enforcement occupations</v>
      </c>
      <c r="BE101" s="18">
        <f t="shared" si="235"/>
        <v>-10.076594229755731</v>
      </c>
      <c r="BF101" s="18">
        <f t="shared" si="235"/>
        <v>51.435839362454949</v>
      </c>
      <c r="BG101" s="18">
        <f t="shared" si="235"/>
        <v>-8.5429169818199249</v>
      </c>
      <c r="BH101" s="18">
        <f t="shared" si="235"/>
        <v>0.29862521935204445</v>
      </c>
      <c r="BI101" s="18">
        <f t="shared" si="236"/>
        <v>-1.0574067562862943E-2</v>
      </c>
      <c r="BK101" s="18">
        <f t="shared" si="237"/>
        <v>-2.7396632968325951</v>
      </c>
      <c r="BL101" s="18">
        <f t="shared" si="238"/>
        <v>1.5112894076264594</v>
      </c>
      <c r="BM101" s="18">
        <f t="shared" si="239"/>
        <v>-0.61549822663098386</v>
      </c>
      <c r="BO101" t="str">
        <f t="shared" si="260"/>
        <v>63 Community and civil enforcement occupations</v>
      </c>
      <c r="BP101" s="18">
        <f t="shared" si="240"/>
        <v>-3.5713606983935331</v>
      </c>
      <c r="BQ101" s="18">
        <f t="shared" si="240"/>
        <v>20.260710442109264</v>
      </c>
      <c r="BR101" s="18">
        <f t="shared" si="240"/>
        <v>-5.9747193160319405</v>
      </c>
      <c r="BS101" s="18">
        <f t="shared" si="240"/>
        <v>-0.69821962070479859</v>
      </c>
      <c r="BT101" s="18">
        <f t="shared" si="241"/>
        <v>-1.2027555753493013</v>
      </c>
      <c r="BV101" s="18">
        <f t="shared" si="242"/>
        <v>-2.4891588298198042</v>
      </c>
      <c r="BW101" s="18">
        <f t="shared" si="243"/>
        <v>1.796897859291513</v>
      </c>
      <c r="BX101" s="18">
        <f t="shared" si="244"/>
        <v>-5.7645891079682876E-2</v>
      </c>
      <c r="BZ101" t="str">
        <f t="shared" si="261"/>
        <v>63 Community and civil enforcement occupations</v>
      </c>
      <c r="CA101" s="18">
        <f t="shared" si="245"/>
        <v>-4.6998223580602687</v>
      </c>
      <c r="CB101" s="18">
        <f t="shared" si="245"/>
        <v>18.711876520562143</v>
      </c>
      <c r="CC101" s="18">
        <f t="shared" si="245"/>
        <v>-3.930870744449555</v>
      </c>
      <c r="CD101" s="18">
        <f t="shared" si="245"/>
        <v>-1.8200944447617551</v>
      </c>
      <c r="CE101" s="18">
        <f t="shared" si="246"/>
        <v>-1.3203793290055499</v>
      </c>
      <c r="CG101" s="18">
        <f t="shared" si="247"/>
        <v>-2.5287898362903127</v>
      </c>
      <c r="CH101" s="18">
        <f t="shared" si="248"/>
        <v>1.8326802491732685</v>
      </c>
      <c r="CI101" s="18">
        <f t="shared" si="249"/>
        <v>-3.9261344900409778E-2</v>
      </c>
      <c r="CK101" t="str">
        <f t="shared" si="262"/>
        <v>63 Community and civil enforcement occupations</v>
      </c>
      <c r="CL101" s="18">
        <f t="shared" si="250"/>
        <v>-7.1157307350332877</v>
      </c>
      <c r="CM101" s="18">
        <f t="shared" si="250"/>
        <v>34.79047817048373</v>
      </c>
      <c r="CN101" s="18">
        <f t="shared" si="250"/>
        <v>-11.112610353460827</v>
      </c>
      <c r="CO101" s="18">
        <f t="shared" si="250"/>
        <v>-2.1000419886192057</v>
      </c>
      <c r="CP101" s="18">
        <f t="shared" si="251"/>
        <v>-3.0929630971370803</v>
      </c>
      <c r="CR101" s="18">
        <f t="shared" si="252"/>
        <v>-5.2014441969433278</v>
      </c>
      <c r="CS101" s="18">
        <f t="shared" si="253"/>
        <v>0.84420224095040908</v>
      </c>
      <c r="CT101" s="18">
        <f t="shared" si="254"/>
        <v>-3.5313585083026178</v>
      </c>
    </row>
    <row r="102" spans="1:98" x14ac:dyDescent="0.2">
      <c r="A102" t="str">
        <f t="shared" si="209"/>
        <v>71 Sales occupations</v>
      </c>
      <c r="B102" s="18">
        <f t="shared" si="210"/>
        <v>4.1555542999026418</v>
      </c>
      <c r="C102" s="18">
        <f t="shared" si="210"/>
        <v>-7.4482122999897982</v>
      </c>
      <c r="D102" s="18">
        <f t="shared" si="210"/>
        <v>1.8151536920693268</v>
      </c>
      <c r="E102" s="18">
        <f t="shared" si="210"/>
        <v>2.3081261537488684</v>
      </c>
      <c r="F102" s="18">
        <f t="shared" si="211"/>
        <v>1.5159454766030311</v>
      </c>
      <c r="H102" s="18">
        <f t="shared" si="212"/>
        <v>2.1435373586614404</v>
      </c>
      <c r="I102" s="18">
        <f t="shared" si="213"/>
        <v>2.9795777468587303</v>
      </c>
      <c r="J102" s="18">
        <f t="shared" si="214"/>
        <v>4.4733747399282153</v>
      </c>
      <c r="L102" t="str">
        <f t="shared" si="255"/>
        <v>71 Sales occupations</v>
      </c>
      <c r="M102" s="18">
        <f t="shared" si="215"/>
        <v>4.4756282679875747</v>
      </c>
      <c r="N102" s="18">
        <f t="shared" si="215"/>
        <v>9.0796964264491464</v>
      </c>
      <c r="O102" s="18">
        <f t="shared" si="215"/>
        <v>2.3408246302686786</v>
      </c>
      <c r="P102" s="18">
        <f t="shared" si="215"/>
        <v>3.2707508643608163</v>
      </c>
      <c r="Q102" s="18">
        <f t="shared" si="216"/>
        <v>3.3320663766840175</v>
      </c>
      <c r="S102" s="18">
        <f t="shared" si="217"/>
        <v>2.9598403543710905</v>
      </c>
      <c r="T102" s="18">
        <f t="shared" si="218"/>
        <v>3.1908310889493752</v>
      </c>
      <c r="U102" s="18">
        <f t="shared" si="219"/>
        <v>5.2378923248258102</v>
      </c>
      <c r="W102" t="str">
        <f t="shared" si="256"/>
        <v>71 Sales occupations</v>
      </c>
      <c r="X102" s="18">
        <f t="shared" si="220"/>
        <v>2.4459323423576151</v>
      </c>
      <c r="Y102" s="18">
        <f t="shared" si="220"/>
        <v>2.0707735698853424</v>
      </c>
      <c r="Z102" s="18">
        <f t="shared" si="220"/>
        <v>0.97286265300946528</v>
      </c>
      <c r="AA102" s="18">
        <f t="shared" si="220"/>
        <v>2.1816456027082376</v>
      </c>
      <c r="AB102" s="18">
        <f t="shared" si="221"/>
        <v>1.7954472440264713</v>
      </c>
      <c r="AD102" s="18">
        <f t="shared" si="222"/>
        <v>1.777118583758952</v>
      </c>
      <c r="AE102" s="18">
        <f t="shared" si="223"/>
        <v>3.1661369916413662</v>
      </c>
      <c r="AF102" s="18">
        <f t="shared" si="224"/>
        <v>4.3664529522729145</v>
      </c>
      <c r="AH102" t="str">
        <f t="shared" si="257"/>
        <v>71 Sales occupations</v>
      </c>
      <c r="AI102" s="18">
        <f t="shared" si="225"/>
        <v>0.8519339604672993</v>
      </c>
      <c r="AJ102" s="18">
        <f t="shared" si="225"/>
        <v>2.2141787680503233</v>
      </c>
      <c r="AK102" s="18">
        <f t="shared" si="225"/>
        <v>-0.24814033674390723</v>
      </c>
      <c r="AL102" s="18">
        <f t="shared" si="225"/>
        <v>1.5713566631828435</v>
      </c>
      <c r="AM102" s="18">
        <f t="shared" si="226"/>
        <v>1.0390589244998916</v>
      </c>
      <c r="AO102" s="18">
        <f t="shared" si="227"/>
        <v>0.96119968245584886</v>
      </c>
      <c r="AP102" s="18">
        <f t="shared" si="228"/>
        <v>2.9430282609336222</v>
      </c>
      <c r="AQ102" s="18">
        <f t="shared" si="229"/>
        <v>3.5983496661038616</v>
      </c>
      <c r="AS102" t="str">
        <f t="shared" si="258"/>
        <v>71 Sales occupations</v>
      </c>
      <c r="AT102" s="18">
        <f t="shared" si="230"/>
        <v>0.28165968277129583</v>
      </c>
      <c r="AU102" s="18">
        <f t="shared" si="230"/>
        <v>1.4269133499403175</v>
      </c>
      <c r="AV102" s="18">
        <f t="shared" si="230"/>
        <v>-0.85685286543896177</v>
      </c>
      <c r="AW102" s="18">
        <f t="shared" si="230"/>
        <v>1.4906691722520682</v>
      </c>
      <c r="AX102" s="18">
        <f t="shared" si="231"/>
        <v>0.74720165552633055</v>
      </c>
      <c r="AZ102" s="18">
        <f t="shared" si="232"/>
        <v>0.70204983983135349</v>
      </c>
      <c r="BA102" s="18">
        <f t="shared" si="233"/>
        <v>2.5418376194229486</v>
      </c>
      <c r="BB102" s="18">
        <f t="shared" si="234"/>
        <v>3.0433599273627321</v>
      </c>
      <c r="BD102" t="str">
        <f t="shared" si="259"/>
        <v>71 Sales occupations</v>
      </c>
      <c r="BE102" s="18">
        <f t="shared" si="235"/>
        <v>-1.7293651290707257</v>
      </c>
      <c r="BF102" s="18">
        <f t="shared" si="235"/>
        <v>9.3213367972662109</v>
      </c>
      <c r="BG102" s="18">
        <f t="shared" si="235"/>
        <v>-1.4698633242301251</v>
      </c>
      <c r="BH102" s="18">
        <f t="shared" si="235"/>
        <v>0.24599944631154003</v>
      </c>
      <c r="BI102" s="18">
        <f t="shared" si="236"/>
        <v>0.24813545433450823</v>
      </c>
      <c r="BK102" s="18">
        <f t="shared" si="237"/>
        <v>-0.32924948938184428</v>
      </c>
      <c r="BL102" s="18">
        <f t="shared" si="238"/>
        <v>2.3381385874383875</v>
      </c>
      <c r="BM102" s="18">
        <f t="shared" si="239"/>
        <v>2.1015284881495955</v>
      </c>
      <c r="BO102" t="str">
        <f t="shared" si="260"/>
        <v>71 Sales occupations</v>
      </c>
      <c r="BP102" s="18">
        <f t="shared" si="240"/>
        <v>-3.0429043891659124</v>
      </c>
      <c r="BQ102" s="18">
        <f t="shared" si="240"/>
        <v>-4.6295661453921717</v>
      </c>
      <c r="BR102" s="18">
        <f t="shared" si="240"/>
        <v>-2.7153985888291321</v>
      </c>
      <c r="BS102" s="18">
        <f t="shared" si="240"/>
        <v>-2.3851607524889018</v>
      </c>
      <c r="BT102" s="18">
        <f t="shared" si="241"/>
        <v>-2.6301402420665143</v>
      </c>
      <c r="BV102" s="18">
        <f t="shared" si="242"/>
        <v>-2.4953644004094166</v>
      </c>
      <c r="BW102" s="18">
        <f t="shared" si="243"/>
        <v>2.0113212237149458</v>
      </c>
      <c r="BX102" s="18">
        <f t="shared" si="244"/>
        <v>0.21422076758836894</v>
      </c>
      <c r="BZ102" t="str">
        <f t="shared" si="261"/>
        <v>71 Sales occupations</v>
      </c>
      <c r="CA102" s="18">
        <f t="shared" si="245"/>
        <v>-2.2513995655445096</v>
      </c>
      <c r="CB102" s="18">
        <f t="shared" si="245"/>
        <v>-12.36420302372726</v>
      </c>
      <c r="CC102" s="18">
        <f t="shared" si="245"/>
        <v>-4.0345330727991513</v>
      </c>
      <c r="CD102" s="18">
        <f t="shared" si="245"/>
        <v>-8.4240482202327058</v>
      </c>
      <c r="CE102" s="18">
        <f t="shared" si="246"/>
        <v>-7.3294099047341854</v>
      </c>
      <c r="CG102" s="18">
        <f t="shared" si="247"/>
        <v>-6.9836512743428836</v>
      </c>
      <c r="CH102" s="18">
        <f t="shared" si="248"/>
        <v>1.3612522421772466</v>
      </c>
      <c r="CI102" s="18">
        <f t="shared" si="249"/>
        <v>-3.7639232708265413</v>
      </c>
      <c r="CK102" t="str">
        <f t="shared" si="262"/>
        <v>71 Sales occupations</v>
      </c>
      <c r="CL102" s="18">
        <f t="shared" si="250"/>
        <v>-0.97466188106273277</v>
      </c>
      <c r="CM102" s="18">
        <f t="shared" si="250"/>
        <v>-11.249561058003877</v>
      </c>
      <c r="CN102" s="18">
        <f t="shared" si="250"/>
        <v>-2.941562311541368</v>
      </c>
      <c r="CO102" s="18">
        <f t="shared" si="250"/>
        <v>-2.422404116992527</v>
      </c>
      <c r="CP102" s="18">
        <f t="shared" si="251"/>
        <v>-3.16053464344066</v>
      </c>
      <c r="CR102" s="18">
        <f t="shared" si="252"/>
        <v>-2.5957646659059197</v>
      </c>
      <c r="CS102" s="18">
        <f t="shared" si="253"/>
        <v>1.2057429718515644</v>
      </c>
      <c r="CT102" s="18">
        <f t="shared" si="254"/>
        <v>-0.91678939874074716</v>
      </c>
    </row>
    <row r="103" spans="1:98" x14ac:dyDescent="0.2">
      <c r="A103" t="str">
        <f t="shared" si="209"/>
        <v>72 Customer service occupations</v>
      </c>
      <c r="B103" s="18">
        <f t="shared" si="210"/>
        <v>4.6504945051883739</v>
      </c>
      <c r="C103" s="18">
        <f t="shared" si="210"/>
        <v>14.472925944700844</v>
      </c>
      <c r="D103" s="18">
        <f t="shared" si="210"/>
        <v>8.1583901922676727</v>
      </c>
      <c r="E103" s="18">
        <f t="shared" si="210"/>
        <v>3.2488561206715394</v>
      </c>
      <c r="F103" s="18">
        <f t="shared" si="211"/>
        <v>5.4365098739701745</v>
      </c>
      <c r="H103" s="18">
        <f t="shared" si="212"/>
        <v>4.8600927404633509</v>
      </c>
      <c r="I103" s="18">
        <f t="shared" si="213"/>
        <v>3.8073808780387797</v>
      </c>
      <c r="J103" s="18">
        <f t="shared" si="214"/>
        <v>7.0779016095516623</v>
      </c>
      <c r="L103" t="str">
        <f t="shared" si="255"/>
        <v>72 Customer service occupations</v>
      </c>
      <c r="M103" s="18">
        <f t="shared" si="215"/>
        <v>6.7591281117126645</v>
      </c>
      <c r="N103" s="18">
        <f t="shared" si="215"/>
        <v>4.6509835216483664</v>
      </c>
      <c r="O103" s="18">
        <f t="shared" si="215"/>
        <v>8.3842067294459088</v>
      </c>
      <c r="P103" s="18">
        <f t="shared" si="215"/>
        <v>3.2985732211191499</v>
      </c>
      <c r="Q103" s="18">
        <f t="shared" si="216"/>
        <v>4.9469411929961016</v>
      </c>
      <c r="S103" s="18">
        <f t="shared" si="217"/>
        <v>4.9667014376159502</v>
      </c>
      <c r="T103" s="18">
        <f t="shared" si="218"/>
        <v>4.0332587888982419</v>
      </c>
      <c r="U103" s="18">
        <f t="shared" si="219"/>
        <v>7.3032110224108049</v>
      </c>
      <c r="W103" t="str">
        <f t="shared" si="256"/>
        <v>72 Customer service occupations</v>
      </c>
      <c r="X103" s="18">
        <f t="shared" si="220"/>
        <v>4.4761552250353942</v>
      </c>
      <c r="Y103" s="18">
        <f t="shared" si="220"/>
        <v>2.1303608464630752</v>
      </c>
      <c r="Z103" s="18">
        <f t="shared" si="220"/>
        <v>6.0862287638658197</v>
      </c>
      <c r="AA103" s="18">
        <f t="shared" si="220"/>
        <v>2.6612326608638437</v>
      </c>
      <c r="AB103" s="18">
        <f t="shared" si="221"/>
        <v>3.685891637617944</v>
      </c>
      <c r="AD103" s="18">
        <f t="shared" si="222"/>
        <v>3.7904321113193085</v>
      </c>
      <c r="AE103" s="18">
        <f t="shared" si="223"/>
        <v>3.7588466823198941</v>
      </c>
      <c r="AF103" s="18">
        <f t="shared" si="224"/>
        <v>6.2608993902454557</v>
      </c>
      <c r="AH103" t="str">
        <f t="shared" si="257"/>
        <v>72 Customer service occupations</v>
      </c>
      <c r="AI103" s="18">
        <f t="shared" si="225"/>
        <v>5.7354137473802025</v>
      </c>
      <c r="AJ103" s="18">
        <f t="shared" si="225"/>
        <v>10.486358596676615</v>
      </c>
      <c r="AK103" s="18">
        <f t="shared" si="225"/>
        <v>6.0196780458452226</v>
      </c>
      <c r="AL103" s="18">
        <f t="shared" si="225"/>
        <v>2.3119918286284902</v>
      </c>
      <c r="AM103" s="18">
        <f t="shared" si="226"/>
        <v>3.9547058555806869</v>
      </c>
      <c r="AO103" s="18">
        <f t="shared" si="227"/>
        <v>3.5332515148686072</v>
      </c>
      <c r="AP103" s="18">
        <f t="shared" si="228"/>
        <v>3.8915579649478227</v>
      </c>
      <c r="AQ103" s="18">
        <f t="shared" si="229"/>
        <v>6.1744902593195761</v>
      </c>
      <c r="AS103" t="str">
        <f t="shared" si="258"/>
        <v>72 Customer service occupations</v>
      </c>
      <c r="AT103" s="18">
        <f t="shared" si="230"/>
        <v>3.6662882087333815</v>
      </c>
      <c r="AU103" s="18">
        <f t="shared" si="230"/>
        <v>1.4113890223341974</v>
      </c>
      <c r="AV103" s="18">
        <f t="shared" si="230"/>
        <v>4.7110859760345569</v>
      </c>
      <c r="AW103" s="18">
        <f t="shared" si="230"/>
        <v>1.4979533817475188</v>
      </c>
      <c r="AX103" s="18">
        <f t="shared" si="231"/>
        <v>2.4858556459752545</v>
      </c>
      <c r="AZ103" s="18">
        <f t="shared" si="232"/>
        <v>2.5578901951823996</v>
      </c>
      <c r="BA103" s="18">
        <f t="shared" si="233"/>
        <v>3.404617290779588</v>
      </c>
      <c r="BB103" s="18">
        <f t="shared" si="234"/>
        <v>5.1137054112161406</v>
      </c>
      <c r="BD103" t="str">
        <f t="shared" si="259"/>
        <v>72 Customer service occupations</v>
      </c>
      <c r="BE103" s="18">
        <f t="shared" si="235"/>
        <v>0.47177810815850485</v>
      </c>
      <c r="BF103" s="18">
        <f t="shared" si="235"/>
        <v>7.8283649381809317</v>
      </c>
      <c r="BG103" s="18">
        <f t="shared" si="235"/>
        <v>3.2529515965754596</v>
      </c>
      <c r="BH103" s="18">
        <f t="shared" si="235"/>
        <v>0.87334796049485242</v>
      </c>
      <c r="BI103" s="18">
        <f t="shared" si="236"/>
        <v>2.0353384237427719</v>
      </c>
      <c r="BK103" s="18">
        <f t="shared" si="237"/>
        <v>1.6603924418757465</v>
      </c>
      <c r="BL103" s="18">
        <f t="shared" si="238"/>
        <v>2.8974789599815143</v>
      </c>
      <c r="BM103" s="18">
        <f t="shared" si="239"/>
        <v>4.0541664072025307</v>
      </c>
      <c r="BO103" t="str">
        <f t="shared" si="260"/>
        <v>72 Customer service occupations</v>
      </c>
      <c r="BP103" s="18">
        <f t="shared" si="240"/>
        <v>0.32300125024469217</v>
      </c>
      <c r="BQ103" s="18">
        <f t="shared" si="240"/>
        <v>-2.6173705038341155</v>
      </c>
      <c r="BR103" s="18">
        <f t="shared" si="240"/>
        <v>4.0128196423693918</v>
      </c>
      <c r="BS103" s="18">
        <f t="shared" si="240"/>
        <v>-0.61512043562954588</v>
      </c>
      <c r="BT103" s="18">
        <f t="shared" si="241"/>
        <v>0.68040124555026615</v>
      </c>
      <c r="BV103" s="18">
        <f t="shared" si="242"/>
        <v>0.90418223440040801</v>
      </c>
      <c r="BW103" s="18">
        <f t="shared" si="243"/>
        <v>2.8631582588928728</v>
      </c>
      <c r="BX103" s="18">
        <f t="shared" si="244"/>
        <v>3.4852205477057252</v>
      </c>
      <c r="BZ103" t="str">
        <f t="shared" si="261"/>
        <v>72 Customer service occupations</v>
      </c>
      <c r="CA103" s="18">
        <f t="shared" si="245"/>
        <v>-1.1835034020025614</v>
      </c>
      <c r="CB103" s="18">
        <f t="shared" si="245"/>
        <v>-8.7910770021293434</v>
      </c>
      <c r="CC103" s="18">
        <f t="shared" si="245"/>
        <v>2.4930738449104872</v>
      </c>
      <c r="CD103" s="18">
        <f t="shared" si="245"/>
        <v>-1.0525650784215523</v>
      </c>
      <c r="CE103" s="18">
        <f t="shared" si="246"/>
        <v>-0.46582811461106655</v>
      </c>
      <c r="CG103" s="18">
        <f t="shared" si="247"/>
        <v>0.11547206973372415</v>
      </c>
      <c r="CH103" s="18">
        <f t="shared" si="248"/>
        <v>2.0481356808360163</v>
      </c>
      <c r="CI103" s="18">
        <f t="shared" si="249"/>
        <v>2.1352566058699285</v>
      </c>
      <c r="CK103" t="str">
        <f t="shared" si="262"/>
        <v>72 Customer service occupations</v>
      </c>
      <c r="CL103" s="18">
        <f t="shared" si="250"/>
        <v>7.4057530458891963</v>
      </c>
      <c r="CM103" s="18">
        <f t="shared" si="250"/>
        <v>-1.1425561868453227</v>
      </c>
      <c r="CN103" s="18">
        <f t="shared" si="250"/>
        <v>9.9372125101833362</v>
      </c>
      <c r="CO103" s="18">
        <f t="shared" si="250"/>
        <v>2.4421400468861876</v>
      </c>
      <c r="CP103" s="18">
        <f t="shared" si="251"/>
        <v>4.4948682893031444</v>
      </c>
      <c r="CR103" s="18">
        <f t="shared" si="252"/>
        <v>4.8819295578458322</v>
      </c>
      <c r="CS103" s="18">
        <f t="shared" si="253"/>
        <v>2.6428930720911792</v>
      </c>
      <c r="CT103" s="18">
        <f t="shared" si="254"/>
        <v>6.364007764881241</v>
      </c>
    </row>
    <row r="104" spans="1:98" x14ac:dyDescent="0.2">
      <c r="A104" t="str">
        <f t="shared" si="209"/>
        <v>81 Process, plant and machine operatives</v>
      </c>
      <c r="B104" s="18">
        <f t="shared" si="210"/>
        <v>7.3039804953531462</v>
      </c>
      <c r="C104" s="18">
        <f t="shared" si="210"/>
        <v>-5.8210624345864321</v>
      </c>
      <c r="D104" s="18">
        <f t="shared" si="210"/>
        <v>7.4848396674144002</v>
      </c>
      <c r="E104" s="18">
        <f t="shared" si="210"/>
        <v>4.3975388592909948</v>
      </c>
      <c r="F104" s="18">
        <f t="shared" si="211"/>
        <v>4.67658086611622</v>
      </c>
      <c r="H104" s="18">
        <f t="shared" si="212"/>
        <v>5.4166582053615686</v>
      </c>
      <c r="I104" s="18">
        <f t="shared" si="213"/>
        <v>4.1030906470217454</v>
      </c>
      <c r="J104" s="18">
        <f t="shared" si="214"/>
        <v>7.6800136293082355</v>
      </c>
      <c r="L104" t="str">
        <f t="shared" si="255"/>
        <v>81 Process, plant and machine operatives</v>
      </c>
      <c r="M104" s="18">
        <f t="shared" si="215"/>
        <v>7.5108229672313787</v>
      </c>
      <c r="N104" s="18">
        <f t="shared" si="215"/>
        <v>-7.7905477442086202E-2</v>
      </c>
      <c r="O104" s="18">
        <f t="shared" si="215"/>
        <v>8.5985986310487927</v>
      </c>
      <c r="P104" s="18">
        <f t="shared" si="215"/>
        <v>4.6197259002295432</v>
      </c>
      <c r="Q104" s="18">
        <f t="shared" si="216"/>
        <v>5.5437208592852283</v>
      </c>
      <c r="S104" s="18">
        <f t="shared" si="217"/>
        <v>5.929549572759818</v>
      </c>
      <c r="T104" s="18">
        <f t="shared" si="218"/>
        <v>4.0379868083565196</v>
      </c>
      <c r="U104" s="18">
        <f t="shared" si="219"/>
        <v>8.025930308238415</v>
      </c>
      <c r="W104" t="str">
        <f t="shared" si="256"/>
        <v>81 Process, plant and machine operatives</v>
      </c>
      <c r="X104" s="18">
        <f t="shared" si="220"/>
        <v>2.3528619586053345</v>
      </c>
      <c r="Y104" s="18">
        <f t="shared" si="220"/>
        <v>-6.8046390028018378</v>
      </c>
      <c r="Z104" s="18">
        <f t="shared" si="220"/>
        <v>8.6786628668625418</v>
      </c>
      <c r="AA104" s="18">
        <f t="shared" si="220"/>
        <v>4.2677099040248079</v>
      </c>
      <c r="AB104" s="18">
        <f t="shared" si="221"/>
        <v>4.8880182130439431</v>
      </c>
      <c r="AD104" s="18">
        <f t="shared" si="222"/>
        <v>5.7177680181803581</v>
      </c>
      <c r="AE104" s="18">
        <f t="shared" si="223"/>
        <v>4.1142707369486553</v>
      </c>
      <c r="AF104" s="18">
        <f t="shared" si="224"/>
        <v>7.9116399135809701</v>
      </c>
      <c r="AH104" t="str">
        <f t="shared" si="257"/>
        <v>81 Process, plant and machine operatives</v>
      </c>
      <c r="AI104" s="18">
        <f t="shared" si="225"/>
        <v>4.3933293269864837</v>
      </c>
      <c r="AJ104" s="18">
        <f t="shared" si="225"/>
        <v>-5.5358885885079312</v>
      </c>
      <c r="AK104" s="18">
        <f t="shared" si="225"/>
        <v>8.2728125293458188</v>
      </c>
      <c r="AL104" s="18">
        <f t="shared" si="225"/>
        <v>4.4878948620448389</v>
      </c>
      <c r="AM104" s="18">
        <f t="shared" si="226"/>
        <v>4.9923685287019515</v>
      </c>
      <c r="AO104" s="18">
        <f t="shared" si="227"/>
        <v>5.7345997729219444</v>
      </c>
      <c r="AP104" s="18">
        <f t="shared" si="228"/>
        <v>4.1038502549581635</v>
      </c>
      <c r="AQ104" s="18">
        <f t="shared" si="229"/>
        <v>7.91797054325456</v>
      </c>
      <c r="AS104" t="str">
        <f t="shared" si="258"/>
        <v>81 Process, plant and machine operatives</v>
      </c>
      <c r="AT104" s="18">
        <f t="shared" si="230"/>
        <v>4.1337285982484318</v>
      </c>
      <c r="AU104" s="18">
        <f t="shared" si="230"/>
        <v>-6.9849532846554148</v>
      </c>
      <c r="AV104" s="18">
        <f t="shared" si="230"/>
        <v>6.6567777435603492</v>
      </c>
      <c r="AW104" s="18">
        <f t="shared" si="230"/>
        <v>2.7417322999974125</v>
      </c>
      <c r="AX104" s="18">
        <f t="shared" si="231"/>
        <v>3.3053400030786051</v>
      </c>
      <c r="AZ104" s="18">
        <f t="shared" si="232"/>
        <v>4.0305135188715369</v>
      </c>
      <c r="BA104" s="18">
        <f t="shared" si="233"/>
        <v>3.6459693558299255</v>
      </c>
      <c r="BB104" s="18">
        <f t="shared" si="234"/>
        <v>6.3556005886462597</v>
      </c>
      <c r="BD104" t="str">
        <f t="shared" si="259"/>
        <v>81 Process, plant and machine operatives</v>
      </c>
      <c r="BE104" s="18">
        <f t="shared" si="235"/>
        <v>0.81598913044536037</v>
      </c>
      <c r="BF104" s="18">
        <f t="shared" si="235"/>
        <v>-3.9009041609029516</v>
      </c>
      <c r="BG104" s="18">
        <f t="shared" si="235"/>
        <v>5.2078844098693455</v>
      </c>
      <c r="BH104" s="18">
        <f t="shared" si="235"/>
        <v>1.5063476617094285</v>
      </c>
      <c r="BI104" s="18">
        <f t="shared" si="236"/>
        <v>2.2982718639450672</v>
      </c>
      <c r="BK104" s="18">
        <f t="shared" si="237"/>
        <v>2.725492060074397</v>
      </c>
      <c r="BL104" s="18">
        <f t="shared" si="238"/>
        <v>2.6760799902485477</v>
      </c>
      <c r="BM104" s="18">
        <f t="shared" si="239"/>
        <v>4.6694879599001426</v>
      </c>
      <c r="BO104" t="str">
        <f t="shared" si="260"/>
        <v>81 Process, plant and machine operatives</v>
      </c>
      <c r="BP104" s="18">
        <f t="shared" si="240"/>
        <v>3.9177886368435111</v>
      </c>
      <c r="BQ104" s="18">
        <f t="shared" si="240"/>
        <v>-17.873475968478449</v>
      </c>
      <c r="BR104" s="18">
        <f t="shared" si="240"/>
        <v>5.1355195602104109</v>
      </c>
      <c r="BS104" s="18">
        <f t="shared" si="240"/>
        <v>-0.10191807716007917</v>
      </c>
      <c r="BT104" s="18">
        <f t="shared" si="241"/>
        <v>0.27095276217781183</v>
      </c>
      <c r="BV104" s="18">
        <f t="shared" si="242"/>
        <v>1.6142434898882341</v>
      </c>
      <c r="BW104" s="18">
        <f t="shared" si="243"/>
        <v>2.6284078783935128</v>
      </c>
      <c r="BX104" s="18">
        <f t="shared" si="244"/>
        <v>3.7903994638632144</v>
      </c>
      <c r="BZ104" t="str">
        <f t="shared" si="261"/>
        <v>81 Process, plant and machine operatives</v>
      </c>
      <c r="CA104" s="18">
        <f t="shared" si="245"/>
        <v>-2.9643702570814612</v>
      </c>
      <c r="CB104" s="18">
        <f t="shared" si="245"/>
        <v>-13.952014581845962</v>
      </c>
      <c r="CC104" s="18">
        <f t="shared" si="245"/>
        <v>1.5729876001741916</v>
      </c>
      <c r="CD104" s="18">
        <f t="shared" si="245"/>
        <v>-7.8214988008367463</v>
      </c>
      <c r="CE104" s="18">
        <f t="shared" si="246"/>
        <v>-5.3908770522813061</v>
      </c>
      <c r="CG104" s="18">
        <f t="shared" si="247"/>
        <v>-4.790744217404086</v>
      </c>
      <c r="CH104" s="18">
        <f t="shared" si="248"/>
        <v>1.6931694401127961</v>
      </c>
      <c r="CI104" s="18">
        <f t="shared" si="249"/>
        <v>-1.767965680254413</v>
      </c>
      <c r="CK104" t="str">
        <f t="shared" si="262"/>
        <v>81 Process, plant and machine operatives</v>
      </c>
      <c r="CL104" s="18">
        <f t="shared" si="250"/>
        <v>-1.9579074161715893</v>
      </c>
      <c r="CM104" s="18">
        <f t="shared" si="250"/>
        <v>-19.442657094210869</v>
      </c>
      <c r="CN104" s="18">
        <f t="shared" si="250"/>
        <v>-6.8483353206249316</v>
      </c>
      <c r="CO104" s="18">
        <f t="shared" si="250"/>
        <v>-3.2127775959734484</v>
      </c>
      <c r="CP104" s="18">
        <f t="shared" si="251"/>
        <v>-5.4547082439547756</v>
      </c>
      <c r="CR104" s="18">
        <f t="shared" si="252"/>
        <v>-4.4401283149536397</v>
      </c>
      <c r="CS104" s="18">
        <f t="shared" si="253"/>
        <v>0.9517189615804833</v>
      </c>
      <c r="CT104" s="18">
        <f t="shared" si="254"/>
        <v>-2.745343215560847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10.640082816658204</v>
      </c>
      <c r="C105" s="18">
        <f t="shared" si="210"/>
        <v>-9.6190399598313103</v>
      </c>
      <c r="D105" s="18">
        <f t="shared" si="210"/>
        <v>5.9831188161580062</v>
      </c>
      <c r="E105" s="18">
        <f t="shared" si="210"/>
        <v>3.4772753816918467</v>
      </c>
      <c r="F105" s="18">
        <f t="shared" si="211"/>
        <v>3.3759211287597957</v>
      </c>
      <c r="H105" s="18">
        <f t="shared" si="212"/>
        <v>4.3059033070025787</v>
      </c>
      <c r="I105" s="18">
        <f t="shared" si="213"/>
        <v>4.6298878344247285</v>
      </c>
      <c r="J105" s="18">
        <f t="shared" si="214"/>
        <v>7.2410240760081734</v>
      </c>
      <c r="L105" t="str">
        <f t="shared" si="255"/>
        <v>82 Transport and mobile machine drivers and operatives</v>
      </c>
      <c r="M105" s="18">
        <f t="shared" si="215"/>
        <v>10.490652788844512</v>
      </c>
      <c r="N105" s="18">
        <f t="shared" si="215"/>
        <v>-3.9618536227851608</v>
      </c>
      <c r="O105" s="18">
        <f t="shared" si="215"/>
        <v>3.7388675017959727</v>
      </c>
      <c r="P105" s="18">
        <f t="shared" si="215"/>
        <v>3.2958349125506547</v>
      </c>
      <c r="Q105" s="18">
        <f t="shared" si="216"/>
        <v>2.9641910009579719</v>
      </c>
      <c r="S105" s="18">
        <f t="shared" si="217"/>
        <v>3.4433018158383399</v>
      </c>
      <c r="T105" s="18">
        <f t="shared" si="218"/>
        <v>4.1976396776680414</v>
      </c>
      <c r="U105" s="18">
        <f t="shared" si="219"/>
        <v>6.3403232157480671</v>
      </c>
      <c r="W105" t="str">
        <f t="shared" si="256"/>
        <v>82 Transport and mobile machine drivers and operatives</v>
      </c>
      <c r="X105" s="18">
        <f t="shared" si="220"/>
        <v>8.8709370360609654</v>
      </c>
      <c r="Y105" s="18">
        <f t="shared" si="220"/>
        <v>-13.012366894070926</v>
      </c>
      <c r="Z105" s="18">
        <f t="shared" si="220"/>
        <v>2.3923216579567752</v>
      </c>
      <c r="AA105" s="18">
        <f t="shared" si="220"/>
        <v>2.7297369775512337</v>
      </c>
      <c r="AB105" s="18">
        <f t="shared" si="221"/>
        <v>1.5628230889570105</v>
      </c>
      <c r="AD105" s="18">
        <f t="shared" si="222"/>
        <v>2.6171418415048553</v>
      </c>
      <c r="AE105" s="18">
        <f t="shared" si="223"/>
        <v>4.0732391154141068</v>
      </c>
      <c r="AF105" s="18">
        <f t="shared" si="224"/>
        <v>5.6894952807310828</v>
      </c>
      <c r="AH105" t="str">
        <f t="shared" si="257"/>
        <v>82 Transport and mobile machine drivers and operatives</v>
      </c>
      <c r="AI105" s="18">
        <f t="shared" si="225"/>
        <v>8.8716367026683063</v>
      </c>
      <c r="AJ105" s="18">
        <f t="shared" si="225"/>
        <v>-15.132790852706378</v>
      </c>
      <c r="AK105" s="18">
        <f t="shared" si="225"/>
        <v>2.4536965937864696</v>
      </c>
      <c r="AL105" s="18">
        <f t="shared" si="225"/>
        <v>1.9424949004263503</v>
      </c>
      <c r="AM105" s="18">
        <f t="shared" si="226"/>
        <v>0.93880678891871128</v>
      </c>
      <c r="AO105" s="18">
        <f t="shared" si="227"/>
        <v>2.1126114250429096</v>
      </c>
      <c r="AP105" s="18">
        <f t="shared" si="228"/>
        <v>4.0126937092349158</v>
      </c>
      <c r="AQ105" s="18">
        <f t="shared" si="229"/>
        <v>5.3088720857425997</v>
      </c>
      <c r="AS105" t="str">
        <f t="shared" si="258"/>
        <v>82 Transport and mobile machine drivers and operatives</v>
      </c>
      <c r="AT105" s="18">
        <f t="shared" si="230"/>
        <v>7.3822720067775016</v>
      </c>
      <c r="AU105" s="18">
        <f t="shared" si="230"/>
        <v>-9.7782400650260559</v>
      </c>
      <c r="AV105" s="18">
        <f t="shared" si="230"/>
        <v>1.8794729407639599</v>
      </c>
      <c r="AW105" s="18">
        <f t="shared" si="230"/>
        <v>1.6328445577391548</v>
      </c>
      <c r="AX105" s="18">
        <f t="shared" si="231"/>
        <v>0.95558437852223399</v>
      </c>
      <c r="AZ105" s="18">
        <f t="shared" si="232"/>
        <v>1.7149876101082873</v>
      </c>
      <c r="BA105" s="18">
        <f t="shared" si="233"/>
        <v>3.9365143767657207</v>
      </c>
      <c r="BB105" s="18">
        <f t="shared" si="234"/>
        <v>4.9870031316056496</v>
      </c>
      <c r="BD105" t="str">
        <f t="shared" si="259"/>
        <v>82 Transport and mobile machine drivers and operatives</v>
      </c>
      <c r="BE105" s="18">
        <f t="shared" si="235"/>
        <v>2.5325317986963469</v>
      </c>
      <c r="BF105" s="18">
        <f t="shared" si="235"/>
        <v>-7.0905165795926539</v>
      </c>
      <c r="BG105" s="18">
        <f t="shared" si="235"/>
        <v>1.4060017506871691</v>
      </c>
      <c r="BH105" s="18">
        <f t="shared" si="235"/>
        <v>1.02710881027821</v>
      </c>
      <c r="BI105" s="18">
        <f t="shared" si="236"/>
        <v>0.61722822044651959</v>
      </c>
      <c r="BK105" s="18">
        <f t="shared" si="237"/>
        <v>1.1532488959713705</v>
      </c>
      <c r="BL105" s="18">
        <f t="shared" si="238"/>
        <v>3.0168032742290851</v>
      </c>
      <c r="BM105" s="18">
        <f t="shared" si="239"/>
        <v>3.7990993887172975</v>
      </c>
      <c r="BO105" t="str">
        <f t="shared" si="260"/>
        <v>82 Transport and mobile machine drivers and operatives</v>
      </c>
      <c r="BP105" s="18">
        <f t="shared" si="240"/>
        <v>4.9473798890857568</v>
      </c>
      <c r="BQ105" s="18">
        <f t="shared" si="240"/>
        <v>-23.586832680741942</v>
      </c>
      <c r="BR105" s="18">
        <f t="shared" si="240"/>
        <v>0.88380910952723379</v>
      </c>
      <c r="BS105" s="18">
        <f t="shared" si="240"/>
        <v>-0.64766923650818597</v>
      </c>
      <c r="BT105" s="18">
        <f t="shared" si="241"/>
        <v>-1.7961509758292027</v>
      </c>
      <c r="BV105" s="18">
        <f t="shared" si="242"/>
        <v>-0.13977723736081638</v>
      </c>
      <c r="BW105" s="18">
        <f t="shared" si="243"/>
        <v>2.946829876074375</v>
      </c>
      <c r="BX105" s="18">
        <f t="shared" si="244"/>
        <v>2.8540727021442835</v>
      </c>
      <c r="BZ105" t="str">
        <f t="shared" si="261"/>
        <v>82 Transport and mobile machine drivers and operatives</v>
      </c>
      <c r="CA105" s="18">
        <f t="shared" si="245"/>
        <v>-1.2644428072576708</v>
      </c>
      <c r="CB105" s="18">
        <f t="shared" si="245"/>
        <v>-23.79917642525178</v>
      </c>
      <c r="CC105" s="18">
        <f t="shared" si="245"/>
        <v>-1.0442466766748204</v>
      </c>
      <c r="CD105" s="18">
        <f t="shared" si="245"/>
        <v>-3.0321830828624163</v>
      </c>
      <c r="CE105" s="18">
        <f t="shared" si="246"/>
        <v>-3.8741776056127608</v>
      </c>
      <c r="CG105" s="18">
        <f t="shared" si="247"/>
        <v>-2.3740150302417717</v>
      </c>
      <c r="CH105" s="18">
        <f t="shared" si="248"/>
        <v>2.2296069786658546</v>
      </c>
      <c r="CI105" s="18">
        <f t="shared" si="249"/>
        <v>0.572694195385548</v>
      </c>
      <c r="CK105" t="str">
        <f t="shared" si="262"/>
        <v>82 Transport and mobile machine drivers and operatives</v>
      </c>
      <c r="CL105" s="18">
        <f t="shared" si="250"/>
        <v>5.0915712861788753</v>
      </c>
      <c r="CM105" s="18">
        <f t="shared" si="250"/>
        <v>-22.476285166914124</v>
      </c>
      <c r="CN105" s="18">
        <f t="shared" si="250"/>
        <v>-6.4392211323127668E-2</v>
      </c>
      <c r="CO105" s="18">
        <f t="shared" si="250"/>
        <v>-2.6104161221924826</v>
      </c>
      <c r="CP105" s="18">
        <f t="shared" si="251"/>
        <v>-3.2117671793351676</v>
      </c>
      <c r="CR105" s="18">
        <f t="shared" si="252"/>
        <v>-1.7690314521827344</v>
      </c>
      <c r="CS105" s="18">
        <f t="shared" si="253"/>
        <v>1.9938189306947462</v>
      </c>
      <c r="CT105" s="18">
        <f t="shared" si="254"/>
        <v>0.69670713690559438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-4.3817365689971748</v>
      </c>
      <c r="C106" s="18">
        <f t="shared" si="210"/>
        <v>1.4885413678104031</v>
      </c>
      <c r="D106" s="18">
        <f t="shared" si="210"/>
        <v>-2.4108222411871827</v>
      </c>
      <c r="E106" s="18">
        <f t="shared" si="210"/>
        <v>1.3545873649059459</v>
      </c>
      <c r="F106" s="18">
        <f t="shared" si="211"/>
        <v>0.17081626511319392</v>
      </c>
      <c r="H106" s="18">
        <f t="shared" si="212"/>
        <v>8.357872901083585E-2</v>
      </c>
      <c r="I106" s="18">
        <f t="shared" si="213"/>
        <v>2.9116643479003557</v>
      </c>
      <c r="J106" s="18">
        <f t="shared" si="214"/>
        <v>2.9677017283804119</v>
      </c>
      <c r="L106" t="str">
        <f t="shared" si="255"/>
        <v>91 Elementary trades and related occupations</v>
      </c>
      <c r="M106" s="18">
        <f t="shared" si="215"/>
        <v>5.6566074218184381</v>
      </c>
      <c r="N106" s="18">
        <f t="shared" si="215"/>
        <v>-7.9851912926123809</v>
      </c>
      <c r="O106" s="18">
        <f t="shared" si="215"/>
        <v>0.31200445397792098</v>
      </c>
      <c r="P106" s="18">
        <f t="shared" si="215"/>
        <v>3.2529893295280665</v>
      </c>
      <c r="Q106" s="18">
        <f t="shared" si="216"/>
        <v>1.5904860506436913</v>
      </c>
      <c r="S106" s="18">
        <f t="shared" si="217"/>
        <v>2.2632032378473221</v>
      </c>
      <c r="T106" s="18">
        <f t="shared" si="218"/>
        <v>2.944018408765281</v>
      </c>
      <c r="U106" s="18">
        <f t="shared" si="219"/>
        <v>4.5321317691106477</v>
      </c>
      <c r="W106" t="str">
        <f t="shared" si="256"/>
        <v>91 Elementary trades and related occupations</v>
      </c>
      <c r="X106" s="18">
        <f t="shared" si="220"/>
        <v>1.5114929675077882</v>
      </c>
      <c r="Y106" s="18">
        <f t="shared" si="220"/>
        <v>-13.422120650958803</v>
      </c>
      <c r="Z106" s="18">
        <f t="shared" si="220"/>
        <v>-3.0030454238468063</v>
      </c>
      <c r="AA106" s="18">
        <f t="shared" si="220"/>
        <v>0.95308633151511835</v>
      </c>
      <c r="AB106" s="18">
        <f t="shared" si="221"/>
        <v>-1.2528453862107103</v>
      </c>
      <c r="AD106" s="18">
        <f t="shared" si="222"/>
        <v>-0.38323516402682944</v>
      </c>
      <c r="AE106" s="18">
        <f t="shared" si="223"/>
        <v>2.7453691707452377</v>
      </c>
      <c r="AF106" s="18">
        <f t="shared" si="224"/>
        <v>2.4854399224698343</v>
      </c>
      <c r="AH106" t="str">
        <f t="shared" si="257"/>
        <v>91 Elementary trades and related occupations</v>
      </c>
      <c r="AI106" s="18">
        <f t="shared" si="225"/>
        <v>3.2231206041055671</v>
      </c>
      <c r="AJ106" s="18">
        <f t="shared" si="225"/>
        <v>-16.13262652925178</v>
      </c>
      <c r="AK106" s="18">
        <f t="shared" si="225"/>
        <v>-0.7348209364648306</v>
      </c>
      <c r="AL106" s="18">
        <f t="shared" si="225"/>
        <v>2.8280573389740216</v>
      </c>
      <c r="AM106" s="18">
        <f t="shared" si="226"/>
        <v>0.41379368842293651</v>
      </c>
      <c r="AO106" s="18">
        <f t="shared" si="227"/>
        <v>1.6264443090856062</v>
      </c>
      <c r="AP106" s="18">
        <f t="shared" si="228"/>
        <v>3.0241836694517632</v>
      </c>
      <c r="AQ106" s="18">
        <f t="shared" si="229"/>
        <v>4.1385234887721278</v>
      </c>
      <c r="AS106" t="str">
        <f t="shared" si="258"/>
        <v>91 Elementary trades and related occupations</v>
      </c>
      <c r="AT106" s="18">
        <f t="shared" si="230"/>
        <v>0.17316070895101454</v>
      </c>
      <c r="AU106" s="18">
        <f t="shared" si="230"/>
        <v>0.83858983421505329</v>
      </c>
      <c r="AV106" s="18">
        <f t="shared" si="230"/>
        <v>-2.9918651487381376</v>
      </c>
      <c r="AW106" s="18">
        <f t="shared" si="230"/>
        <v>0.90517407087684632</v>
      </c>
      <c r="AX106" s="18">
        <f t="shared" si="231"/>
        <v>-0.33329089997193861</v>
      </c>
      <c r="AZ106" s="18">
        <f t="shared" si="232"/>
        <v>-0.41093029625369759</v>
      </c>
      <c r="BA106" s="18">
        <f t="shared" si="233"/>
        <v>2.4509299003127705</v>
      </c>
      <c r="BB106" s="18">
        <f t="shared" si="234"/>
        <v>2.1607371583371116</v>
      </c>
      <c r="BD106" t="str">
        <f t="shared" si="259"/>
        <v>91 Elementary trades and related occupations</v>
      </c>
      <c r="BE106" s="18">
        <f t="shared" si="235"/>
        <v>-3.2269101929342403</v>
      </c>
      <c r="BF106" s="18">
        <f t="shared" si="235"/>
        <v>-2.3779077311626984</v>
      </c>
      <c r="BG106" s="18">
        <f t="shared" si="235"/>
        <v>-1.8365733309235077</v>
      </c>
      <c r="BH106" s="18">
        <f t="shared" si="235"/>
        <v>1.1326465223589155</v>
      </c>
      <c r="BI106" s="18">
        <f t="shared" si="236"/>
        <v>-2.5751295929332674E-2</v>
      </c>
      <c r="BK106" s="18">
        <f t="shared" si="237"/>
        <v>0.13305927892297564</v>
      </c>
      <c r="BL106" s="18">
        <f t="shared" si="238"/>
        <v>1.9003856950899678</v>
      </c>
      <c r="BM106" s="18">
        <f t="shared" si="239"/>
        <v>2.0028502567963402</v>
      </c>
      <c r="BO106" t="str">
        <f t="shared" si="260"/>
        <v>91 Elementary trades and related occupations</v>
      </c>
      <c r="BP106" s="18">
        <f t="shared" si="240"/>
        <v>-0.61633179242392977</v>
      </c>
      <c r="BQ106" s="18">
        <f t="shared" si="240"/>
        <v>-14.774616104339945</v>
      </c>
      <c r="BR106" s="18">
        <f t="shared" si="240"/>
        <v>-3.847241932725598</v>
      </c>
      <c r="BS106" s="18">
        <f t="shared" si="240"/>
        <v>-0.84064915733593759</v>
      </c>
      <c r="BT106" s="18">
        <f t="shared" si="241"/>
        <v>-2.7152756025482061</v>
      </c>
      <c r="BV106" s="18">
        <f t="shared" si="242"/>
        <v>-1.8531500519382793</v>
      </c>
      <c r="BW106" s="18">
        <f t="shared" si="243"/>
        <v>1.7163545732003627</v>
      </c>
      <c r="BX106" s="18">
        <f t="shared" si="244"/>
        <v>0.30125469791100201</v>
      </c>
      <c r="BZ106" t="str">
        <f t="shared" si="261"/>
        <v>91 Elementary trades and related occupations</v>
      </c>
      <c r="CA106" s="18">
        <f t="shared" si="245"/>
        <v>-5.1266087611868905</v>
      </c>
      <c r="CB106" s="18">
        <f t="shared" si="245"/>
        <v>-14.271302903059679</v>
      </c>
      <c r="CC106" s="18">
        <f t="shared" si="245"/>
        <v>-4.8677365265688994</v>
      </c>
      <c r="CD106" s="18">
        <f t="shared" si="245"/>
        <v>-3.3066353055129061</v>
      </c>
      <c r="CE106" s="18">
        <f t="shared" si="246"/>
        <v>-4.5181650948622698</v>
      </c>
      <c r="CG106" s="18">
        <f t="shared" si="247"/>
        <v>-3.8298281893196839</v>
      </c>
      <c r="CH106" s="18">
        <f t="shared" si="248"/>
        <v>1.5013675869477217</v>
      </c>
      <c r="CI106" s="18">
        <f t="shared" si="249"/>
        <v>-1.4180301611741442</v>
      </c>
      <c r="CK106" t="str">
        <f t="shared" si="262"/>
        <v>91 Elementary trades and related occupations</v>
      </c>
      <c r="CL106" s="18">
        <f t="shared" si="250"/>
        <v>-3.207456862931779</v>
      </c>
      <c r="CM106" s="18">
        <f t="shared" si="250"/>
        <v>-8.2374135979571541</v>
      </c>
      <c r="CN106" s="18">
        <f t="shared" si="250"/>
        <v>-5.7542527335404436</v>
      </c>
      <c r="CO106" s="18">
        <f t="shared" si="250"/>
        <v>-2.5958586872940059</v>
      </c>
      <c r="CP106" s="18">
        <f t="shared" si="251"/>
        <v>-3.952892067064695</v>
      </c>
      <c r="CR106" s="18">
        <f t="shared" si="252"/>
        <v>-3.6602454555844099</v>
      </c>
      <c r="CS106" s="18">
        <f t="shared" si="253"/>
        <v>1.231587000629375</v>
      </c>
      <c r="CT106" s="18">
        <f t="shared" si="254"/>
        <v>-1.7007184964455524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5.7224058487159501</v>
      </c>
      <c r="C107" s="18">
        <f t="shared" si="210"/>
        <v>7.3517859338839031</v>
      </c>
      <c r="D107" s="18">
        <f t="shared" si="210"/>
        <v>3.6050449319855016</v>
      </c>
      <c r="E107" s="18">
        <f t="shared" si="210"/>
        <v>2.3112716944963196</v>
      </c>
      <c r="F107" s="18">
        <f t="shared" si="211"/>
        <v>3.0230228785005586</v>
      </c>
      <c r="H107" s="18">
        <f t="shared" si="212"/>
        <v>2.7407242865630232</v>
      </c>
      <c r="I107" s="18">
        <f t="shared" si="213"/>
        <v>3.6763137759041165</v>
      </c>
      <c r="J107" s="18">
        <f t="shared" si="214"/>
        <v>5.4569123831342603</v>
      </c>
      <c r="L107" t="str">
        <f t="shared" ref="L107" si="263">A107</f>
        <v>92 Elementary administration and service occupations</v>
      </c>
      <c r="M107" s="18">
        <f t="shared" si="215"/>
        <v>8.4571406263973294</v>
      </c>
      <c r="N107" s="18">
        <f t="shared" si="215"/>
        <v>8.3284220920108787</v>
      </c>
      <c r="O107" s="18">
        <f t="shared" si="215"/>
        <v>5.2534931688682285</v>
      </c>
      <c r="P107" s="18">
        <f t="shared" si="215"/>
        <v>3.7289846737769139</v>
      </c>
      <c r="Q107" s="18">
        <f t="shared" si="216"/>
        <v>4.4859491841232613</v>
      </c>
      <c r="S107" s="18">
        <f t="shared" si="217"/>
        <v>4.2346847738812032</v>
      </c>
      <c r="T107" s="18">
        <f t="shared" si="218"/>
        <v>4.0890091487837843</v>
      </c>
      <c r="U107" s="18">
        <f t="shared" si="219"/>
        <v>6.8116660780981997</v>
      </c>
      <c r="W107" t="str">
        <f t="shared" ref="W107" si="264">A107</f>
        <v>92 Elementary administration and service occupations</v>
      </c>
      <c r="X107" s="18">
        <f t="shared" si="220"/>
        <v>5.9822556863571297</v>
      </c>
      <c r="Y107" s="18">
        <f t="shared" si="220"/>
        <v>-1.9773300090659918</v>
      </c>
      <c r="Z107" s="18">
        <f t="shared" si="220"/>
        <v>3.359035888905626</v>
      </c>
      <c r="AA107" s="18">
        <f t="shared" si="220"/>
        <v>2.7984961146665377</v>
      </c>
      <c r="AB107" s="18">
        <f t="shared" si="221"/>
        <v>2.6676270389977219</v>
      </c>
      <c r="AD107" s="18">
        <f t="shared" si="222"/>
        <v>2.9850041187079901</v>
      </c>
      <c r="AE107" s="18">
        <f t="shared" si="223"/>
        <v>4.0316730926875488</v>
      </c>
      <c r="AF107" s="18">
        <f t="shared" si="224"/>
        <v>5.9026558055909506</v>
      </c>
      <c r="AH107" t="str">
        <f t="shared" ref="AH107" si="265">L107</f>
        <v>92 Elementary administration and service occupations</v>
      </c>
      <c r="AI107" s="18">
        <f t="shared" si="225"/>
        <v>6.5809000330034007</v>
      </c>
      <c r="AJ107" s="18">
        <f t="shared" si="225"/>
        <v>-0.41801486248781439</v>
      </c>
      <c r="AK107" s="18">
        <f t="shared" si="225"/>
        <v>3.0304900146821856</v>
      </c>
      <c r="AL107" s="18">
        <f t="shared" si="225"/>
        <v>2.8728591746628229</v>
      </c>
      <c r="AM107" s="18">
        <f t="shared" si="226"/>
        <v>2.7131638591110674</v>
      </c>
      <c r="AO107" s="18">
        <f t="shared" si="227"/>
        <v>2.925375973510369</v>
      </c>
      <c r="AP107" s="18">
        <f t="shared" si="228"/>
        <v>3.9018872899486245</v>
      </c>
      <c r="AQ107" s="18">
        <f t="shared" si="229"/>
        <v>5.7609276931471998</v>
      </c>
      <c r="AS107" t="str">
        <f t="shared" ref="AS107" si="266">W107</f>
        <v>92 Elementary administration and service occupations</v>
      </c>
      <c r="AT107" s="18">
        <f t="shared" si="230"/>
        <v>4.6041777565804187</v>
      </c>
      <c r="AU107" s="18">
        <f t="shared" si="230"/>
        <v>3.0806811071627971</v>
      </c>
      <c r="AV107" s="18">
        <f t="shared" si="230"/>
        <v>2.7898563846624702</v>
      </c>
      <c r="AW107" s="18">
        <f t="shared" si="230"/>
        <v>2.8217489294045883</v>
      </c>
      <c r="AX107" s="18">
        <f t="shared" si="231"/>
        <v>2.827944068223287</v>
      </c>
      <c r="AZ107" s="18">
        <f t="shared" si="232"/>
        <v>2.8111169818332504</v>
      </c>
      <c r="BA107" s="18">
        <f t="shared" si="233"/>
        <v>3.8389973460791316</v>
      </c>
      <c r="BB107" s="18">
        <f t="shared" si="234"/>
        <v>5.6335067450633547</v>
      </c>
      <c r="BD107" t="str">
        <f t="shared" ref="BD107" si="267">AH107</f>
        <v>92 Elementary administration and service occupations</v>
      </c>
      <c r="BE107" s="18">
        <f t="shared" si="235"/>
        <v>-1.7858002103700366</v>
      </c>
      <c r="BF107" s="18">
        <f t="shared" si="235"/>
        <v>0.71894232536344749</v>
      </c>
      <c r="BG107" s="18">
        <f t="shared" si="235"/>
        <v>-0.67215050768762996</v>
      </c>
      <c r="BH107" s="18">
        <f t="shared" si="235"/>
        <v>-0.20193165642744537</v>
      </c>
      <c r="BI107" s="18">
        <f t="shared" si="236"/>
        <v>-0.29189103864726285</v>
      </c>
      <c r="BK107" s="18">
        <f t="shared" si="237"/>
        <v>-0.35891809009459541</v>
      </c>
      <c r="BL107" s="18">
        <f t="shared" si="238"/>
        <v>2.6935714828248747</v>
      </c>
      <c r="BM107" s="18">
        <f t="shared" si="239"/>
        <v>2.4482365523765148</v>
      </c>
      <c r="BO107" t="str">
        <f t="shared" ref="BO107" si="268">AS107</f>
        <v>92 Elementary administration and service occupations</v>
      </c>
      <c r="BP107" s="18">
        <f t="shared" si="240"/>
        <v>0.76632833244905108</v>
      </c>
      <c r="BQ107" s="18">
        <f t="shared" si="240"/>
        <v>-11.642430927334191</v>
      </c>
      <c r="BR107" s="18">
        <f t="shared" si="240"/>
        <v>0.73531945733598114</v>
      </c>
      <c r="BS107" s="18">
        <f t="shared" si="240"/>
        <v>-1.103423381927704</v>
      </c>
      <c r="BT107" s="18">
        <f t="shared" si="241"/>
        <v>-1.2305071180624516</v>
      </c>
      <c r="BV107" s="18">
        <f t="shared" si="242"/>
        <v>-0.49426889917248973</v>
      </c>
      <c r="BW107" s="18">
        <f t="shared" si="243"/>
        <v>2.5633643915277338</v>
      </c>
      <c r="BX107" s="18">
        <f t="shared" si="244"/>
        <v>2.2204031436945382</v>
      </c>
      <c r="BZ107" t="str">
        <f t="shared" ref="BZ107" si="269">BD107</f>
        <v>92 Elementary administration and service occupations</v>
      </c>
      <c r="CA107" s="18">
        <f t="shared" si="245"/>
        <v>-0.58305612464440992</v>
      </c>
      <c r="CB107" s="18">
        <f t="shared" si="245"/>
        <v>-16.337531091775247</v>
      </c>
      <c r="CC107" s="18">
        <f t="shared" si="245"/>
        <v>0.18959522276542629</v>
      </c>
      <c r="CD107" s="18">
        <f t="shared" si="245"/>
        <v>-3.6074259362023464</v>
      </c>
      <c r="CE107" s="18">
        <f t="shared" si="246"/>
        <v>-3.2964376608582202</v>
      </c>
      <c r="CG107" s="18">
        <f t="shared" si="247"/>
        <v>-2.3580166242376688</v>
      </c>
      <c r="CH107" s="18">
        <f t="shared" si="248"/>
        <v>2.0595528723205581</v>
      </c>
      <c r="CI107" s="18">
        <f t="shared" si="249"/>
        <v>0.36910174816846553</v>
      </c>
      <c r="CK107" t="str">
        <f t="shared" ref="CK107" si="270">BO107</f>
        <v>92 Elementary administration and service occupations</v>
      </c>
      <c r="CL107" s="18">
        <f t="shared" si="250"/>
        <v>-2.1962367127175364</v>
      </c>
      <c r="CM107" s="18">
        <f t="shared" si="250"/>
        <v>-16.139536317405835</v>
      </c>
      <c r="CN107" s="18">
        <f t="shared" si="250"/>
        <v>-5.4587852061872111</v>
      </c>
      <c r="CO107" s="18">
        <f t="shared" si="250"/>
        <v>-2.7333983567146669</v>
      </c>
      <c r="CP107" s="18">
        <f t="shared" si="251"/>
        <v>-4.4828653192497292</v>
      </c>
      <c r="CR107" s="18">
        <f t="shared" si="252"/>
        <v>-3.6504802055491337</v>
      </c>
      <c r="CS107" s="18">
        <f t="shared" si="253"/>
        <v>1.0807746374804861</v>
      </c>
      <c r="CT107" s="18">
        <f t="shared" si="254"/>
        <v>-1.922034747818413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6.593457616775078</v>
      </c>
      <c r="C109" s="26">
        <f>IF(AND(D$6-C$6 &lt;&gt; 0,C35&lt;&gt;0,D35&lt;&gt;0),(EXP(LN(D35/C35)/(D$6-C$6))-1)*100,0)</f>
        <v>7.8816301990763504</v>
      </c>
      <c r="D109" s="26">
        <f>IF(AND(E$6-D$6 &lt;&gt; 0,D35&lt;&gt;0,E35&lt;&gt;0),(EXP(LN(E35/D35)/(E$6-D$6))-1)*100,0)</f>
        <v>2.8911411099954654</v>
      </c>
      <c r="E109" s="26">
        <f>IF(AND(F$6-E$6 &lt;&gt; 0,E35&lt;&gt;0,F35&lt;&gt;0),(EXP(LN(F35/E35)/(F$6-E$6))-1)*100,0)</f>
        <v>2.3823012162144552</v>
      </c>
      <c r="F109" s="26">
        <f>IF(AND(F$6-C$6 &lt;&gt; 0,C35&lt;&gt;0,F35&lt;&gt;0),(EXP(LN(F35/C35)/(F$6-C$6))-1)*100,0)</f>
        <v>2.8769056470456134</v>
      </c>
      <c r="H109" s="26">
        <f t="shared" ref="H109" si="271">IF($F$6-$D$6 &lt;&gt; 0,(EXP(LN(1+(H72/100))/($F$6-$D$6))-1)*100,0)</f>
        <v>2.5516342948139759</v>
      </c>
      <c r="I109" s="26">
        <f t="shared" ref="I109" si="272">IF(D35&gt;0,((1+(I35/D35))^(1/($F$6-$D$6))-1)*100,0)</f>
        <v>3.208343194251384</v>
      </c>
      <c r="J109" s="26">
        <f t="shared" ref="J109" si="273">IF($F$6-$D$6 &lt;&gt; 0,(EXP(LN(1+(J72/100))/($F$6-$D$6))-1)*100,0)</f>
        <v>4.953611614901221</v>
      </c>
      <c r="L109" s="24" t="str">
        <f>L35</f>
        <v>All occupations</v>
      </c>
      <c r="M109" s="26">
        <f>IF(AND(N$6-M$6 &lt;&gt; 0,M35&lt;&gt;0,N35&lt;&gt;0),(EXP(LN(N35/M35)/(N$6-M$6))-1)*100,0)</f>
        <v>6.5730654435896207</v>
      </c>
      <c r="N109" s="26">
        <f>IF(AND(O$6-N$6 &lt;&gt; 0,N35&lt;&gt;0,O35&lt;&gt;0),(EXP(LN(O35/N35)/(O$6-N$6))-1)*100,0)</f>
        <v>7.4412880239635326</v>
      </c>
      <c r="O109" s="26">
        <f>IF(AND(P$6-O$6 &lt;&gt; 0,O35&lt;&gt;0,P35&lt;&gt;0),(EXP(LN(P35/O35)/(P$6-O$6))-1)*100,0)</f>
        <v>2.9064330859553067</v>
      </c>
      <c r="P109" s="26">
        <f>IF(AND(Q$6-P$6 &lt;&gt; 0,P35&lt;&gt;0,Q35&lt;&gt;0),(EXP(LN(Q35/P35)/(Q$6-P$6))-1)*100,0)</f>
        <v>2.3710583078231151</v>
      </c>
      <c r="Q109" s="26">
        <f>IF(AND(Q$6-N$6 &lt;&gt; 0,N35&lt;&gt;0,Q35&lt;&gt;0),(EXP(LN(Q35/N35)/(Q$6-N$6))-1)*100,0)</f>
        <v>2.8483278394162648</v>
      </c>
      <c r="S109" s="26">
        <f t="shared" ref="S109" si="274">IF($F$6-$D$6 &lt;&gt; 0,(EXP(LN(1+(S72/100))/($F$6-$D$6))-1)*100,0)</f>
        <v>2.5492063707205581</v>
      </c>
      <c r="T109" s="26">
        <f t="shared" ref="T109" si="275">IF(O35&gt;0,((1+(T35/O35))^(1/($F$6-$D$6))-1)*100,0)</f>
        <v>3.3405864998154344</v>
      </c>
      <c r="U109" s="26">
        <f t="shared" ref="U109" si="276">IF($F$6-$D$6 &lt;&gt; 0,(EXP(LN(1+(U72/100))/($F$6-$D$6))-1)*100,0)</f>
        <v>5.0566605429198441</v>
      </c>
      <c r="W109" s="24" t="str">
        <f>W35</f>
        <v>All occupations</v>
      </c>
      <c r="X109" s="26">
        <f>IF(AND(Y$6-X$6 &lt;&gt; 0,X35&lt;&gt;0,Y35&lt;&gt;0),(EXP(LN(Y35/X35)/(Y$6-X$6))-1)*100,0)</f>
        <v>3.6025197678021481</v>
      </c>
      <c r="Y109" s="26">
        <f>IF(AND(Z$6-Y$6 &lt;&gt; 0,Y35&lt;&gt;0,Z35&lt;&gt;0),(EXP(LN(Z35/Y35)/(Z$6-Y$6))-1)*100,0)</f>
        <v>-0.75646820435164575</v>
      </c>
      <c r="Z109" s="26">
        <f>IF(AND(AA$6-Z$6 &lt;&gt; 0,Z35&lt;&gt;0,AA35&lt;&gt;0),(EXP(LN(AA35/Z35)/(AA$6-Z$6))-1)*100,0)</f>
        <v>1.299336189391731</v>
      </c>
      <c r="AA109" s="26">
        <f>IF(AND(AB$6-AA$6 &lt;&gt; 0,AA35&lt;&gt;0,AB35&lt;&gt;0),(EXP(LN(AB35/AA35)/(AB$6-AA$6))-1)*100,0)</f>
        <v>1.3483656579781567</v>
      </c>
      <c r="AB109" s="26">
        <f>IF(AND(AB$6-Y$6 &lt;&gt; 0,Y35&lt;&gt;0,AB35&lt;&gt;0),(EXP(LN(AB35/Y35)/(AB$6-Y$6))-1)*100,0)</f>
        <v>1.200211248835048</v>
      </c>
      <c r="AD109" s="26">
        <f t="shared" ref="AD109" si="277">IF($F$6-$D$6 &lt;&gt; 0,(EXP(LN(1+(AD72/100))/($F$6-$D$6))-1)*100,0)</f>
        <v>1.3320198656221249</v>
      </c>
      <c r="AE109" s="26">
        <f t="shared" ref="AE109" si="278">IF(Z35&gt;0,((1+(AE35/Z35))^(1/($F$6-$D$6))-1)*100,0)</f>
        <v>3.1787724072225076</v>
      </c>
      <c r="AF109" s="26">
        <f t="shared" ref="AF109" si="279">IF($F$6-$D$6 &lt;&gt; 0,(EXP(LN(1+(AF72/100))/($F$6-$D$6))-1)*100,0)</f>
        <v>4.067580918807101</v>
      </c>
      <c r="AH109" s="24" t="str">
        <f>AH35</f>
        <v>All occupations</v>
      </c>
      <c r="AI109" s="26">
        <f>IF(AND(AJ$6-AI$6 &lt;&gt; 0,AI35&lt;&gt;0,AJ35&lt;&gt;0),(EXP(LN(AJ35/AI35)/(AJ$6-AI$6))-1)*100,0)</f>
        <v>2.0824088176590871</v>
      </c>
      <c r="AJ109" s="26">
        <f>IF(AND(AK$6-AJ$6 &lt;&gt; 0,AJ35&lt;&gt;0,AK35&lt;&gt;0),(EXP(LN(AK35/AJ35)/(AK$6-AJ$6))-1)*100,0)</f>
        <v>-1.1592857298809323</v>
      </c>
      <c r="AK109" s="26">
        <f>IF(AND(AL$6-AK$6 &lt;&gt; 0,AK35&lt;&gt;0,AL35&lt;&gt;0),(EXP(LN(AL35/AK35)/(AL$6-AK$6))-1)*100,0)</f>
        <v>-0.11437779491479949</v>
      </c>
      <c r="AL109" s="26">
        <f>IF(AND(AM$6-AL$6 &lt;&gt; 0,AL35&lt;&gt;0,AM35&lt;&gt;0),(EXP(LN(AM35/AL35)/(AM$6-AL$6))-1)*100,0)</f>
        <v>0.96444411774032623</v>
      </c>
      <c r="AM109" s="26">
        <f>IF(AND(AM$6-AJ$6 &lt;&gt; 0,AJ35&lt;&gt;0,AM35&lt;&gt;0),(EXP(LN(AM35/AJ35)/(AM$6-AJ$6))-1)*100,0)</f>
        <v>0.49245586748369874</v>
      </c>
      <c r="AO109" s="26">
        <f t="shared" ref="AO109" si="280">IF($F$6-$D$6 &lt;&gt; 0,(EXP(LN(1+(AO72/100))/($F$6-$D$6))-1)*100,0)</f>
        <v>0.60354833439006939</v>
      </c>
      <c r="AP109" s="26">
        <f t="shared" ref="AP109" si="281">IF(AK35&gt;0,((1+(AP35/AK35))^(1/($F$6-$D$6))-1)*100,0)</f>
        <v>2.95340547286147</v>
      </c>
      <c r="AQ109" s="26">
        <f t="shared" ref="AQ109" si="282">IF($F$6-$D$6 &lt;&gt; 0,(EXP(LN(1+(AQ72/100))/($F$6-$D$6))-1)*100,0)</f>
        <v>3.3608889392536812</v>
      </c>
      <c r="AS109" s="24" t="str">
        <f>AS35</f>
        <v>All occupations</v>
      </c>
      <c r="AT109" s="26">
        <f>IF(AND(AU$6-AT$6 &lt;&gt; 0,AT35&lt;&gt;0,AU35&lt;&gt;0),(EXP(LN(AU35/AT35)/(AU$6-AT$6))-1)*100,0)</f>
        <v>3.4154404694584972</v>
      </c>
      <c r="AU109" s="26">
        <f>IF(AND(AV$6-AU$6 &lt;&gt; 0,AU35&lt;&gt;0,AV35&lt;&gt;0),(EXP(LN(AV35/AU35)/(AV$6-AU$6))-1)*100,0)</f>
        <v>-0.20566184647550223</v>
      </c>
      <c r="AV109" s="26">
        <f>IF(AND(AW$6-AV$6 &lt;&gt; 0,AV35&lt;&gt;0,AW35&lt;&gt;0),(EXP(LN(AW35/AV35)/(AW$6-AV$6))-1)*100,0)</f>
        <v>0.47589271817507495</v>
      </c>
      <c r="AW109" s="26">
        <f>IF(AND(AX$6-AW$6 &lt;&gt; 0,AW35&lt;&gt;0,AX35&lt;&gt;0),(EXP(LN(AX35/AW35)/(AX$6-AW$6))-1)*100,0)</f>
        <v>1.2465330801857855</v>
      </c>
      <c r="AX109" s="26">
        <f>IF(AND(AX$6-AU$6 &lt;&gt; 0,AU35&lt;&gt;0,AX35&lt;&gt;0),(EXP(LN(AX35/AU35)/(AX$6-AU$6))-1)*100,0)</f>
        <v>0.91391494685271191</v>
      </c>
      <c r="AZ109" s="26">
        <f t="shared" ref="AZ109" si="283">IF($F$6-$D$6 &lt;&gt; 0,(EXP(LN(1+(AZ72/100))/($F$6-$D$6))-1)*100,0)</f>
        <v>0.9889984397591256</v>
      </c>
      <c r="BA109" s="26">
        <f t="shared" ref="BA109" si="284">IF(AV35&gt;0,((1+(BA35/AV35))^(1/($F$6-$D$6))-1)*100,0)</f>
        <v>3.0077573262160762</v>
      </c>
      <c r="BB109" s="26">
        <f t="shared" ref="BB109" si="285">IF($F$6-$D$6 &lt;&gt; 0,(EXP(LN(1+(BB72/100))/($F$6-$D$6))-1)*100,0)</f>
        <v>3.6768327940020606</v>
      </c>
      <c r="BD109" s="24" t="str">
        <f>BD35</f>
        <v>All occupations</v>
      </c>
      <c r="BE109" s="26">
        <f>IF(AND(BF$6-BE$6 &lt;&gt; 0,BE35&lt;&gt;0,BF35&lt;&gt;0),(EXP(LN(BF35/BE35)/(BF$6-BE$6))-1)*100,0)</f>
        <v>-0.2641670095476556</v>
      </c>
      <c r="BF109" s="26">
        <f>IF(AND(BG$6-BF$6 &lt;&gt; 0,BF35&lt;&gt;0,BG35&lt;&gt;0),(EXP(LN(BG35/BF35)/(BG$6-BF$6))-1)*100,0)</f>
        <v>3.8404051769062919</v>
      </c>
      <c r="BG109" s="26">
        <f>IF(AND(BH$6-BG$6 &lt;&gt; 0,BG35&lt;&gt;0,BH35&lt;&gt;0),(EXP(LN(BH35/BG35)/(BH$6-BG$6))-1)*100,0)</f>
        <v>-0.49856365923318657</v>
      </c>
      <c r="BH109" s="26">
        <f>IF(AND(BI$6-BH$6 &lt;&gt; 0,BH35&lt;&gt;0,BI35&lt;&gt;0),(EXP(LN(BI35/BH35)/(BI$6-BH$6))-1)*100,0)</f>
        <v>-0.10630832124095546</v>
      </c>
      <c r="BI109" s="26">
        <f>IF(AND(BI$6-BF$6 &lt;&gt; 0,BF35&lt;&gt;0,BI35&lt;&gt;0),(EXP(LN(BI35/BF35)/(BI$6-BF$6))-1)*100,0)</f>
        <v>1.2863016730513266E-2</v>
      </c>
      <c r="BK109" s="26">
        <f t="shared" ref="BK109" si="286">IF($F$6-$D$6 &lt;&gt; 0,(EXP(LN(1+(BK72/100))/($F$6-$D$6))-1)*100,0)</f>
        <v>-0.23723161711767249</v>
      </c>
      <c r="BL109" s="26">
        <f t="shared" ref="BL109" si="287">IF(BG35&gt;0,((1+(BL35/BG35))^(1/($F$6-$D$6))-1)*100,0)</f>
        <v>2.4948724170469117</v>
      </c>
      <c r="BM109" s="26">
        <f t="shared" ref="BM109" si="288">IF($F$6-$D$6 &lt;&gt; 0,(EXP(LN(1+(BM72/100))/($F$6-$D$6))-1)*100,0)</f>
        <v>2.3277264764124839</v>
      </c>
      <c r="BO109" s="24" t="str">
        <f>BO35</f>
        <v>All occupations</v>
      </c>
      <c r="BP109" s="26">
        <f>IF(AND(BQ$6-BP$6 &lt;&gt; 0,BP35&lt;&gt;0,BQ35&lt;&gt;0),(EXP(LN(BQ35/BP35)/(BQ$6-BP$6))-1)*100,0)</f>
        <v>0.1399491951931342</v>
      </c>
      <c r="BQ109" s="26">
        <f>IF(AND(BR$6-BQ$6 &lt;&gt; 0,BQ35&lt;&gt;0,BR35&lt;&gt;0),(EXP(LN(BR35/BQ35)/(BR$6-BQ$6))-1)*100,0)</f>
        <v>-8.8398425643727681</v>
      </c>
      <c r="BR109" s="26">
        <f>IF(AND(BS$6-BR$6 &lt;&gt; 0,BR35&lt;&gt;0,BS35&lt;&gt;0),(EXP(LN(BS35/BR35)/(BS$6-BR$6))-1)*100,0)</f>
        <v>-0.5954534242030407</v>
      </c>
      <c r="BS109" s="26">
        <f>IF(AND(BT$6-BS$6 &lt;&gt; 0,BS35&lt;&gt;0,BT35&lt;&gt;0),(EXP(LN(BT35/BS35)/(BT$6-BS$6))-1)*100,0)</f>
        <v>-1.7358342131158944</v>
      </c>
      <c r="BT109" s="26">
        <f>IF(AND(BT$6-BQ$6 &lt;&gt; 0,BQ35&lt;&gt;0,BT35&lt;&gt;0),(EXP(LN(BT35/BQ35)/(BT$6-BQ$6))-1)*100,0)</f>
        <v>-1.8423275731844768</v>
      </c>
      <c r="BV109" s="26">
        <f t="shared" ref="BV109" si="289">IF($F$6-$D$6 &lt;&gt; 0,(EXP(LN(1+(BV72/100))/($F$6-$D$6))-1)*100,0)</f>
        <v>-1.3571683655219768</v>
      </c>
      <c r="BW109" s="26">
        <f t="shared" ref="BW109" si="290">IF(BR35&gt;0,((1+(BW35/BR35))^(1/($F$6-$D$6))-1)*100,0)</f>
        <v>2.2850420850819342</v>
      </c>
      <c r="BX109" s="26">
        <f t="shared" ref="BX109" si="291">IF($F$6-$D$6 &lt;&gt; 0,(EXP(LN(1+(BX72/100))/($F$6-$D$6))-1)*100,0)</f>
        <v>1.3238242223419849</v>
      </c>
      <c r="BZ109" s="24" t="str">
        <f>BZ35</f>
        <v>All occupations</v>
      </c>
      <c r="CA109" s="26">
        <f>IF(AND(CB$6-CA$6 &lt;&gt; 0,CA35&lt;&gt;0,CB35&lt;&gt;0),(EXP(LN(CB35/CA35)/(CB$6-CA$6))-1)*100,0)</f>
        <v>-1.9439628934687869</v>
      </c>
      <c r="CB109" s="26">
        <f>IF(AND(CC$6-CB$6 &lt;&gt; 0,CB35&lt;&gt;0,CC35&lt;&gt;0),(EXP(LN(CC35/CB35)/(CC$6-CB$6))-1)*100,0)</f>
        <v>-13.634370627645243</v>
      </c>
      <c r="CC109" s="26">
        <f>IF(AND(CD$6-CC$6 &lt;&gt; 0,CC35&lt;&gt;0,CD35&lt;&gt;0),(EXP(LN(CD35/CC35)/(CD$6-CC$6))-1)*100,0)</f>
        <v>-1.3604080731181356</v>
      </c>
      <c r="CD109" s="26">
        <f>IF(AND(CE$6-CD$6 &lt;&gt; 0,CD35&lt;&gt;0,CE35&lt;&gt;0),(EXP(LN(CE35/CD35)/(CE$6-CD$6))-1)*100,0)</f>
        <v>-3.8768586040327402</v>
      </c>
      <c r="CE109" s="26">
        <f>IF(AND(CE$6-CB$6 &lt;&gt; 0,CB35&lt;&gt;0,CE35&lt;&gt;0),(EXP(LN(CE35/CB35)/(CE$6-CB$6))-1)*100,0)</f>
        <v>-3.7435585502886615</v>
      </c>
      <c r="CG109" s="26">
        <f t="shared" ref="CG109" si="292">IF($F$6-$D$6 &lt;&gt; 0,(EXP(LN(1+(CG72/100))/($F$6-$D$6))-1)*100,0)</f>
        <v>-3.0452570415135161</v>
      </c>
      <c r="CH109" s="26">
        <f t="shared" ref="CH109" si="293">IF(CC35&gt;0,((1+(CH35/CC35))^(1/($F$6-$D$6))-1)*100,0)</f>
        <v>1.8853388955777595</v>
      </c>
      <c r="CI109" s="26">
        <f t="shared" ref="CI109" si="294">IF($F$6-$D$6 &lt;&gt; 0,(EXP(LN(1+(CI72/100))/($F$6-$D$6))-1)*100,0)</f>
        <v>-0.32610017724918894</v>
      </c>
      <c r="CK109" s="24" t="str">
        <f>CK35</f>
        <v>All occupations</v>
      </c>
      <c r="CL109" s="26">
        <f>IF(AND(CM$6-CL$6 &lt;&gt; 0,CL35&lt;&gt;0,CM35&lt;&gt;0),(EXP(LN(CM35/CL35)/(CM$6-CL$6))-1)*100,0)</f>
        <v>0.81004382472675829</v>
      </c>
      <c r="CM109" s="26">
        <f>IF(AND(CN$6-CM$6 &lt;&gt; 0,CM35&lt;&gt;0,CN35&lt;&gt;0),(EXP(LN(CN35/CM35)/(CN$6-CM$6))-1)*100,0)</f>
        <v>-13.492784888433839</v>
      </c>
      <c r="CN109" s="26">
        <f>IF(AND(CO$6-CN$6 &lt;&gt; 0,CN35&lt;&gt;0,CO35&lt;&gt;0),(EXP(LN(CO35/CN35)/(CO$6-CN$6))-1)*100,0)</f>
        <v>-1.1988047117960865</v>
      </c>
      <c r="CO109" s="26">
        <f>IF(AND(CP$6-CO$6 &lt;&gt; 0,CO35&lt;&gt;0,CP35&lt;&gt;0),(EXP(LN(CP35/CO35)/(CP$6-CO$6))-1)*100,0)</f>
        <v>-0.56307809958673349</v>
      </c>
      <c r="CP109" s="26">
        <f>IF(AND(CP$6-CM$6 &lt;&gt; 0,CM35&lt;&gt;0,CP35&lt;&gt;0),(EXP(LN(CP35/CM35)/(CP$6-CM$6))-1)*100,0)</f>
        <v>-1.6223933238197819</v>
      </c>
      <c r="CR109" s="26">
        <f t="shared" ref="CR109" si="295">IF($F$6-$D$6 &lt;&gt; 0,(EXP(LN(1+(CR72/100))/($F$6-$D$6))-1)*100,0)</f>
        <v>-0.77544017771493667</v>
      </c>
      <c r="CS109" s="26">
        <f t="shared" ref="CS109" si="296">IF(CN35&gt;0,((1+(CS35/CN35))^(1/($F$6-$D$6))-1)*100,0)</f>
        <v>1.5982264738101604</v>
      </c>
      <c r="CT109" s="26">
        <f t="shared" ref="CT109" si="297">IF($F$6-$D$6 &lt;&gt; 0,(EXP(LN(1+(CT72/100))/($F$6-$D$6))-1)*100,0)</f>
        <v>0.98447257244771436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Coast to Capital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Coast to Capital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Coast to Capital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Coast to Capital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Coast to Capital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Coast to Capital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Coast to Capital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Coast to Capital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Coast to Capital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0.25866131787280255</v>
      </c>
      <c r="C119" s="27">
        <f t="shared" si="299"/>
        <v>0.1522817963492431</v>
      </c>
      <c r="D119" s="27">
        <f t="shared" si="299"/>
        <v>5.5278396058871415E-2</v>
      </c>
      <c r="E119" s="27">
        <f t="shared" si="299"/>
        <v>0.4083088233062806</v>
      </c>
      <c r="F119" s="27">
        <f t="shared" ref="F119:F144" si="300">F8-D8</f>
        <v>0.46358721936515201</v>
      </c>
      <c r="L119" t="str">
        <f>A119</f>
        <v>11 Corporate managers and directors</v>
      </c>
      <c r="M119" s="27">
        <f t="shared" ref="M119:P144" si="301">N8-M8</f>
        <v>2.6107119365215725</v>
      </c>
      <c r="N119" s="27">
        <f t="shared" si="301"/>
        <v>0.84404485808162555</v>
      </c>
      <c r="O119" s="27">
        <f t="shared" si="301"/>
        <v>0.24709358824157057</v>
      </c>
      <c r="P119" s="27">
        <f t="shared" si="301"/>
        <v>3.063279028011177</v>
      </c>
      <c r="Q119" s="27">
        <f t="shared" ref="Q119:Q144" si="302">Q8-O8</f>
        <v>3.3103726162527476</v>
      </c>
      <c r="W119" t="str">
        <f>A119</f>
        <v>11 Corporate managers and directors</v>
      </c>
      <c r="X119" s="27">
        <f t="shared" ref="X119:AA144" si="303">Y8-X8</f>
        <v>4.4397606944842245</v>
      </c>
      <c r="Y119" s="27">
        <f t="shared" si="303"/>
        <v>-0.58368145073755784</v>
      </c>
      <c r="Z119" s="27">
        <f t="shared" si="303"/>
        <v>-0.97768515928679633</v>
      </c>
      <c r="AA119" s="27">
        <f t="shared" si="303"/>
        <v>3.0064835433250146</v>
      </c>
      <c r="AB119" s="27">
        <f t="shared" ref="AB119:AB144" si="304">AB8-Z8</f>
        <v>2.0287983840382182</v>
      </c>
      <c r="AH119" t="str">
        <f>L119</f>
        <v>11 Corporate managers and directors</v>
      </c>
      <c r="AI119" s="27">
        <f t="shared" ref="AI119:AL144" si="305">AJ8-AI8</f>
        <v>0.72839892519414207</v>
      </c>
      <c r="AJ119" s="27">
        <f t="shared" si="305"/>
        <v>6.7423559292429047E-2</v>
      </c>
      <c r="AK119" s="27">
        <f t="shared" si="305"/>
        <v>-0.39073836533107409</v>
      </c>
      <c r="AL119" s="27">
        <f t="shared" si="305"/>
        <v>0.3410966452525277</v>
      </c>
      <c r="AM119" s="27">
        <f t="shared" ref="AM119:AM144" si="306">AM8-AK8</f>
        <v>-4.9641720078546392E-2</v>
      </c>
      <c r="AS119" t="str">
        <f>W119</f>
        <v>11 Corporate managers and directors</v>
      </c>
      <c r="AT119" s="27">
        <f t="shared" ref="AT119:AW144" si="307">AU8-AT8</f>
        <v>1.0911241285569639</v>
      </c>
      <c r="AU119" s="27">
        <f t="shared" si="307"/>
        <v>-2.505152987594883E-2</v>
      </c>
      <c r="AV119" s="27">
        <f t="shared" si="307"/>
        <v>-0.65515817416188238</v>
      </c>
      <c r="AW119" s="27">
        <f t="shared" si="307"/>
        <v>0.53322425144473762</v>
      </c>
      <c r="AX119" s="27">
        <f t="shared" ref="AX119:AX144" si="308">AX8-AV8</f>
        <v>-0.12193392271714476</v>
      </c>
      <c r="BD119" t="str">
        <f>AH119</f>
        <v>11 Corporate managers and directors</v>
      </c>
      <c r="BE119" s="27">
        <f t="shared" ref="BE119:BH144" si="309">BF8-BE8</f>
        <v>0.80233420696876756</v>
      </c>
      <c r="BF119" s="27">
        <f t="shared" si="309"/>
        <v>0.96506077892103015</v>
      </c>
      <c r="BG119" s="27">
        <f t="shared" si="309"/>
        <v>-1.7717706523722256</v>
      </c>
      <c r="BH119" s="27">
        <f t="shared" si="309"/>
        <v>0.52857507646045754</v>
      </c>
      <c r="BI119" s="27">
        <f t="shared" ref="BI119:BI144" si="310">BI8-BG8</f>
        <v>-1.2431955759117681</v>
      </c>
      <c r="BO119" t="str">
        <f>AS119</f>
        <v>11 Corporate managers and directors</v>
      </c>
      <c r="BP119" s="27">
        <f t="shared" ref="BP119:BS144" si="311">BQ8-BP8</f>
        <v>0.96130393842446438</v>
      </c>
      <c r="BQ119" s="27">
        <f t="shared" si="311"/>
        <v>-0.66250888748773384</v>
      </c>
      <c r="BR119" s="27">
        <f t="shared" si="311"/>
        <v>-1.2680985255415731</v>
      </c>
      <c r="BS119" s="27">
        <f t="shared" si="311"/>
        <v>-1.4820230532206109</v>
      </c>
      <c r="BT119" s="27">
        <f t="shared" ref="BT119:BT144" si="312">BT8-BR8</f>
        <v>-2.750121578762184</v>
      </c>
      <c r="BZ119" t="str">
        <f>BD119</f>
        <v>11 Corporate managers and directors</v>
      </c>
      <c r="CA119" s="68">
        <f t="shared" ref="CA119:CD144" si="313">CB8-CA8</f>
        <v>0.11482084742416454</v>
      </c>
      <c r="CB119" s="68">
        <f t="shared" si="313"/>
        <v>-0.18669617450885223</v>
      </c>
      <c r="CC119" s="68">
        <f t="shared" si="313"/>
        <v>-0.24283240968937037</v>
      </c>
      <c r="CD119" s="68">
        <f t="shared" si="313"/>
        <v>-1.3558906967822741</v>
      </c>
      <c r="CE119" s="68">
        <f t="shared" ref="CE119:CE144" si="314">CE8-CC8</f>
        <v>-1.5987231064716445</v>
      </c>
      <c r="CK119" t="str">
        <f>BO119</f>
        <v>11 Corporate managers and directors</v>
      </c>
      <c r="CL119" s="68">
        <f t="shared" ref="CL119:CO144" si="315">CM8-CL8</f>
        <v>0.25541340272170077</v>
      </c>
      <c r="CM119" s="68">
        <f t="shared" si="315"/>
        <v>-0.11562559275288375</v>
      </c>
      <c r="CN119" s="68">
        <f t="shared" si="315"/>
        <v>1.4864058494076238E-2</v>
      </c>
      <c r="CO119" s="68">
        <f t="shared" si="315"/>
        <v>0.24310314784082876</v>
      </c>
      <c r="CP119" s="68">
        <f t="shared" ref="CP119:CP144" si="316">CP8-CN8</f>
        <v>0.257967206334905</v>
      </c>
    </row>
    <row r="120" spans="1:94" x14ac:dyDescent="0.2">
      <c r="A120" t="str">
        <f t="shared" si="298"/>
        <v>12 Other managers and proprietors</v>
      </c>
      <c r="B120" s="27">
        <f t="shared" si="299"/>
        <v>0.10736213023187757</v>
      </c>
      <c r="C120" s="27">
        <f t="shared" si="299"/>
        <v>7.1976540971815384E-3</v>
      </c>
      <c r="D120" s="27">
        <f t="shared" si="299"/>
        <v>0.17599197869129113</v>
      </c>
      <c r="E120" s="27">
        <f t="shared" si="299"/>
        <v>0.23239073229739426</v>
      </c>
      <c r="F120" s="27">
        <f t="shared" si="300"/>
        <v>0.40838271098868539</v>
      </c>
      <c r="L120" t="str">
        <f t="shared" ref="L120:L143" si="317">A120</f>
        <v>12 Other managers and proprietors</v>
      </c>
      <c r="M120" s="27">
        <f t="shared" si="301"/>
        <v>0.77612523212539708</v>
      </c>
      <c r="N120" s="27">
        <f t="shared" si="301"/>
        <v>0.28236841234282206</v>
      </c>
      <c r="O120" s="27">
        <f t="shared" si="301"/>
        <v>1.5259034030553411</v>
      </c>
      <c r="P120" s="27">
        <f t="shared" si="301"/>
        <v>2.1349845169808566</v>
      </c>
      <c r="Q120" s="27">
        <f t="shared" si="302"/>
        <v>3.6608879200361977</v>
      </c>
      <c r="W120" t="str">
        <f t="shared" ref="W120:W143" si="318">A120</f>
        <v>12 Other managers and proprietors</v>
      </c>
      <c r="X120" s="27">
        <f t="shared" si="303"/>
        <v>0.92346805763265838</v>
      </c>
      <c r="Y120" s="27">
        <f t="shared" si="303"/>
        <v>-0.3121951999070447</v>
      </c>
      <c r="Z120" s="27">
        <f t="shared" si="303"/>
        <v>2.0778291036784093</v>
      </c>
      <c r="AA120" s="27">
        <f t="shared" si="303"/>
        <v>2.2024785802559528</v>
      </c>
      <c r="AB120" s="27">
        <f t="shared" si="304"/>
        <v>4.2803076839343621</v>
      </c>
      <c r="AH120" t="str">
        <f t="shared" ref="AH120:AH143" si="319">L120</f>
        <v>12 Other managers and proprietors</v>
      </c>
      <c r="AI120" s="27">
        <f t="shared" si="305"/>
        <v>0.33798543119817759</v>
      </c>
      <c r="AJ120" s="27">
        <f t="shared" si="305"/>
        <v>3.9971314355627285E-2</v>
      </c>
      <c r="AK120" s="27">
        <f t="shared" si="305"/>
        <v>0.5127249905230884</v>
      </c>
      <c r="AL120" s="27">
        <f t="shared" si="305"/>
        <v>0.65795625176271111</v>
      </c>
      <c r="AM120" s="27">
        <f t="shared" si="306"/>
        <v>1.1706812422857995</v>
      </c>
      <c r="AS120" t="str">
        <f t="shared" ref="AS120:AS143" si="320">W120</f>
        <v>12 Other managers and proprietors</v>
      </c>
      <c r="AT120" s="27">
        <f t="shared" si="307"/>
        <v>0.26365061622051211</v>
      </c>
      <c r="AU120" s="27">
        <f t="shared" si="307"/>
        <v>-3.8292235696473664E-2</v>
      </c>
      <c r="AV120" s="27">
        <f t="shared" si="307"/>
        <v>0.59996533783991968</v>
      </c>
      <c r="AW120" s="27">
        <f t="shared" si="307"/>
        <v>0.57836553684629788</v>
      </c>
      <c r="AX120" s="27">
        <f t="shared" si="308"/>
        <v>1.1783308746862176</v>
      </c>
      <c r="BD120" t="str">
        <f t="shared" ref="BD120:BD143" si="321">AH120</f>
        <v>12 Other managers and proprietors</v>
      </c>
      <c r="BE120" s="27">
        <f t="shared" si="309"/>
        <v>-0.48908252018387532</v>
      </c>
      <c r="BF120" s="27">
        <f t="shared" si="309"/>
        <v>0.26637782228131179</v>
      </c>
      <c r="BG120" s="27">
        <f t="shared" si="309"/>
        <v>0.67723969875233259</v>
      </c>
      <c r="BH120" s="27">
        <f t="shared" si="309"/>
        <v>0.32055428920458429</v>
      </c>
      <c r="BI120" s="27">
        <f t="shared" si="310"/>
        <v>0.99779398795691687</v>
      </c>
      <c r="BO120" t="str">
        <f t="shared" ref="BO120:BO143" si="322">AS120</f>
        <v>12 Other managers and proprietors</v>
      </c>
      <c r="BP120" s="27">
        <f t="shared" si="311"/>
        <v>-6.7634010218542429E-3</v>
      </c>
      <c r="BQ120" s="27">
        <f t="shared" si="311"/>
        <v>-0.29552183099671492</v>
      </c>
      <c r="BR120" s="27">
        <f t="shared" si="311"/>
        <v>1.0900564950492297</v>
      </c>
      <c r="BS120" s="27">
        <f t="shared" si="311"/>
        <v>-0.11524795770611362</v>
      </c>
      <c r="BT120" s="27">
        <f t="shared" si="312"/>
        <v>0.97480853734311612</v>
      </c>
      <c r="BZ120" t="str">
        <f t="shared" ref="BZ120:BZ143" si="323">BD120</f>
        <v>12 Other managers and proprietors</v>
      </c>
      <c r="CA120" s="68">
        <f t="shared" si="313"/>
        <v>-0.2595613640424701</v>
      </c>
      <c r="CB120" s="68">
        <f t="shared" si="313"/>
        <v>-0.44740978099628093</v>
      </c>
      <c r="CC120" s="68">
        <f t="shared" si="313"/>
        <v>0.44042437949603652</v>
      </c>
      <c r="CD120" s="68">
        <f t="shared" si="313"/>
        <v>-0.66930604568531571</v>
      </c>
      <c r="CE120" s="68">
        <f t="shared" si="314"/>
        <v>-0.22888166618927919</v>
      </c>
      <c r="CK120" t="str">
        <f t="shared" ref="CK120:CK143" si="324">BO120</f>
        <v>12 Other managers and proprietors</v>
      </c>
      <c r="CL120" s="68">
        <f t="shared" si="315"/>
        <v>5.0846131476194989E-2</v>
      </c>
      <c r="CM120" s="68">
        <f t="shared" si="315"/>
        <v>-0.1410839107852413</v>
      </c>
      <c r="CN120" s="68">
        <f t="shared" si="315"/>
        <v>0.3748437575329624</v>
      </c>
      <c r="CO120" s="68">
        <f t="shared" si="315"/>
        <v>0.35073532937708607</v>
      </c>
      <c r="CP120" s="68">
        <f t="shared" si="316"/>
        <v>0.72557908691004847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0.67818451617711339</v>
      </c>
      <c r="C121" s="27">
        <f t="shared" si="299"/>
        <v>0.18891433958304882</v>
      </c>
      <c r="D121" s="27">
        <f t="shared" si="299"/>
        <v>0.39293700961375633</v>
      </c>
      <c r="E121" s="27">
        <f t="shared" si="299"/>
        <v>0.85645691505058918</v>
      </c>
      <c r="F121" s="27">
        <f t="shared" si="300"/>
        <v>1.2493939246643455</v>
      </c>
      <c r="L121" t="str">
        <f t="shared" si="317"/>
        <v>21 Science, research, engineering and technology professionals</v>
      </c>
      <c r="M121" s="27">
        <f t="shared" si="301"/>
        <v>2.6409940531077343</v>
      </c>
      <c r="N121" s="27">
        <f t="shared" si="301"/>
        <v>1.5778722325346717</v>
      </c>
      <c r="O121" s="27">
        <f t="shared" si="301"/>
        <v>2.3234582233817651</v>
      </c>
      <c r="P121" s="27">
        <f t="shared" si="301"/>
        <v>4.6759922970413061</v>
      </c>
      <c r="Q121" s="27">
        <f t="shared" si="302"/>
        <v>6.9994505204230713</v>
      </c>
      <c r="W121" t="str">
        <f t="shared" si="318"/>
        <v>21 Science, research, engineering and technology professionals</v>
      </c>
      <c r="X121" s="27">
        <f t="shared" si="303"/>
        <v>1.9824541650739285</v>
      </c>
      <c r="Y121" s="27">
        <f t="shared" si="303"/>
        <v>-0.1444925692874115</v>
      </c>
      <c r="Z121" s="27">
        <f t="shared" si="303"/>
        <v>0.81101053338280238</v>
      </c>
      <c r="AA121" s="27">
        <f t="shared" si="303"/>
        <v>1.0571737639847711</v>
      </c>
      <c r="AB121" s="27">
        <f t="shared" si="304"/>
        <v>1.8681842973675735</v>
      </c>
      <c r="AH121" t="str">
        <f t="shared" si="319"/>
        <v>21 Science, research, engineering and technology professionals</v>
      </c>
      <c r="AI121" s="27">
        <f t="shared" si="305"/>
        <v>0.20852989015721834</v>
      </c>
      <c r="AJ121" s="27">
        <f t="shared" si="305"/>
        <v>9.3474368269970132E-2</v>
      </c>
      <c r="AK121" s="27">
        <f t="shared" si="305"/>
        <v>0.12107030423723719</v>
      </c>
      <c r="AL121" s="27">
        <f t="shared" si="305"/>
        <v>0.30881221289457095</v>
      </c>
      <c r="AM121" s="27">
        <f t="shared" si="306"/>
        <v>0.42988251713180814</v>
      </c>
      <c r="AS121" t="str">
        <f t="shared" si="320"/>
        <v>21 Science, research, engineering and technology professionals</v>
      </c>
      <c r="AT121" s="27">
        <f t="shared" si="307"/>
        <v>0.5265626892308779</v>
      </c>
      <c r="AU121" s="27">
        <f t="shared" si="307"/>
        <v>-3.6691668663325849E-2</v>
      </c>
      <c r="AV121" s="27">
        <f t="shared" si="307"/>
        <v>-0.29862356485408625</v>
      </c>
      <c r="AW121" s="27">
        <f t="shared" si="307"/>
        <v>-5.5726490624136815E-2</v>
      </c>
      <c r="AX121" s="27">
        <f t="shared" si="308"/>
        <v>-0.35435005547822307</v>
      </c>
      <c r="BD121" t="str">
        <f t="shared" si="321"/>
        <v>21 Science, research, engineering and technology professionals</v>
      </c>
      <c r="BE121" s="27">
        <f t="shared" si="309"/>
        <v>-6.0632567908971424E-2</v>
      </c>
      <c r="BF121" s="27">
        <f t="shared" si="309"/>
        <v>0.56783414850563663</v>
      </c>
      <c r="BG121" s="27">
        <f t="shared" si="309"/>
        <v>-0.61083738109491748</v>
      </c>
      <c r="BH121" s="27">
        <f t="shared" si="309"/>
        <v>-0.34097585710049394</v>
      </c>
      <c r="BI121" s="27">
        <f t="shared" si="310"/>
        <v>-0.95181323819541142</v>
      </c>
      <c r="BO121" t="str">
        <f t="shared" si="322"/>
        <v>21 Science, research, engineering and technology professionals</v>
      </c>
      <c r="BP121" s="27">
        <f t="shared" si="311"/>
        <v>0.33762678105493293</v>
      </c>
      <c r="BQ121" s="27">
        <f t="shared" si="311"/>
        <v>-0.21654308608515827</v>
      </c>
      <c r="BR121" s="27">
        <f t="shared" si="311"/>
        <v>-4.9821915346652368E-2</v>
      </c>
      <c r="BS121" s="27">
        <f t="shared" si="311"/>
        <v>-0.54403050276807541</v>
      </c>
      <c r="BT121" s="27">
        <f t="shared" si="312"/>
        <v>-0.59385241811472778</v>
      </c>
      <c r="BZ121" t="str">
        <f t="shared" si="323"/>
        <v>21 Science, research, engineering and technology professionals</v>
      </c>
      <c r="CA121" s="68">
        <f t="shared" si="313"/>
        <v>-0.16971263334211617</v>
      </c>
      <c r="CB121" s="68">
        <f t="shared" si="313"/>
        <v>-0.12023952358424772</v>
      </c>
      <c r="CC121" s="68">
        <f t="shared" si="313"/>
        <v>0.1119513907767411</v>
      </c>
      <c r="CD121" s="68">
        <f t="shared" si="313"/>
        <v>-0.88870629418944347</v>
      </c>
      <c r="CE121" s="68">
        <f t="shared" si="314"/>
        <v>-0.77675490341270237</v>
      </c>
      <c r="CK121" t="str">
        <f t="shared" si="324"/>
        <v>21 Science, research, engineering and technology professionals</v>
      </c>
      <c r="CL121" s="68">
        <f t="shared" si="315"/>
        <v>0.16040317820820549</v>
      </c>
      <c r="CM121" s="68">
        <f t="shared" si="315"/>
        <v>-6.5596894090298452E-3</v>
      </c>
      <c r="CN121" s="68">
        <f t="shared" si="315"/>
        <v>0.27018086064587099</v>
      </c>
      <c r="CO121" s="68">
        <f t="shared" si="315"/>
        <v>0.43101685774018805</v>
      </c>
      <c r="CP121" s="68">
        <f t="shared" si="316"/>
        <v>0.70119771838605904</v>
      </c>
    </row>
    <row r="122" spans="1:94" x14ac:dyDescent="0.2">
      <c r="A122" t="str">
        <f t="shared" si="298"/>
        <v>22 Health professionals</v>
      </c>
      <c r="B122" s="27">
        <f t="shared" si="299"/>
        <v>0.65757824026621026</v>
      </c>
      <c r="C122" s="27">
        <f t="shared" si="299"/>
        <v>0.11119337811221097</v>
      </c>
      <c r="D122" s="27">
        <f t="shared" si="299"/>
        <v>0.45749055812059636</v>
      </c>
      <c r="E122" s="27">
        <f t="shared" si="299"/>
        <v>0.60984512142290548</v>
      </c>
      <c r="F122" s="27">
        <f t="shared" si="300"/>
        <v>1.0673356795435018</v>
      </c>
      <c r="L122" t="str">
        <f t="shared" si="317"/>
        <v>22 Health professionals</v>
      </c>
      <c r="M122" s="27">
        <f t="shared" si="301"/>
        <v>2.0498646163894305</v>
      </c>
      <c r="N122" s="27">
        <f t="shared" si="301"/>
        <v>0.34499011793176493</v>
      </c>
      <c r="O122" s="27">
        <f t="shared" si="301"/>
        <v>1.269395516497366</v>
      </c>
      <c r="P122" s="27">
        <f t="shared" si="301"/>
        <v>1.5436896547442309</v>
      </c>
      <c r="Q122" s="27">
        <f t="shared" si="302"/>
        <v>2.813085171241597</v>
      </c>
      <c r="W122" t="str">
        <f t="shared" si="318"/>
        <v>22 Health professionals</v>
      </c>
      <c r="X122" s="27">
        <f t="shared" si="303"/>
        <v>3.1701936820231289</v>
      </c>
      <c r="Y122" s="27">
        <f t="shared" si="303"/>
        <v>-0.21057776688318341</v>
      </c>
      <c r="Z122" s="27">
        <f t="shared" si="303"/>
        <v>1.451654895904074</v>
      </c>
      <c r="AA122" s="27">
        <f t="shared" si="303"/>
        <v>1.4686793212805753</v>
      </c>
      <c r="AB122" s="27">
        <f t="shared" si="304"/>
        <v>2.9203342171846494</v>
      </c>
      <c r="AH122" t="str">
        <f t="shared" si="319"/>
        <v>22 Health professionals</v>
      </c>
      <c r="AI122" s="27">
        <f t="shared" si="305"/>
        <v>-0.65367379595358166</v>
      </c>
      <c r="AJ122" s="27">
        <f t="shared" si="305"/>
        <v>-0.59166021889477172</v>
      </c>
      <c r="AK122" s="27">
        <f t="shared" si="305"/>
        <v>-1.7842831327754558</v>
      </c>
      <c r="AL122" s="27">
        <f t="shared" si="305"/>
        <v>-1.6919421274117594</v>
      </c>
      <c r="AM122" s="27">
        <f t="shared" si="306"/>
        <v>-3.4762252601872152</v>
      </c>
      <c r="AS122" t="str">
        <f t="shared" si="320"/>
        <v>22 Health professionals</v>
      </c>
      <c r="AT122" s="27">
        <f t="shared" si="307"/>
        <v>0.18524067012496648</v>
      </c>
      <c r="AU122" s="27">
        <f t="shared" si="307"/>
        <v>0.10551583447618307</v>
      </c>
      <c r="AV122" s="27">
        <f t="shared" si="307"/>
        <v>3.2224966763231944E-2</v>
      </c>
      <c r="AW122" s="27">
        <f t="shared" si="307"/>
        <v>7.9830439877795367E-2</v>
      </c>
      <c r="AX122" s="27">
        <f t="shared" si="308"/>
        <v>0.11205540664102731</v>
      </c>
      <c r="BD122" t="str">
        <f t="shared" si="321"/>
        <v>22 Health professionals</v>
      </c>
      <c r="BE122" s="27">
        <f t="shared" si="309"/>
        <v>0.63117518852061005</v>
      </c>
      <c r="BF122" s="27">
        <f t="shared" si="309"/>
        <v>0.2803974434988441</v>
      </c>
      <c r="BG122" s="27">
        <f t="shared" si="309"/>
        <v>0.20564857756535204</v>
      </c>
      <c r="BH122" s="27">
        <f t="shared" si="309"/>
        <v>0.31858537913053242</v>
      </c>
      <c r="BI122" s="27">
        <f t="shared" si="310"/>
        <v>0.52423395669588446</v>
      </c>
      <c r="BO122" t="str">
        <f t="shared" si="322"/>
        <v>22 Health professionals</v>
      </c>
      <c r="BP122" s="27">
        <f t="shared" si="311"/>
        <v>0.29316780246200924</v>
      </c>
      <c r="BQ122" s="27">
        <f t="shared" si="311"/>
        <v>-7.4249344941579309E-3</v>
      </c>
      <c r="BR122" s="27">
        <f t="shared" si="311"/>
        <v>2.2385331013794918E-2</v>
      </c>
      <c r="BS122" s="27">
        <f t="shared" si="311"/>
        <v>-0.50252122073866845</v>
      </c>
      <c r="BT122" s="27">
        <f t="shared" si="312"/>
        <v>-0.48013588972487353</v>
      </c>
      <c r="BZ122" t="str">
        <f t="shared" si="323"/>
        <v>22 Health professionals</v>
      </c>
      <c r="CA122" s="68">
        <f t="shared" si="313"/>
        <v>0.29478454157697809</v>
      </c>
      <c r="CB122" s="68">
        <f t="shared" si="313"/>
        <v>-0.27676489149796835</v>
      </c>
      <c r="CC122" s="68">
        <f t="shared" si="313"/>
        <v>7.9573070144243641E-2</v>
      </c>
      <c r="CD122" s="68">
        <f t="shared" si="313"/>
        <v>-0.49406286887276085</v>
      </c>
      <c r="CE122" s="68">
        <f t="shared" si="314"/>
        <v>-0.41448979872851721</v>
      </c>
      <c r="CK122" t="str">
        <f t="shared" si="324"/>
        <v>22 Health professionals</v>
      </c>
      <c r="CL122" s="68">
        <f t="shared" si="315"/>
        <v>7.3313240580380828E-2</v>
      </c>
      <c r="CM122" s="68">
        <f t="shared" si="315"/>
        <v>3.7714001715453971E-3</v>
      </c>
      <c r="CN122" s="68">
        <f t="shared" si="315"/>
        <v>0.13457890141377818</v>
      </c>
      <c r="CO122" s="68">
        <f t="shared" si="315"/>
        <v>0.31254645256588437</v>
      </c>
      <c r="CP122" s="68">
        <f t="shared" si="316"/>
        <v>0.44712535397966258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0.59851991091559853</v>
      </c>
      <c r="C123" s="27">
        <f t="shared" si="299"/>
        <v>0.1664712713080938</v>
      </c>
      <c r="D123" s="27">
        <f t="shared" si="299"/>
        <v>0.40131306506228048</v>
      </c>
      <c r="E123" s="27">
        <f t="shared" si="299"/>
        <v>0.69191688021864906</v>
      </c>
      <c r="F123" s="27">
        <f t="shared" si="300"/>
        <v>1.0932299452809295</v>
      </c>
      <c r="L123" t="str">
        <f t="shared" si="317"/>
        <v>23 Teaching and other educational professionals</v>
      </c>
      <c r="M123" s="27">
        <f t="shared" si="301"/>
        <v>3.8546142995418933</v>
      </c>
      <c r="N123" s="27">
        <f t="shared" si="301"/>
        <v>0.40645453958081745</v>
      </c>
      <c r="O123" s="27">
        <f t="shared" si="301"/>
        <v>2.1549749390795867</v>
      </c>
      <c r="P123" s="27">
        <f t="shared" si="301"/>
        <v>3.451237022756807</v>
      </c>
      <c r="Q123" s="27">
        <f t="shared" si="302"/>
        <v>5.6062119618363937</v>
      </c>
      <c r="W123" t="str">
        <f t="shared" si="318"/>
        <v>23 Teaching and other educational professionals</v>
      </c>
      <c r="X123" s="27">
        <f t="shared" si="303"/>
        <v>-5.6642988668347272E-2</v>
      </c>
      <c r="Y123" s="27">
        <f t="shared" si="303"/>
        <v>-0.33224268041174199</v>
      </c>
      <c r="Z123" s="27">
        <f t="shared" si="303"/>
        <v>-1.1628327359443027</v>
      </c>
      <c r="AA123" s="27">
        <f t="shared" si="303"/>
        <v>-1.1786513542206212</v>
      </c>
      <c r="AB123" s="27">
        <f t="shared" si="304"/>
        <v>-2.3414840901649239</v>
      </c>
      <c r="AH123" t="str">
        <f t="shared" si="319"/>
        <v>23 Teaching and other educational professionals</v>
      </c>
      <c r="AI123" s="27">
        <f t="shared" si="305"/>
        <v>-0.52602423704653067</v>
      </c>
      <c r="AJ123" s="27">
        <f t="shared" si="305"/>
        <v>-0.12522445031340068</v>
      </c>
      <c r="AK123" s="27">
        <f t="shared" si="305"/>
        <v>-0.25826819844215021</v>
      </c>
      <c r="AL123" s="27">
        <f t="shared" si="305"/>
        <v>8.7005830725791489E-3</v>
      </c>
      <c r="AM123" s="27">
        <f t="shared" si="306"/>
        <v>-0.24956761536957106</v>
      </c>
      <c r="AS123" t="str">
        <f t="shared" si="320"/>
        <v>23 Teaching and other educational professionals</v>
      </c>
      <c r="AT123" s="27">
        <f t="shared" si="307"/>
        <v>3.20639710447016E-2</v>
      </c>
      <c r="AU123" s="27">
        <f t="shared" si="307"/>
        <v>7.3494382655658885E-4</v>
      </c>
      <c r="AV123" s="27">
        <f t="shared" si="307"/>
        <v>-6.5691285129603094E-2</v>
      </c>
      <c r="AW123" s="27">
        <f t="shared" si="307"/>
        <v>-2.8423732817527303E-2</v>
      </c>
      <c r="AX123" s="27">
        <f t="shared" si="308"/>
        <v>-9.4115017947130397E-2</v>
      </c>
      <c r="BD123" t="str">
        <f t="shared" si="321"/>
        <v>23 Teaching and other educational professionals</v>
      </c>
      <c r="BE123" s="27">
        <f t="shared" si="309"/>
        <v>-1.056730439001452E-2</v>
      </c>
      <c r="BF123" s="27">
        <f t="shared" si="309"/>
        <v>0.17806981125886612</v>
      </c>
      <c r="BG123" s="27">
        <f t="shared" si="309"/>
        <v>6.7308915186146123E-2</v>
      </c>
      <c r="BH123" s="27">
        <f t="shared" si="309"/>
        <v>0.32504990358517305</v>
      </c>
      <c r="BI123" s="27">
        <f t="shared" si="310"/>
        <v>0.39235881877131917</v>
      </c>
      <c r="BO123" t="str">
        <f t="shared" si="322"/>
        <v>23 Teaching and other educational professionals</v>
      </c>
      <c r="BP123" s="27">
        <f t="shared" si="311"/>
        <v>5.3515038811033921E-3</v>
      </c>
      <c r="BQ123" s="27">
        <f t="shared" si="311"/>
        <v>6.3232353994409074E-3</v>
      </c>
      <c r="BR123" s="27">
        <f t="shared" si="311"/>
        <v>-3.8648040502806236E-2</v>
      </c>
      <c r="BS123" s="27">
        <f t="shared" si="311"/>
        <v>-9.4088287667771553E-2</v>
      </c>
      <c r="BT123" s="27">
        <f t="shared" si="312"/>
        <v>-0.13273632817057779</v>
      </c>
      <c r="BZ123" t="str">
        <f t="shared" si="323"/>
        <v>23 Teaching and other educational professionals</v>
      </c>
      <c r="CA123" s="68">
        <f t="shared" si="313"/>
        <v>7.1769813297063445E-3</v>
      </c>
      <c r="CB123" s="68">
        <f t="shared" si="313"/>
        <v>-4.9454190354096039E-2</v>
      </c>
      <c r="CC123" s="68">
        <f t="shared" si="313"/>
        <v>9.1647472023710597E-2</v>
      </c>
      <c r="CD123" s="68">
        <f t="shared" si="313"/>
        <v>-8.1136436211328933E-2</v>
      </c>
      <c r="CE123" s="68">
        <f t="shared" si="314"/>
        <v>1.0511035812381664E-2</v>
      </c>
      <c r="CK123" t="str">
        <f t="shared" si="324"/>
        <v>23 Teaching and other educational professionals</v>
      </c>
      <c r="CL123" s="68">
        <f t="shared" si="315"/>
        <v>4.2732959080302668E-2</v>
      </c>
      <c r="CM123" s="68">
        <f t="shared" si="315"/>
        <v>1.4052719499453914E-2</v>
      </c>
      <c r="CN123" s="68">
        <f t="shared" si="315"/>
        <v>6.6662570798019294E-2</v>
      </c>
      <c r="CO123" s="68">
        <f t="shared" si="315"/>
        <v>4.6479327682403593E-2</v>
      </c>
      <c r="CP123" s="68">
        <f t="shared" si="316"/>
        <v>0.11314189848042289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0.25576018877504481</v>
      </c>
      <c r="C124" s="27">
        <f t="shared" si="299"/>
        <v>0.16788469425208552</v>
      </c>
      <c r="D124" s="27">
        <f t="shared" si="299"/>
        <v>0.32116275629509605</v>
      </c>
      <c r="E124" s="27">
        <f t="shared" si="299"/>
        <v>0.54521847199784523</v>
      </c>
      <c r="F124" s="27">
        <f t="shared" si="300"/>
        <v>0.86638122829294129</v>
      </c>
      <c r="L124" t="str">
        <f t="shared" si="317"/>
        <v>24 Business, media and public service professionals</v>
      </c>
      <c r="M124" s="27">
        <f t="shared" si="301"/>
        <v>3.4611607994022631</v>
      </c>
      <c r="N124" s="27">
        <f t="shared" si="301"/>
        <v>1.2322705547937396</v>
      </c>
      <c r="O124" s="27">
        <f t="shared" si="301"/>
        <v>2.8419265173936825</v>
      </c>
      <c r="P124" s="27">
        <f t="shared" si="301"/>
        <v>4.3419833826824217</v>
      </c>
      <c r="Q124" s="27">
        <f t="shared" si="302"/>
        <v>7.1839099000761042</v>
      </c>
      <c r="W124" t="str">
        <f t="shared" si="318"/>
        <v>24 Business, media and public service professionals</v>
      </c>
      <c r="X124" s="27">
        <f t="shared" si="303"/>
        <v>3.3006571168713066</v>
      </c>
      <c r="Y124" s="27">
        <f t="shared" si="303"/>
        <v>0.82745094237607475</v>
      </c>
      <c r="Z124" s="27">
        <f t="shared" si="303"/>
        <v>2.389649607536743</v>
      </c>
      <c r="AA124" s="27">
        <f t="shared" si="303"/>
        <v>2.4449511982379803</v>
      </c>
      <c r="AB124" s="27">
        <f t="shared" si="304"/>
        <v>4.8346008057747234</v>
      </c>
      <c r="AH124" t="str">
        <f t="shared" si="319"/>
        <v>24 Business, media and public service professionals</v>
      </c>
      <c r="AI124" s="27">
        <f t="shared" si="305"/>
        <v>6.6077541816627505E-2</v>
      </c>
      <c r="AJ124" s="27">
        <f t="shared" si="305"/>
        <v>0.1474353393652561</v>
      </c>
      <c r="AK124" s="27">
        <f t="shared" si="305"/>
        <v>-8.96094398439371E-2</v>
      </c>
      <c r="AL124" s="27">
        <f t="shared" si="305"/>
        <v>0.16419285629238045</v>
      </c>
      <c r="AM124" s="27">
        <f t="shared" si="306"/>
        <v>7.4583416448443351E-2</v>
      </c>
      <c r="AS124" t="str">
        <f t="shared" si="320"/>
        <v>24 Business, media and public service professionals</v>
      </c>
      <c r="AT124" s="27">
        <f t="shared" si="307"/>
        <v>0.45139259249705743</v>
      </c>
      <c r="AU124" s="27">
        <f t="shared" si="307"/>
        <v>0.15419334900079296</v>
      </c>
      <c r="AV124" s="27">
        <f t="shared" si="307"/>
        <v>0.30941544362080098</v>
      </c>
      <c r="AW124" s="27">
        <f t="shared" si="307"/>
        <v>0.48247369152083808</v>
      </c>
      <c r="AX124" s="27">
        <f t="shared" si="308"/>
        <v>0.79188913514163906</v>
      </c>
      <c r="BD124" t="str">
        <f t="shared" si="321"/>
        <v>24 Business, media and public service professionals</v>
      </c>
      <c r="BE124" s="27">
        <f t="shared" si="309"/>
        <v>0.35895804669073073</v>
      </c>
      <c r="BF124" s="27">
        <f t="shared" si="309"/>
        <v>1.0011783707477857</v>
      </c>
      <c r="BG124" s="27">
        <f t="shared" si="309"/>
        <v>0.57500500592965764</v>
      </c>
      <c r="BH124" s="27">
        <f t="shared" si="309"/>
        <v>0.41232046937083489</v>
      </c>
      <c r="BI124" s="27">
        <f t="shared" si="310"/>
        <v>0.98732547530049253</v>
      </c>
      <c r="BO124" t="str">
        <f t="shared" si="322"/>
        <v>24 Business, media and public service professionals</v>
      </c>
      <c r="BP124" s="27">
        <f t="shared" si="311"/>
        <v>0.35075368210448232</v>
      </c>
      <c r="BQ124" s="27">
        <f t="shared" si="311"/>
        <v>-9.445648975273091E-2</v>
      </c>
      <c r="BR124" s="27">
        <f t="shared" si="311"/>
        <v>0.13161261268174673</v>
      </c>
      <c r="BS124" s="27">
        <f t="shared" si="311"/>
        <v>-0.67754300842236059</v>
      </c>
      <c r="BT124" s="27">
        <f t="shared" si="312"/>
        <v>-0.54593039574061386</v>
      </c>
      <c r="BZ124" t="str">
        <f t="shared" si="323"/>
        <v>24 Business, media and public service professionals</v>
      </c>
      <c r="CA124" s="68">
        <f t="shared" si="313"/>
        <v>0.11288102329091476</v>
      </c>
      <c r="CB124" s="68">
        <f t="shared" si="313"/>
        <v>-9.0670223398926719E-2</v>
      </c>
      <c r="CC124" s="68">
        <f t="shared" si="313"/>
        <v>0.13166147200475464</v>
      </c>
      <c r="CD124" s="68">
        <f t="shared" si="313"/>
        <v>-0.95796814903495342</v>
      </c>
      <c r="CE124" s="68">
        <f t="shared" si="314"/>
        <v>-0.82630667703019878</v>
      </c>
      <c r="CK124" t="str">
        <f t="shared" si="324"/>
        <v>24 Business, media and public service professionals</v>
      </c>
      <c r="CL124" s="68">
        <f t="shared" si="315"/>
        <v>0.14862456227809262</v>
      </c>
      <c r="CM124" s="68">
        <f t="shared" si="315"/>
        <v>8.0329074812206525E-3</v>
      </c>
      <c r="CN124" s="68">
        <f t="shared" si="315"/>
        <v>0.22409861412288545</v>
      </c>
      <c r="CO124" s="68">
        <f t="shared" si="315"/>
        <v>0.39378606868224275</v>
      </c>
      <c r="CP124" s="68">
        <f t="shared" si="316"/>
        <v>0.6178846828051282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0.12055792571263893</v>
      </c>
      <c r="C125" s="27">
        <f t="shared" si="299"/>
        <v>4.537966660581616E-2</v>
      </c>
      <c r="D125" s="27">
        <f t="shared" si="299"/>
        <v>2.746066967471128E-2</v>
      </c>
      <c r="E125" s="27">
        <f t="shared" si="299"/>
        <v>0.18191350311051879</v>
      </c>
      <c r="F125" s="27">
        <f t="shared" si="300"/>
        <v>0.20937417278523007</v>
      </c>
      <c r="L125" t="str">
        <f t="shared" si="317"/>
        <v>31 Science, engineering and technology associate professionals</v>
      </c>
      <c r="M125" s="27">
        <f t="shared" si="301"/>
        <v>0.49481303561056</v>
      </c>
      <c r="N125" s="27">
        <f t="shared" si="301"/>
        <v>0.34683324603923849</v>
      </c>
      <c r="O125" s="27">
        <f t="shared" si="301"/>
        <v>-0.10754919096285054</v>
      </c>
      <c r="P125" s="27">
        <f t="shared" si="301"/>
        <v>0.57387007901405607</v>
      </c>
      <c r="Q125" s="27">
        <f t="shared" si="302"/>
        <v>0.46632088805120553</v>
      </c>
      <c r="W125" t="str">
        <f t="shared" si="318"/>
        <v>31 Science, engineering and technology associate professionals</v>
      </c>
      <c r="X125" s="27">
        <f t="shared" si="303"/>
        <v>0.83104573367447854</v>
      </c>
      <c r="Y125" s="27">
        <f t="shared" si="303"/>
        <v>0.1567790881609854</v>
      </c>
      <c r="Z125" s="27">
        <f t="shared" si="303"/>
        <v>-0.4322817308692537</v>
      </c>
      <c r="AA125" s="27">
        <f t="shared" si="303"/>
        <v>0.410783272788521</v>
      </c>
      <c r="AB125" s="27">
        <f t="shared" si="304"/>
        <v>-2.1498458080732696E-2</v>
      </c>
      <c r="AH125" t="str">
        <f t="shared" si="319"/>
        <v>31 Science, engineering and technology associate professionals</v>
      </c>
      <c r="AI125" s="27">
        <f t="shared" si="305"/>
        <v>0.15020388763619696</v>
      </c>
      <c r="AJ125" s="27">
        <f t="shared" si="305"/>
        <v>7.7543469642473273E-2</v>
      </c>
      <c r="AK125" s="27">
        <f t="shared" si="305"/>
        <v>-7.2890596031860433E-4</v>
      </c>
      <c r="AL125" s="27">
        <f t="shared" si="305"/>
        <v>0.22721605645903042</v>
      </c>
      <c r="AM125" s="27">
        <f t="shared" si="306"/>
        <v>0.22648715049871182</v>
      </c>
      <c r="AS125" t="str">
        <f t="shared" si="320"/>
        <v>31 Science, engineering and technology associate professionals</v>
      </c>
      <c r="AT125" s="27">
        <f t="shared" si="307"/>
        <v>0.2277075759580971</v>
      </c>
      <c r="AU125" s="27">
        <f t="shared" si="307"/>
        <v>5.8539043530410284E-2</v>
      </c>
      <c r="AV125" s="27">
        <f t="shared" si="307"/>
        <v>-0.32155605495650175</v>
      </c>
      <c r="AW125" s="27">
        <f t="shared" si="307"/>
        <v>-2.4086211149280112E-2</v>
      </c>
      <c r="AX125" s="27">
        <f t="shared" si="308"/>
        <v>-0.34564226610578186</v>
      </c>
      <c r="BD125" t="str">
        <f t="shared" si="321"/>
        <v>31 Science, engineering and technology associate professionals</v>
      </c>
      <c r="BE125" s="27">
        <f t="shared" si="309"/>
        <v>4.4273392106312315E-2</v>
      </c>
      <c r="BF125" s="27">
        <f t="shared" si="309"/>
        <v>0.39534664458767566</v>
      </c>
      <c r="BG125" s="27">
        <f t="shared" si="309"/>
        <v>-0.71590908405347009</v>
      </c>
      <c r="BH125" s="27">
        <f t="shared" si="309"/>
        <v>-0.43983703875439839</v>
      </c>
      <c r="BI125" s="27">
        <f t="shared" si="310"/>
        <v>-1.1557461228078685</v>
      </c>
      <c r="BO125" t="str">
        <f t="shared" si="322"/>
        <v>31 Science, engineering and technology associate professionals</v>
      </c>
      <c r="BP125" s="27">
        <f t="shared" si="311"/>
        <v>0.25582678597491681</v>
      </c>
      <c r="BQ125" s="27">
        <f t="shared" si="311"/>
        <v>3.6809202646072237E-2</v>
      </c>
      <c r="BR125" s="27">
        <f t="shared" si="311"/>
        <v>-0.31461220526228595</v>
      </c>
      <c r="BS125" s="27">
        <f t="shared" si="311"/>
        <v>-0.15454771828467595</v>
      </c>
      <c r="BT125" s="27">
        <f t="shared" si="312"/>
        <v>-0.4691599235469619</v>
      </c>
      <c r="BZ125" t="str">
        <f t="shared" si="323"/>
        <v>31 Science, engineering and technology associate professionals</v>
      </c>
      <c r="CA125" s="68">
        <f t="shared" si="313"/>
        <v>6.5241314659773897E-2</v>
      </c>
      <c r="CB125" s="68">
        <f t="shared" si="313"/>
        <v>5.664572584297134E-2</v>
      </c>
      <c r="CC125" s="68">
        <f t="shared" si="313"/>
        <v>-0.15967415160291365</v>
      </c>
      <c r="CD125" s="68">
        <f t="shared" si="313"/>
        <v>-0.25440753194157617</v>
      </c>
      <c r="CE125" s="68">
        <f t="shared" si="314"/>
        <v>-0.41408168354448982</v>
      </c>
      <c r="CK125" t="str">
        <f t="shared" si="324"/>
        <v>31 Science, engineering and technology associate professionals</v>
      </c>
      <c r="CL125" s="68">
        <f t="shared" si="315"/>
        <v>9.5272062173984845E-2</v>
      </c>
      <c r="CM125" s="68">
        <f t="shared" si="315"/>
        <v>5.0640838299791879E-2</v>
      </c>
      <c r="CN125" s="68">
        <f t="shared" si="315"/>
        <v>9.6697463654299598E-2</v>
      </c>
      <c r="CO125" s="68">
        <f t="shared" si="315"/>
        <v>0.32369556125941495</v>
      </c>
      <c r="CP125" s="68">
        <f t="shared" si="316"/>
        <v>0.42039302491371455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2.0035491412643103E-2</v>
      </c>
      <c r="C126" s="27">
        <f t="shared" si="299"/>
        <v>-1.4454989414569575E-3</v>
      </c>
      <c r="D126" s="27">
        <f t="shared" si="299"/>
        <v>2.2741799715858088E-2</v>
      </c>
      <c r="E126" s="27">
        <f t="shared" si="299"/>
        <v>3.6537974107849078E-2</v>
      </c>
      <c r="F126" s="27">
        <f t="shared" si="300"/>
        <v>5.9279773823707166E-2</v>
      </c>
      <c r="L126" t="str">
        <f t="shared" si="317"/>
        <v>32 Health and social care associate professionals</v>
      </c>
      <c r="M126" s="27">
        <f t="shared" si="301"/>
        <v>0.52863631017566526</v>
      </c>
      <c r="N126" s="27">
        <f t="shared" si="301"/>
        <v>0.10295924588037719</v>
      </c>
      <c r="O126" s="27">
        <f t="shared" si="301"/>
        <v>0.3322488976839939</v>
      </c>
      <c r="P126" s="27">
        <f t="shared" si="301"/>
        <v>0.6214911390058937</v>
      </c>
      <c r="Q126" s="27">
        <f t="shared" si="302"/>
        <v>0.9537400366898876</v>
      </c>
      <c r="W126" t="str">
        <f t="shared" si="318"/>
        <v>32 Health and social care associate professionals</v>
      </c>
      <c r="X126" s="27">
        <f t="shared" si="303"/>
        <v>1.1017422000965196</v>
      </c>
      <c r="Y126" s="27">
        <f t="shared" si="303"/>
        <v>6.5230319793317726E-2</v>
      </c>
      <c r="Z126" s="27">
        <f t="shared" si="303"/>
        <v>0.46277024301108138</v>
      </c>
      <c r="AA126" s="27">
        <f t="shared" si="303"/>
        <v>0.91228022501750239</v>
      </c>
      <c r="AB126" s="27">
        <f t="shared" si="304"/>
        <v>1.3750504680285838</v>
      </c>
      <c r="AH126" t="str">
        <f t="shared" si="319"/>
        <v>32 Health and social care associate professionals</v>
      </c>
      <c r="AI126" s="27">
        <f t="shared" si="305"/>
        <v>-0.12167935745625114</v>
      </c>
      <c r="AJ126" s="27">
        <f t="shared" si="305"/>
        <v>-0.11566044983346924</v>
      </c>
      <c r="AK126" s="27">
        <f t="shared" si="305"/>
        <v>-0.69310157230373481</v>
      </c>
      <c r="AL126" s="27">
        <f t="shared" si="305"/>
        <v>-0.71750303129818915</v>
      </c>
      <c r="AM126" s="27">
        <f t="shared" si="306"/>
        <v>-1.410604603601924</v>
      </c>
      <c r="AS126" t="str">
        <f t="shared" si="320"/>
        <v>32 Health and social care associate professionals</v>
      </c>
      <c r="AT126" s="27">
        <f t="shared" si="307"/>
        <v>0.12168587550245691</v>
      </c>
      <c r="AU126" s="27">
        <f t="shared" si="307"/>
        <v>9.2390533475314673E-2</v>
      </c>
      <c r="AV126" s="27">
        <f t="shared" si="307"/>
        <v>-4.2375788362874478E-2</v>
      </c>
      <c r="AW126" s="27">
        <f t="shared" si="307"/>
        <v>6.5164375477191783E-2</v>
      </c>
      <c r="AX126" s="27">
        <f t="shared" si="308"/>
        <v>2.2788587114317305E-2</v>
      </c>
      <c r="BD126" t="str">
        <f t="shared" si="321"/>
        <v>32 Health and social care associate professionals</v>
      </c>
      <c r="BE126" s="27">
        <f t="shared" si="309"/>
        <v>0.47267712361803316</v>
      </c>
      <c r="BF126" s="27">
        <f t="shared" si="309"/>
        <v>0.28930179750673446</v>
      </c>
      <c r="BG126" s="27">
        <f t="shared" si="309"/>
        <v>-6.1140477909982671E-2</v>
      </c>
      <c r="BH126" s="27">
        <f t="shared" si="309"/>
        <v>0.41422146927428516</v>
      </c>
      <c r="BI126" s="27">
        <f t="shared" si="310"/>
        <v>0.35308099136430249</v>
      </c>
      <c r="BO126" t="str">
        <f t="shared" si="322"/>
        <v>32 Health and social care associate professionals</v>
      </c>
      <c r="BP126" s="27">
        <f t="shared" si="311"/>
        <v>0.18784535432379501</v>
      </c>
      <c r="BQ126" s="27">
        <f t="shared" si="311"/>
        <v>1.9043650551197278E-2</v>
      </c>
      <c r="BR126" s="27">
        <f t="shared" si="311"/>
        <v>-0.12258835664933621</v>
      </c>
      <c r="BS126" s="27">
        <f t="shared" si="311"/>
        <v>-0.33852952326121422</v>
      </c>
      <c r="BT126" s="27">
        <f t="shared" si="312"/>
        <v>-0.46111787991055042</v>
      </c>
      <c r="BZ126" t="str">
        <f t="shared" si="323"/>
        <v>32 Health and social care associate professionals</v>
      </c>
      <c r="CA126" s="68">
        <f t="shared" si="313"/>
        <v>-2.7542456952217798E-2</v>
      </c>
      <c r="CB126" s="68">
        <f t="shared" si="313"/>
        <v>-0.10804012853537437</v>
      </c>
      <c r="CC126" s="68">
        <f t="shared" si="313"/>
        <v>-5.1070854375606989E-2</v>
      </c>
      <c r="CD126" s="68">
        <f t="shared" si="313"/>
        <v>-0.20646600335900561</v>
      </c>
      <c r="CE126" s="68">
        <f t="shared" si="314"/>
        <v>-0.2575368577346126</v>
      </c>
      <c r="CK126" t="str">
        <f t="shared" si="324"/>
        <v>32 Health and social care associate professionals</v>
      </c>
      <c r="CL126" s="68">
        <f t="shared" si="315"/>
        <v>2.6083098016354209E-2</v>
      </c>
      <c r="CM126" s="68">
        <f t="shared" si="315"/>
        <v>5.8667045283994218E-3</v>
      </c>
      <c r="CN126" s="68">
        <f t="shared" si="315"/>
        <v>5.0947305968157261E-2</v>
      </c>
      <c r="CO126" s="68">
        <f t="shared" si="315"/>
        <v>0.145669027590694</v>
      </c>
      <c r="CP126" s="68">
        <f t="shared" si="316"/>
        <v>0.19661633355885128</v>
      </c>
    </row>
    <row r="127" spans="1:94" x14ac:dyDescent="0.2">
      <c r="A127" t="str">
        <f t="shared" si="298"/>
        <v>33 Protective service occupations</v>
      </c>
      <c r="B127" s="27">
        <f t="shared" si="299"/>
        <v>2.3300321121855413E-3</v>
      </c>
      <c r="C127" s="27">
        <f t="shared" si="299"/>
        <v>5.9427329136034143E-3</v>
      </c>
      <c r="D127" s="27">
        <f t="shared" si="299"/>
        <v>1.6658237540305765E-2</v>
      </c>
      <c r="E127" s="27">
        <f t="shared" si="299"/>
        <v>2.9893260281443679E-2</v>
      </c>
      <c r="F127" s="27">
        <f t="shared" si="300"/>
        <v>4.6551497821749444E-2</v>
      </c>
      <c r="L127" t="str">
        <f t="shared" si="317"/>
        <v>33 Protective service occupations</v>
      </c>
      <c r="M127" s="27">
        <f t="shared" si="301"/>
        <v>8.4635800355453039E-2</v>
      </c>
      <c r="N127" s="27">
        <f t="shared" si="301"/>
        <v>0.14485914937616595</v>
      </c>
      <c r="O127" s="27">
        <f t="shared" si="301"/>
        <v>0.27709689329197806</v>
      </c>
      <c r="P127" s="27">
        <f t="shared" si="301"/>
        <v>0.548771046169229</v>
      </c>
      <c r="Q127" s="27">
        <f t="shared" si="302"/>
        <v>0.82586793946120707</v>
      </c>
      <c r="W127" t="str">
        <f t="shared" si="318"/>
        <v>33 Protective service occupations</v>
      </c>
      <c r="X127" s="27">
        <f t="shared" si="303"/>
        <v>0.35097883724257795</v>
      </c>
      <c r="Y127" s="27">
        <f t="shared" si="303"/>
        <v>0.2370158969228422</v>
      </c>
      <c r="Z127" s="27">
        <f t="shared" si="303"/>
        <v>0.87807559226570842</v>
      </c>
      <c r="AA127" s="27">
        <f t="shared" si="303"/>
        <v>1.4104283396429715</v>
      </c>
      <c r="AB127" s="27">
        <f t="shared" si="304"/>
        <v>2.28850393190868</v>
      </c>
      <c r="AH127" t="str">
        <f t="shared" si="319"/>
        <v>33 Protective service occupations</v>
      </c>
      <c r="AI127" s="27">
        <f t="shared" si="305"/>
        <v>6.5535963317821411E-2</v>
      </c>
      <c r="AJ127" s="27">
        <f t="shared" si="305"/>
        <v>6.2295890061539461E-2</v>
      </c>
      <c r="AK127" s="27">
        <f t="shared" si="305"/>
        <v>0.181367725668789</v>
      </c>
      <c r="AL127" s="27">
        <f t="shared" si="305"/>
        <v>0.28404312376035679</v>
      </c>
      <c r="AM127" s="27">
        <f t="shared" si="306"/>
        <v>0.46541084942914579</v>
      </c>
      <c r="AS127" t="str">
        <f t="shared" si="320"/>
        <v>33 Protective service occupations</v>
      </c>
      <c r="AT127" s="27">
        <f t="shared" si="307"/>
        <v>-3.1007514895335708E-2</v>
      </c>
      <c r="AU127" s="27">
        <f t="shared" si="307"/>
        <v>3.6994960032137536E-2</v>
      </c>
      <c r="AV127" s="27">
        <f t="shared" si="307"/>
        <v>5.7666469198905168E-2</v>
      </c>
      <c r="AW127" s="27">
        <f t="shared" si="307"/>
        <v>7.8072631794986469E-2</v>
      </c>
      <c r="AX127" s="27">
        <f t="shared" si="308"/>
        <v>0.13573910099389164</v>
      </c>
      <c r="BD127" t="str">
        <f t="shared" si="321"/>
        <v>33 Protective service occupations</v>
      </c>
      <c r="BE127" s="27">
        <f t="shared" si="309"/>
        <v>-0.32022744911643186</v>
      </c>
      <c r="BF127" s="27">
        <f t="shared" si="309"/>
        <v>0.19249667402217496</v>
      </c>
      <c r="BG127" s="27">
        <f t="shared" si="309"/>
        <v>0.22333712143883888</v>
      </c>
      <c r="BH127" s="27">
        <f t="shared" si="309"/>
        <v>-3.7386796953836399E-2</v>
      </c>
      <c r="BI127" s="27">
        <f t="shared" si="310"/>
        <v>0.18595032448500248</v>
      </c>
      <c r="BO127" t="str">
        <f t="shared" si="322"/>
        <v>33 Protective service occupations</v>
      </c>
      <c r="BP127" s="27">
        <f t="shared" si="311"/>
        <v>-2.6627097211441964E-2</v>
      </c>
      <c r="BQ127" s="27">
        <f t="shared" si="311"/>
        <v>-0.11218956369150002</v>
      </c>
      <c r="BR127" s="27">
        <f t="shared" si="311"/>
        <v>0.27242212331038695</v>
      </c>
      <c r="BS127" s="27">
        <f t="shared" si="311"/>
        <v>-0.34442626538080656</v>
      </c>
      <c r="BT127" s="27">
        <f t="shared" si="312"/>
        <v>-7.2004142070419608E-2</v>
      </c>
      <c r="BZ127" t="str">
        <f t="shared" si="323"/>
        <v>33 Protective service occupations</v>
      </c>
      <c r="CA127" s="68">
        <f t="shared" si="313"/>
        <v>-0.13816505203906115</v>
      </c>
      <c r="CB127" s="68">
        <f t="shared" si="313"/>
        <v>-2.5469820990641212E-2</v>
      </c>
      <c r="CC127" s="68">
        <f t="shared" si="313"/>
        <v>0.17073081133859636</v>
      </c>
      <c r="CD127" s="68">
        <f t="shared" si="313"/>
        <v>-0.29606862825581581</v>
      </c>
      <c r="CE127" s="68">
        <f t="shared" si="314"/>
        <v>-0.12533781691721946</v>
      </c>
      <c r="CK127" t="str">
        <f t="shared" si="324"/>
        <v>33 Protective service occupations</v>
      </c>
      <c r="CL127" s="68">
        <f t="shared" si="315"/>
        <v>-1.4631292768145565E-2</v>
      </c>
      <c r="CM127" s="68">
        <f t="shared" si="315"/>
        <v>-6.1991153400007548E-3</v>
      </c>
      <c r="CN127" s="68">
        <f t="shared" si="315"/>
        <v>-4.514042212649301E-2</v>
      </c>
      <c r="CO127" s="68">
        <f t="shared" si="315"/>
        <v>3.25728473451109E-4</v>
      </c>
      <c r="CP127" s="68">
        <f t="shared" si="316"/>
        <v>-4.4814693653041901E-2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5.7416216652845242E-2</v>
      </c>
      <c r="C128" s="27">
        <f t="shared" si="299"/>
        <v>1.7996174652441826E-2</v>
      </c>
      <c r="D128" s="27">
        <f t="shared" si="299"/>
        <v>2.6653966927818906E-2</v>
      </c>
      <c r="E128" s="27">
        <f t="shared" si="299"/>
        <v>7.7271187717162459E-2</v>
      </c>
      <c r="F128" s="27">
        <f t="shared" si="300"/>
        <v>0.10392515464498137</v>
      </c>
      <c r="L128" t="str">
        <f t="shared" si="317"/>
        <v>34 Culture, media and sports occupations</v>
      </c>
      <c r="M128" s="27">
        <f t="shared" si="301"/>
        <v>0.27456255655250672</v>
      </c>
      <c r="N128" s="27">
        <f t="shared" si="301"/>
        <v>0.66649652424754491</v>
      </c>
      <c r="O128" s="27">
        <f t="shared" si="301"/>
        <v>0.45933003480517964</v>
      </c>
      <c r="P128" s="27">
        <f t="shared" si="301"/>
        <v>1.3281827744006929</v>
      </c>
      <c r="Q128" s="27">
        <f t="shared" si="302"/>
        <v>1.7875128092058725</v>
      </c>
      <c r="W128" t="str">
        <f t="shared" si="318"/>
        <v>34 Culture, media and sports occupations</v>
      </c>
      <c r="X128" s="27">
        <f t="shared" si="303"/>
        <v>-0.17693563894192632</v>
      </c>
      <c r="Y128" s="27">
        <f t="shared" si="303"/>
        <v>-2.3534326532307581E-2</v>
      </c>
      <c r="Z128" s="27">
        <f t="shared" si="303"/>
        <v>-5.0616361158598799E-2</v>
      </c>
      <c r="AA128" s="27">
        <f t="shared" si="303"/>
        <v>0.70786673808966949</v>
      </c>
      <c r="AB128" s="27">
        <f t="shared" si="304"/>
        <v>0.65725037693107069</v>
      </c>
      <c r="AH128" t="str">
        <f t="shared" si="319"/>
        <v>34 Culture, media and sports occupations</v>
      </c>
      <c r="AI128" s="27">
        <f t="shared" si="305"/>
        <v>1.8476241196657472E-2</v>
      </c>
      <c r="AJ128" s="27">
        <f t="shared" si="305"/>
        <v>0.10022617324727101</v>
      </c>
      <c r="AK128" s="27">
        <f t="shared" si="305"/>
        <v>-5.6129053945613738E-2</v>
      </c>
      <c r="AL128" s="27">
        <f t="shared" si="305"/>
        <v>0.20818694010928007</v>
      </c>
      <c r="AM128" s="27">
        <f t="shared" si="306"/>
        <v>0.15205788616366633</v>
      </c>
      <c r="AS128" t="str">
        <f t="shared" si="320"/>
        <v>34 Culture, media and sports occupations</v>
      </c>
      <c r="AT128" s="27">
        <f t="shared" si="307"/>
        <v>-6.7895659947595055E-2</v>
      </c>
      <c r="AU128" s="27">
        <f t="shared" si="307"/>
        <v>-2.8515831748241016E-2</v>
      </c>
      <c r="AV128" s="27">
        <f t="shared" si="307"/>
        <v>-0.10602848360043482</v>
      </c>
      <c r="AW128" s="27">
        <f t="shared" si="307"/>
        <v>-6.142381462366453E-3</v>
      </c>
      <c r="AX128" s="27">
        <f t="shared" si="308"/>
        <v>-0.11217086506280127</v>
      </c>
      <c r="BD128" t="str">
        <f t="shared" si="321"/>
        <v>34 Culture, media and sports occupations</v>
      </c>
      <c r="BE128" s="27">
        <f t="shared" si="309"/>
        <v>-0.60221381932070317</v>
      </c>
      <c r="BF128" s="27">
        <f t="shared" si="309"/>
        <v>0.22740159647999381</v>
      </c>
      <c r="BG128" s="27">
        <f t="shared" si="309"/>
        <v>-0.28401727872006255</v>
      </c>
      <c r="BH128" s="27">
        <f t="shared" si="309"/>
        <v>-3.8037547123856541E-2</v>
      </c>
      <c r="BI128" s="27">
        <f t="shared" si="310"/>
        <v>-0.32205482584391909</v>
      </c>
      <c r="BO128" t="str">
        <f t="shared" si="322"/>
        <v>34 Culture, media and sports occupations</v>
      </c>
      <c r="BP128" s="27">
        <f t="shared" si="311"/>
        <v>-0.40768863915269193</v>
      </c>
      <c r="BQ128" s="27">
        <f t="shared" si="311"/>
        <v>-0.12248606130965678</v>
      </c>
      <c r="BR128" s="27">
        <f t="shared" si="311"/>
        <v>-0.25499325170211729</v>
      </c>
      <c r="BS128" s="27">
        <f t="shared" si="311"/>
        <v>-0.39157254187333768</v>
      </c>
      <c r="BT128" s="27">
        <f t="shared" si="312"/>
        <v>-0.64656579357545496</v>
      </c>
      <c r="BZ128" t="str">
        <f t="shared" si="323"/>
        <v>34 Culture, media and sports occupations</v>
      </c>
      <c r="CA128" s="68">
        <f t="shared" si="313"/>
        <v>-0.21816943668940869</v>
      </c>
      <c r="CB128" s="68">
        <f t="shared" si="313"/>
        <v>-0.1126794188878647</v>
      </c>
      <c r="CC128" s="68">
        <f t="shared" si="313"/>
        <v>-0.11118462122396533</v>
      </c>
      <c r="CD128" s="68">
        <f t="shared" si="313"/>
        <v>-0.31922353550260951</v>
      </c>
      <c r="CE128" s="68">
        <f t="shared" si="314"/>
        <v>-0.43040815672657484</v>
      </c>
      <c r="CK128" t="str">
        <f t="shared" si="324"/>
        <v>34 Culture, media and sports occupations</v>
      </c>
      <c r="CL128" s="68">
        <f t="shared" si="315"/>
        <v>3.090910451859491E-2</v>
      </c>
      <c r="CM128" s="68">
        <f t="shared" si="315"/>
        <v>-1.5753894904123655E-2</v>
      </c>
      <c r="CN128" s="68">
        <f t="shared" si="315"/>
        <v>6.4217047542648786E-2</v>
      </c>
      <c r="CO128" s="68">
        <f t="shared" si="315"/>
        <v>0.1518260974483478</v>
      </c>
      <c r="CP128" s="68">
        <f t="shared" si="316"/>
        <v>0.21604314499099658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0.14211201961298925</v>
      </c>
      <c r="C129" s="27">
        <f t="shared" si="299"/>
        <v>0.12365386159128988</v>
      </c>
      <c r="D129" s="27">
        <f t="shared" si="299"/>
        <v>0.10559644994781692</v>
      </c>
      <c r="E129" s="27">
        <f t="shared" si="299"/>
        <v>0.31255296179739689</v>
      </c>
      <c r="F129" s="27">
        <f t="shared" si="300"/>
        <v>0.41814941174521381</v>
      </c>
      <c r="L129" t="str">
        <f t="shared" si="317"/>
        <v>35 Business and public service associate professionals</v>
      </c>
      <c r="M129" s="27">
        <f t="shared" si="301"/>
        <v>1.6703625371498632</v>
      </c>
      <c r="N129" s="27">
        <f t="shared" si="301"/>
        <v>0.595270142316636</v>
      </c>
      <c r="O129" s="27">
        <f t="shared" si="301"/>
        <v>0.80561811568320074</v>
      </c>
      <c r="P129" s="27">
        <f t="shared" si="301"/>
        <v>2.2123497726851831</v>
      </c>
      <c r="Q129" s="27">
        <f t="shared" si="302"/>
        <v>3.0179678883683838</v>
      </c>
      <c r="W129" t="str">
        <f t="shared" si="318"/>
        <v>35 Business and public service associate professionals</v>
      </c>
      <c r="X129" s="27">
        <f t="shared" si="303"/>
        <v>1.7306115406182396</v>
      </c>
      <c r="Y129" s="27">
        <f t="shared" si="303"/>
        <v>-1.6030120484487043E-2</v>
      </c>
      <c r="Z129" s="27">
        <f t="shared" si="303"/>
        <v>-0.35635774483270666</v>
      </c>
      <c r="AA129" s="27">
        <f t="shared" si="303"/>
        <v>1.0343846679603885</v>
      </c>
      <c r="AB129" s="27">
        <f t="shared" si="304"/>
        <v>0.67802692312768187</v>
      </c>
      <c r="AH129" t="str">
        <f t="shared" si="319"/>
        <v>35 Business and public service associate professionals</v>
      </c>
      <c r="AI129" s="27">
        <f t="shared" si="305"/>
        <v>0.47080496249059678</v>
      </c>
      <c r="AJ129" s="27">
        <f t="shared" si="305"/>
        <v>0.14090691114447917</v>
      </c>
      <c r="AK129" s="27">
        <f t="shared" si="305"/>
        <v>-0.14011272028107857</v>
      </c>
      <c r="AL129" s="27">
        <f t="shared" si="305"/>
        <v>0.42351502483174741</v>
      </c>
      <c r="AM129" s="27">
        <f t="shared" si="306"/>
        <v>0.28340230455066884</v>
      </c>
      <c r="AS129" t="str">
        <f t="shared" si="320"/>
        <v>35 Business and public service associate professionals</v>
      </c>
      <c r="AT129" s="27">
        <f t="shared" si="307"/>
        <v>0.43723334475400488</v>
      </c>
      <c r="AU129" s="27">
        <f t="shared" si="307"/>
        <v>7.4784221520376004E-2</v>
      </c>
      <c r="AV129" s="27">
        <f t="shared" si="307"/>
        <v>-0.17729588472827729</v>
      </c>
      <c r="AW129" s="27">
        <f t="shared" si="307"/>
        <v>0.3501624854481431</v>
      </c>
      <c r="AX129" s="27">
        <f t="shared" si="308"/>
        <v>0.17286660071986581</v>
      </c>
      <c r="BD129" t="str">
        <f t="shared" si="321"/>
        <v>35 Business and public service associate professionals</v>
      </c>
      <c r="BE129" s="27">
        <f t="shared" si="309"/>
        <v>-0.33880782377721985</v>
      </c>
      <c r="BF129" s="27">
        <f t="shared" si="309"/>
        <v>0.99302015706031455</v>
      </c>
      <c r="BG129" s="27">
        <f t="shared" si="309"/>
        <v>-1.2209546920723771</v>
      </c>
      <c r="BH129" s="27">
        <f t="shared" si="309"/>
        <v>-0.47975944678677429</v>
      </c>
      <c r="BI129" s="27">
        <f t="shared" si="310"/>
        <v>-1.7007141388591513</v>
      </c>
      <c r="BO129" t="str">
        <f t="shared" si="322"/>
        <v>35 Business and public service associate professionals</v>
      </c>
      <c r="BP129" s="27">
        <f t="shared" si="311"/>
        <v>-6.484565860290914E-2</v>
      </c>
      <c r="BQ129" s="27">
        <f t="shared" si="311"/>
        <v>-0.32702872633617375</v>
      </c>
      <c r="BR129" s="27">
        <f t="shared" si="311"/>
        <v>-0.87028647298487272</v>
      </c>
      <c r="BS129" s="27">
        <f t="shared" si="311"/>
        <v>-1.2369906960136365</v>
      </c>
      <c r="BT129" s="27">
        <f t="shared" si="312"/>
        <v>-2.1072771689985093</v>
      </c>
      <c r="BZ129" t="str">
        <f t="shared" si="323"/>
        <v>35 Business and public service associate professionals</v>
      </c>
      <c r="CA129" s="68">
        <f t="shared" si="313"/>
        <v>-0.30659255230235338</v>
      </c>
      <c r="CB129" s="68">
        <f t="shared" si="313"/>
        <v>-0.40166823969246757</v>
      </c>
      <c r="CC129" s="68">
        <f t="shared" si="313"/>
        <v>-0.55245777594898593</v>
      </c>
      <c r="CD129" s="68">
        <f t="shared" si="313"/>
        <v>-1.3677817332676496</v>
      </c>
      <c r="CE129" s="68">
        <f t="shared" si="314"/>
        <v>-1.9202395092166356</v>
      </c>
      <c r="CK129" t="str">
        <f t="shared" si="324"/>
        <v>35 Business and public service associate professionals</v>
      </c>
      <c r="CL129" s="68">
        <f t="shared" si="315"/>
        <v>0.10397902466670372</v>
      </c>
      <c r="CM129" s="68">
        <f t="shared" si="315"/>
        <v>-8.4544601561753474E-4</v>
      </c>
      <c r="CN129" s="68">
        <f t="shared" si="315"/>
        <v>8.3867206983500253E-2</v>
      </c>
      <c r="CO129" s="68">
        <f t="shared" si="315"/>
        <v>0.40499800521508411</v>
      </c>
      <c r="CP129" s="68">
        <f t="shared" si="316"/>
        <v>0.48886521219858436</v>
      </c>
    </row>
    <row r="130" spans="1:94" x14ac:dyDescent="0.2">
      <c r="A130" t="str">
        <f t="shared" si="298"/>
        <v>41 Administrative occupations</v>
      </c>
      <c r="B130" s="27">
        <f t="shared" si="299"/>
        <v>5.3287635580696047E-2</v>
      </c>
      <c r="C130" s="27">
        <f t="shared" si="299"/>
        <v>8.9900637490154145E-2</v>
      </c>
      <c r="D130" s="27">
        <f t="shared" si="299"/>
        <v>6.6745590509347585E-2</v>
      </c>
      <c r="E130" s="27">
        <f t="shared" si="299"/>
        <v>0.19451803699540926</v>
      </c>
      <c r="F130" s="27">
        <f t="shared" si="300"/>
        <v>0.26126362750475685</v>
      </c>
      <c r="L130" t="str">
        <f t="shared" si="317"/>
        <v>41 Administrative occupations</v>
      </c>
      <c r="M130" s="27">
        <f t="shared" si="301"/>
        <v>0.88876330431319639</v>
      </c>
      <c r="N130" s="27">
        <f t="shared" si="301"/>
        <v>0.40358504220399372</v>
      </c>
      <c r="O130" s="27">
        <f t="shared" si="301"/>
        <v>0.58175209968981001</v>
      </c>
      <c r="P130" s="27">
        <f t="shared" si="301"/>
        <v>1.5723856746534617</v>
      </c>
      <c r="Q130" s="27">
        <f t="shared" si="302"/>
        <v>2.1541377743432717</v>
      </c>
      <c r="W130" t="str">
        <f t="shared" si="318"/>
        <v>41 Administrative occupations</v>
      </c>
      <c r="X130" s="27">
        <f t="shared" si="303"/>
        <v>1.1543961691713758</v>
      </c>
      <c r="Y130" s="27">
        <f t="shared" si="303"/>
        <v>0.51406325217191018</v>
      </c>
      <c r="Z130" s="27">
        <f t="shared" si="303"/>
        <v>0.23982205188655215</v>
      </c>
      <c r="AA130" s="27">
        <f t="shared" si="303"/>
        <v>2.0480487781076864</v>
      </c>
      <c r="AB130" s="27">
        <f t="shared" si="304"/>
        <v>2.2878708299942385</v>
      </c>
      <c r="AH130" t="str">
        <f t="shared" si="319"/>
        <v>41 Administrative occupations</v>
      </c>
      <c r="AI130" s="27">
        <f t="shared" si="305"/>
        <v>0.56754103378487919</v>
      </c>
      <c r="AJ130" s="27">
        <f t="shared" si="305"/>
        <v>0.30769942014174756</v>
      </c>
      <c r="AK130" s="27">
        <f t="shared" si="305"/>
        <v>-8.857859398538892E-4</v>
      </c>
      <c r="AL130" s="27">
        <f t="shared" si="305"/>
        <v>0.63166166296894666</v>
      </c>
      <c r="AM130" s="27">
        <f t="shared" si="306"/>
        <v>0.63077587702909277</v>
      </c>
      <c r="AS130" t="str">
        <f t="shared" si="320"/>
        <v>41 Administrative occupations</v>
      </c>
      <c r="AT130" s="27">
        <f t="shared" si="307"/>
        <v>0.36041236855404257</v>
      </c>
      <c r="AU130" s="27">
        <f t="shared" si="307"/>
        <v>0.22251155960853897</v>
      </c>
      <c r="AV130" s="27">
        <f t="shared" si="307"/>
        <v>-0.22691829678142916</v>
      </c>
      <c r="AW130" s="27">
        <f t="shared" si="307"/>
        <v>0.55722079059499308</v>
      </c>
      <c r="AX130" s="27">
        <f t="shared" si="308"/>
        <v>0.33030249381356391</v>
      </c>
      <c r="BD130" t="str">
        <f t="shared" si="321"/>
        <v>41 Administrative occupations</v>
      </c>
      <c r="BE130" s="27">
        <f t="shared" si="309"/>
        <v>-1.2433516878128508</v>
      </c>
      <c r="BF130" s="27">
        <f t="shared" si="309"/>
        <v>1.221597504770477</v>
      </c>
      <c r="BG130" s="27">
        <f t="shared" si="309"/>
        <v>-2.4922981947906031</v>
      </c>
      <c r="BH130" s="27">
        <f t="shared" si="309"/>
        <v>-3.2760657159503577</v>
      </c>
      <c r="BI130" s="27">
        <f t="shared" si="310"/>
        <v>-5.7683639107409608</v>
      </c>
      <c r="BO130" t="str">
        <f t="shared" si="322"/>
        <v>41 Administrative occupations</v>
      </c>
      <c r="BP130" s="27">
        <f t="shared" si="311"/>
        <v>-1.9566078734749688</v>
      </c>
      <c r="BQ130" s="27">
        <f t="shared" si="311"/>
        <v>-6.5180556638077647E-2</v>
      </c>
      <c r="BR130" s="27">
        <f t="shared" si="311"/>
        <v>-2.6217154272732781</v>
      </c>
      <c r="BS130" s="27">
        <f t="shared" si="311"/>
        <v>-4.4853815661299716</v>
      </c>
      <c r="BT130" s="27">
        <f t="shared" si="312"/>
        <v>-7.1070969934032497</v>
      </c>
      <c r="BZ130" t="str">
        <f t="shared" si="323"/>
        <v>41 Administrative occupations</v>
      </c>
      <c r="CA130" s="68">
        <f t="shared" si="313"/>
        <v>-1.0883531135862192</v>
      </c>
      <c r="CB130" s="68">
        <f t="shared" si="313"/>
        <v>-1.191774412624329</v>
      </c>
      <c r="CC130" s="68">
        <f t="shared" si="313"/>
        <v>-2.2153877749536708</v>
      </c>
      <c r="CD130" s="68">
        <f t="shared" si="313"/>
        <v>-3.1464338763940694</v>
      </c>
      <c r="CE130" s="68">
        <f t="shared" si="314"/>
        <v>-5.3618216513477401</v>
      </c>
      <c r="CK130" t="str">
        <f t="shared" si="324"/>
        <v>41 Administrative occupations</v>
      </c>
      <c r="CL130" s="68">
        <f t="shared" si="315"/>
        <v>0.15562326185509656</v>
      </c>
      <c r="CM130" s="68">
        <f t="shared" si="315"/>
        <v>-0.11808421350870568</v>
      </c>
      <c r="CN130" s="68">
        <f t="shared" si="315"/>
        <v>-0.43117760189101184</v>
      </c>
      <c r="CO130" s="68">
        <f t="shared" si="315"/>
        <v>-0.11249367573512026</v>
      </c>
      <c r="CP130" s="68">
        <f t="shared" si="316"/>
        <v>-0.5436712776261321</v>
      </c>
    </row>
    <row r="131" spans="1:94" x14ac:dyDescent="0.2">
      <c r="A131" t="str">
        <f t="shared" si="298"/>
        <v>42 Secretarial and related occupations</v>
      </c>
      <c r="B131" s="27">
        <f t="shared" si="299"/>
        <v>1.1777954674341728E-2</v>
      </c>
      <c r="C131" s="27">
        <f t="shared" si="299"/>
        <v>8.8075759469201376E-4</v>
      </c>
      <c r="D131" s="27">
        <f t="shared" si="299"/>
        <v>2.8874085189261441E-2</v>
      </c>
      <c r="E131" s="27">
        <f t="shared" si="299"/>
        <v>7.1640727967977658E-2</v>
      </c>
      <c r="F131" s="27">
        <f t="shared" si="300"/>
        <v>0.10051481315723909</v>
      </c>
      <c r="L131" t="str">
        <f t="shared" si="317"/>
        <v>42 Secretarial and related occupations</v>
      </c>
      <c r="M131" s="27">
        <f t="shared" si="301"/>
        <v>0.14364361570716877</v>
      </c>
      <c r="N131" s="27">
        <f t="shared" si="301"/>
        <v>4.5109343137602398E-2</v>
      </c>
      <c r="O131" s="27">
        <f t="shared" si="301"/>
        <v>0.5137414989992739</v>
      </c>
      <c r="P131" s="27">
        <f t="shared" si="301"/>
        <v>0.36647283847862466</v>
      </c>
      <c r="Q131" s="27">
        <f t="shared" si="302"/>
        <v>0.88021433747789857</v>
      </c>
      <c r="W131" t="str">
        <f t="shared" si="318"/>
        <v>42 Secretarial and related occupations</v>
      </c>
      <c r="X131" s="27">
        <f t="shared" si="303"/>
        <v>0.10806393359290167</v>
      </c>
      <c r="Y131" s="27">
        <f t="shared" si="303"/>
        <v>3.4977099071483941E-2</v>
      </c>
      <c r="Z131" s="27">
        <f t="shared" si="303"/>
        <v>1.2707645207066705</v>
      </c>
      <c r="AA131" s="27">
        <f t="shared" si="303"/>
        <v>2.0892498856853878</v>
      </c>
      <c r="AB131" s="27">
        <f t="shared" si="304"/>
        <v>3.3600144063920583</v>
      </c>
      <c r="AH131" t="str">
        <f t="shared" si="319"/>
        <v>42 Secretarial and related occupations</v>
      </c>
      <c r="AI131" s="27">
        <f t="shared" si="305"/>
        <v>6.4948103600322549E-2</v>
      </c>
      <c r="AJ131" s="27">
        <f t="shared" si="305"/>
        <v>4.7143970640509902E-2</v>
      </c>
      <c r="AK131" s="27">
        <f t="shared" si="305"/>
        <v>0.51673280250391063</v>
      </c>
      <c r="AL131" s="27">
        <f t="shared" si="305"/>
        <v>0.42617544401073815</v>
      </c>
      <c r="AM131" s="27">
        <f t="shared" si="306"/>
        <v>0.94290824651464877</v>
      </c>
      <c r="AS131" t="str">
        <f t="shared" si="320"/>
        <v>42 Secretarial and related occupations</v>
      </c>
      <c r="AT131" s="27">
        <f t="shared" si="307"/>
        <v>1.4652846557138277E-2</v>
      </c>
      <c r="AU131" s="27">
        <f t="shared" si="307"/>
        <v>3.2540993477054414E-2</v>
      </c>
      <c r="AV131" s="27">
        <f t="shared" si="307"/>
        <v>0.31462011115893151</v>
      </c>
      <c r="AW131" s="27">
        <f t="shared" si="307"/>
        <v>5.7796001784188311E-2</v>
      </c>
      <c r="AX131" s="27">
        <f t="shared" si="308"/>
        <v>0.37241611294311983</v>
      </c>
      <c r="BD131" t="str">
        <f t="shared" si="321"/>
        <v>42 Secretarial and related occupations</v>
      </c>
      <c r="BE131" s="27">
        <f t="shared" si="309"/>
        <v>-0.42471579001759707</v>
      </c>
      <c r="BF131" s="27">
        <f t="shared" si="309"/>
        <v>0.15520240659322271</v>
      </c>
      <c r="BG131" s="27">
        <f t="shared" si="309"/>
        <v>0.14030016332891027</v>
      </c>
      <c r="BH131" s="27">
        <f t="shared" si="309"/>
        <v>-3.0768816168460398</v>
      </c>
      <c r="BI131" s="27">
        <f t="shared" si="310"/>
        <v>-2.9365814535171295</v>
      </c>
      <c r="BO131" t="str">
        <f t="shared" si="322"/>
        <v>42 Secretarial and related occupations</v>
      </c>
      <c r="BP131" s="27">
        <f t="shared" si="311"/>
        <v>-1.2777257773694721</v>
      </c>
      <c r="BQ131" s="27">
        <f t="shared" si="311"/>
        <v>-0.12069842457708502</v>
      </c>
      <c r="BR131" s="27">
        <f t="shared" si="311"/>
        <v>-0.75072222153303958</v>
      </c>
      <c r="BS131" s="27">
        <f t="shared" si="311"/>
        <v>-2.5378625107172756</v>
      </c>
      <c r="BT131" s="27">
        <f t="shared" si="312"/>
        <v>-3.2885847322503152</v>
      </c>
      <c r="BZ131" t="str">
        <f t="shared" si="323"/>
        <v>42 Secretarial and related occupations</v>
      </c>
      <c r="CA131" s="68">
        <f t="shared" si="313"/>
        <v>-0.39281796149736348</v>
      </c>
      <c r="CB131" s="68">
        <f t="shared" si="313"/>
        <v>-0.70475648936412982</v>
      </c>
      <c r="CC131" s="68">
        <f t="shared" si="313"/>
        <v>-1.7187963417047967</v>
      </c>
      <c r="CD131" s="68">
        <f t="shared" si="313"/>
        <v>-1.2050346998241555</v>
      </c>
      <c r="CE131" s="68">
        <f t="shared" si="314"/>
        <v>-2.9238310415289521</v>
      </c>
      <c r="CK131" t="str">
        <f t="shared" si="324"/>
        <v>42 Secretarial and related occupations</v>
      </c>
      <c r="CL131" s="68">
        <f t="shared" si="315"/>
        <v>7.8845386151881858E-2</v>
      </c>
      <c r="CM131" s="68">
        <f t="shared" si="315"/>
        <v>-4.8587405536041017E-2</v>
      </c>
      <c r="CN131" s="68">
        <f t="shared" si="315"/>
        <v>-8.2956843234277322E-2</v>
      </c>
      <c r="CO131" s="68">
        <f t="shared" si="315"/>
        <v>-0.23544378310243574</v>
      </c>
      <c r="CP131" s="68">
        <f t="shared" si="316"/>
        <v>-0.31840062633671307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6.4842689711220175E-3</v>
      </c>
      <c r="C132" s="27">
        <f t="shared" si="299"/>
        <v>-1.9361608272682046E-3</v>
      </c>
      <c r="D132" s="27">
        <f t="shared" si="299"/>
        <v>5.9663148733514609E-3</v>
      </c>
      <c r="E132" s="27">
        <f t="shared" si="299"/>
        <v>9.7841931591783893E-3</v>
      </c>
      <c r="F132" s="27">
        <f t="shared" si="300"/>
        <v>1.575050803252985E-2</v>
      </c>
      <c r="L132" t="str">
        <f t="shared" si="317"/>
        <v>51 Skilled agricultural and related trades</v>
      </c>
      <c r="M132" s="27">
        <f t="shared" si="301"/>
        <v>4.4235288979932147E-2</v>
      </c>
      <c r="N132" s="27">
        <f t="shared" si="301"/>
        <v>-4.3290102769314942E-2</v>
      </c>
      <c r="O132" s="27">
        <f t="shared" si="301"/>
        <v>1.6727149584039092E-2</v>
      </c>
      <c r="P132" s="27">
        <f t="shared" si="301"/>
        <v>5.3650308715879225E-2</v>
      </c>
      <c r="Q132" s="27">
        <f t="shared" si="302"/>
        <v>7.0377458299918316E-2</v>
      </c>
      <c r="W132" t="str">
        <f t="shared" si="318"/>
        <v>51 Skilled agricultural and related trades</v>
      </c>
      <c r="X132" s="27">
        <f t="shared" si="303"/>
        <v>0.17170859958035933</v>
      </c>
      <c r="Y132" s="27">
        <f t="shared" si="303"/>
        <v>-7.7753242667027989E-2</v>
      </c>
      <c r="Z132" s="27">
        <f t="shared" si="303"/>
        <v>0.21332667037701003</v>
      </c>
      <c r="AA132" s="27">
        <f t="shared" si="303"/>
        <v>0.65980484151175589</v>
      </c>
      <c r="AB132" s="27">
        <f t="shared" si="304"/>
        <v>0.87313151188876592</v>
      </c>
      <c r="AH132" t="str">
        <f t="shared" si="319"/>
        <v>51 Skilled agricultural and related trades</v>
      </c>
      <c r="AI132" s="27">
        <f t="shared" si="305"/>
        <v>0.12303067793801015</v>
      </c>
      <c r="AJ132" s="27">
        <f t="shared" si="305"/>
        <v>-0.14187015816984783</v>
      </c>
      <c r="AK132" s="27">
        <f t="shared" si="305"/>
        <v>6.8930801459963331E-2</v>
      </c>
      <c r="AL132" s="27">
        <f t="shared" si="305"/>
        <v>0.18663988896047079</v>
      </c>
      <c r="AM132" s="27">
        <f t="shared" si="306"/>
        <v>0.25557069042043412</v>
      </c>
      <c r="AS132" t="str">
        <f t="shared" si="320"/>
        <v>51 Skilled agricultural and related trades</v>
      </c>
      <c r="AT132" s="27">
        <f t="shared" si="307"/>
        <v>0.27317567637449913</v>
      </c>
      <c r="AU132" s="27">
        <f t="shared" si="307"/>
        <v>-0.23495386488417314</v>
      </c>
      <c r="AV132" s="27">
        <f t="shared" si="307"/>
        <v>3.8371439340791014E-2</v>
      </c>
      <c r="AW132" s="27">
        <f t="shared" si="307"/>
        <v>0.26497385008862995</v>
      </c>
      <c r="AX132" s="27">
        <f t="shared" si="308"/>
        <v>0.30334528942942096</v>
      </c>
      <c r="BD132" t="str">
        <f t="shared" si="321"/>
        <v>51 Skilled agricultural and related trades</v>
      </c>
      <c r="BE132" s="27">
        <f t="shared" si="309"/>
        <v>6.6049431465617925E-3</v>
      </c>
      <c r="BF132" s="27">
        <f t="shared" si="309"/>
        <v>-0.25729631951768295</v>
      </c>
      <c r="BG132" s="27">
        <f t="shared" si="309"/>
        <v>-4.5834329834978815E-2</v>
      </c>
      <c r="BH132" s="27">
        <f t="shared" si="309"/>
        <v>1.1457714354940363E-2</v>
      </c>
      <c r="BI132" s="27">
        <f t="shared" si="310"/>
        <v>-3.4376615480038453E-2</v>
      </c>
      <c r="BO132" t="str">
        <f t="shared" si="322"/>
        <v>51 Skilled agricultural and related trades</v>
      </c>
      <c r="BP132" s="27">
        <f t="shared" si="311"/>
        <v>0.23679144492547666</v>
      </c>
      <c r="BQ132" s="27">
        <f t="shared" si="311"/>
        <v>-0.64807026328058881</v>
      </c>
      <c r="BR132" s="27">
        <f t="shared" si="311"/>
        <v>3.3284659024241492E-2</v>
      </c>
      <c r="BS132" s="27">
        <f t="shared" si="311"/>
        <v>1.4702244668622022E-2</v>
      </c>
      <c r="BT132" s="27">
        <f t="shared" si="312"/>
        <v>4.7986903692863514E-2</v>
      </c>
      <c r="BZ132" t="str">
        <f t="shared" si="323"/>
        <v>51 Skilled agricultural and related trades</v>
      </c>
      <c r="CA132" s="68">
        <f t="shared" si="313"/>
        <v>-6.4607668903316817E-2</v>
      </c>
      <c r="CB132" s="68">
        <f t="shared" si="313"/>
        <v>-0.31131108727505952</v>
      </c>
      <c r="CC132" s="68">
        <f t="shared" si="313"/>
        <v>1.1584952757150546E-2</v>
      </c>
      <c r="CD132" s="68">
        <f t="shared" si="313"/>
        <v>0.20244088916951575</v>
      </c>
      <c r="CE132" s="68">
        <f t="shared" si="314"/>
        <v>0.21402584192666629</v>
      </c>
      <c r="CK132" t="str">
        <f t="shared" si="324"/>
        <v>51 Skilled agricultural and related trades</v>
      </c>
      <c r="CL132" s="68">
        <f t="shared" si="315"/>
        <v>0.21656428842207498</v>
      </c>
      <c r="CM132" s="68">
        <f t="shared" si="315"/>
        <v>-0.38405974090810757</v>
      </c>
      <c r="CN132" s="68">
        <f t="shared" si="315"/>
        <v>6.3702986846447707E-2</v>
      </c>
      <c r="CO132" s="68">
        <f t="shared" si="315"/>
        <v>-0.27725855179075071</v>
      </c>
      <c r="CP132" s="68">
        <f t="shared" si="316"/>
        <v>-0.213555564944303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5.5849365109073082E-3</v>
      </c>
      <c r="C133" s="27">
        <f t="shared" si="299"/>
        <v>3.1191906769035826E-3</v>
      </c>
      <c r="D133" s="27">
        <f t="shared" si="299"/>
        <v>2.8536390185361082E-3</v>
      </c>
      <c r="E133" s="27">
        <f t="shared" si="299"/>
        <v>1.4095403642684336E-2</v>
      </c>
      <c r="F133" s="27">
        <f t="shared" si="300"/>
        <v>1.6949042661220444E-2</v>
      </c>
      <c r="L133" t="str">
        <f t="shared" si="317"/>
        <v>52 Skilled metal, electrical and electronic trades</v>
      </c>
      <c r="M133" s="27">
        <f t="shared" si="301"/>
        <v>0.13038104604746059</v>
      </c>
      <c r="N133" s="27">
        <f t="shared" si="301"/>
        <v>-5.1153323071524759E-2</v>
      </c>
      <c r="O133" s="27">
        <f t="shared" si="301"/>
        <v>0.24917069878710096</v>
      </c>
      <c r="P133" s="27">
        <f t="shared" si="301"/>
        <v>0.54265863496115141</v>
      </c>
      <c r="Q133" s="27">
        <f t="shared" si="302"/>
        <v>0.79182933374825237</v>
      </c>
      <c r="W133" t="str">
        <f t="shared" si="318"/>
        <v>52 Skilled metal, electrical and electronic trades</v>
      </c>
      <c r="X133" s="27">
        <f t="shared" si="303"/>
        <v>0.27739076883100489</v>
      </c>
      <c r="Y133" s="27">
        <f t="shared" si="303"/>
        <v>-0.31249825779395324</v>
      </c>
      <c r="Z133" s="27">
        <f t="shared" si="303"/>
        <v>0.28406021406842119</v>
      </c>
      <c r="AA133" s="27">
        <f t="shared" si="303"/>
        <v>0.44340830145234422</v>
      </c>
      <c r="AB133" s="27">
        <f t="shared" si="304"/>
        <v>0.72746851552076541</v>
      </c>
      <c r="AH133" t="str">
        <f t="shared" si="319"/>
        <v>52 Skilled metal, electrical and electronic trades</v>
      </c>
      <c r="AI133" s="27">
        <f t="shared" si="305"/>
        <v>0.11771634840867262</v>
      </c>
      <c r="AJ133" s="27">
        <f t="shared" si="305"/>
        <v>-9.5256065919487209E-2</v>
      </c>
      <c r="AK133" s="27">
        <f t="shared" si="305"/>
        <v>2.0445405530571947E-2</v>
      </c>
      <c r="AL133" s="27">
        <f t="shared" si="305"/>
        <v>0.12738942864478309</v>
      </c>
      <c r="AM133" s="27">
        <f t="shared" si="306"/>
        <v>0.14783483417535503</v>
      </c>
      <c r="AS133" t="str">
        <f t="shared" si="320"/>
        <v>52 Skilled metal, electrical and electronic trades</v>
      </c>
      <c r="AT133" s="27">
        <f t="shared" si="307"/>
        <v>0.35673891621868714</v>
      </c>
      <c r="AU133" s="27">
        <f t="shared" si="307"/>
        <v>-0.27528436847402338</v>
      </c>
      <c r="AV133" s="27">
        <f t="shared" si="307"/>
        <v>5.4316778061315407E-2</v>
      </c>
      <c r="AW133" s="27">
        <f t="shared" si="307"/>
        <v>0.43271572206814746</v>
      </c>
      <c r="AX133" s="27">
        <f t="shared" si="308"/>
        <v>0.48703250012946286</v>
      </c>
      <c r="BD133" t="str">
        <f t="shared" si="321"/>
        <v>52 Skilled metal, electrical and electronic trades</v>
      </c>
      <c r="BE133" s="27">
        <f t="shared" si="309"/>
        <v>6.4443680467840991E-2</v>
      </c>
      <c r="BF133" s="27">
        <f t="shared" si="309"/>
        <v>-0.6153500924640749</v>
      </c>
      <c r="BG133" s="27">
        <f t="shared" si="309"/>
        <v>-0.19772154163310418</v>
      </c>
      <c r="BH133" s="27">
        <f t="shared" si="309"/>
        <v>-0.36375698215147345</v>
      </c>
      <c r="BI133" s="27">
        <f t="shared" si="310"/>
        <v>-0.56147852378457763</v>
      </c>
      <c r="BO133" t="str">
        <f t="shared" si="322"/>
        <v>52 Skilled metal, electrical and electronic trades</v>
      </c>
      <c r="BP133" s="27">
        <f t="shared" si="311"/>
        <v>0.75498898805611514</v>
      </c>
      <c r="BQ133" s="27">
        <f t="shared" si="311"/>
        <v>-1.3104325190188169</v>
      </c>
      <c r="BR133" s="27">
        <f t="shared" si="311"/>
        <v>-0.24949433137171084</v>
      </c>
      <c r="BS133" s="27">
        <f t="shared" si="311"/>
        <v>-0.73083334119555499</v>
      </c>
      <c r="BT133" s="27">
        <f t="shared" si="312"/>
        <v>-0.98032767256726583</v>
      </c>
      <c r="BZ133" t="str">
        <f t="shared" si="323"/>
        <v>52 Skilled metal, electrical and electronic trades</v>
      </c>
      <c r="CA133" s="68">
        <f t="shared" si="313"/>
        <v>-0.37880073595789598</v>
      </c>
      <c r="CB133" s="68">
        <f t="shared" si="313"/>
        <v>-0.49096286511673126</v>
      </c>
      <c r="CC133" s="68">
        <f t="shared" si="313"/>
        <v>5.0203503384636861E-2</v>
      </c>
      <c r="CD133" s="68">
        <f t="shared" si="313"/>
        <v>-1.0408076084661608</v>
      </c>
      <c r="CE133" s="68">
        <f t="shared" si="314"/>
        <v>-0.99060410508152397</v>
      </c>
      <c r="CK133" t="str">
        <f t="shared" si="324"/>
        <v>52 Skilled metal, electrical and electronic trades</v>
      </c>
      <c r="CL133" s="68">
        <f t="shared" si="315"/>
        <v>0.1625791774661649</v>
      </c>
      <c r="CM133" s="68">
        <f t="shared" si="315"/>
        <v>-0.22347976528329749</v>
      </c>
      <c r="CN133" s="68">
        <f t="shared" si="315"/>
        <v>0.13093491173090777</v>
      </c>
      <c r="CO133" s="68">
        <f t="shared" si="315"/>
        <v>-0.26841141398377522</v>
      </c>
      <c r="CP133" s="68">
        <f t="shared" si="316"/>
        <v>-0.13747650225286745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-4.6857624439891887E-3</v>
      </c>
      <c r="C134" s="27">
        <f t="shared" si="299"/>
        <v>-1.8020725658764829E-3</v>
      </c>
      <c r="D134" s="27">
        <f t="shared" si="299"/>
        <v>4.9969364563207247E-3</v>
      </c>
      <c r="E134" s="27">
        <f t="shared" si="299"/>
        <v>1.1238543701946394E-3</v>
      </c>
      <c r="F134" s="27">
        <f t="shared" si="300"/>
        <v>6.120790826515364E-3</v>
      </c>
      <c r="L134" t="str">
        <f t="shared" si="317"/>
        <v>53 Skilled construction and building trades</v>
      </c>
      <c r="M134" s="27">
        <f t="shared" si="301"/>
        <v>3.8835857858697143E-2</v>
      </c>
      <c r="N134" s="27">
        <f t="shared" si="301"/>
        <v>-5.6691778136032656E-3</v>
      </c>
      <c r="O134" s="27">
        <f t="shared" si="301"/>
        <v>5.085735347141801E-2</v>
      </c>
      <c r="P134" s="27">
        <f t="shared" si="301"/>
        <v>7.4960860579647404E-2</v>
      </c>
      <c r="Q134" s="27">
        <f t="shared" si="302"/>
        <v>0.12581821405106541</v>
      </c>
      <c r="W134" t="str">
        <f t="shared" si="318"/>
        <v>53 Skilled construction and building trades</v>
      </c>
      <c r="X134" s="27">
        <f t="shared" si="303"/>
        <v>3.3926997951647331E-2</v>
      </c>
      <c r="Y134" s="27">
        <f t="shared" si="303"/>
        <v>-0.11188345611540995</v>
      </c>
      <c r="Z134" s="27">
        <f t="shared" si="303"/>
        <v>0.14854072161262888</v>
      </c>
      <c r="AA134" s="27">
        <f t="shared" si="303"/>
        <v>0.11169531312732284</v>
      </c>
      <c r="AB134" s="27">
        <f t="shared" si="304"/>
        <v>0.26023603473995172</v>
      </c>
      <c r="AH134" t="str">
        <f t="shared" si="319"/>
        <v>53 Skilled construction and building trades</v>
      </c>
      <c r="AI134" s="27">
        <f t="shared" si="305"/>
        <v>0.11437392880874919</v>
      </c>
      <c r="AJ134" s="27">
        <f t="shared" si="305"/>
        <v>-8.7886591652181378E-2</v>
      </c>
      <c r="AK134" s="27">
        <f t="shared" si="305"/>
        <v>7.5933331650442693E-2</v>
      </c>
      <c r="AL134" s="27">
        <f t="shared" si="305"/>
        <v>8.6663573278797368E-2</v>
      </c>
      <c r="AM134" s="27">
        <f t="shared" si="306"/>
        <v>0.16259690492924006</v>
      </c>
      <c r="AS134" t="str">
        <f t="shared" si="320"/>
        <v>53 Skilled construction and building trades</v>
      </c>
      <c r="AT134" s="27">
        <f t="shared" si="307"/>
        <v>1.6397206180791546E-2</v>
      </c>
      <c r="AU134" s="27">
        <f t="shared" si="307"/>
        <v>-5.1057283634525663E-2</v>
      </c>
      <c r="AV134" s="27">
        <f t="shared" si="307"/>
        <v>0.13323856512975363</v>
      </c>
      <c r="AW134" s="27">
        <f t="shared" si="307"/>
        <v>4.1749574753148111E-2</v>
      </c>
      <c r="AX134" s="27">
        <f t="shared" si="308"/>
        <v>0.17498813988290174</v>
      </c>
      <c r="BD134" t="str">
        <f t="shared" si="321"/>
        <v>53 Skilled construction and building trades</v>
      </c>
      <c r="BE134" s="27">
        <f t="shared" si="309"/>
        <v>-0.92471491407436268</v>
      </c>
      <c r="BF134" s="27">
        <f t="shared" si="309"/>
        <v>-0.32756575165189261</v>
      </c>
      <c r="BG134" s="27">
        <f t="shared" si="309"/>
        <v>-0.18746658622324031</v>
      </c>
      <c r="BH134" s="27">
        <f t="shared" si="309"/>
        <v>-1.0283137587492552</v>
      </c>
      <c r="BI134" s="27">
        <f t="shared" si="310"/>
        <v>-1.2157803449724955</v>
      </c>
      <c r="BO134" t="str">
        <f t="shared" si="322"/>
        <v>53 Skilled construction and building trades</v>
      </c>
      <c r="BP134" s="27">
        <f t="shared" si="311"/>
        <v>0.77190503536875887</v>
      </c>
      <c r="BQ134" s="27">
        <f t="shared" si="311"/>
        <v>-1.2807837286578172</v>
      </c>
      <c r="BR134" s="27">
        <f t="shared" si="311"/>
        <v>0.54026629179172847</v>
      </c>
      <c r="BS134" s="27">
        <f t="shared" si="311"/>
        <v>-0.28197243349473933</v>
      </c>
      <c r="BT134" s="27">
        <f t="shared" si="312"/>
        <v>0.25829385829698914</v>
      </c>
      <c r="BZ134" t="str">
        <f t="shared" si="323"/>
        <v>53 Skilled construction and building trades</v>
      </c>
      <c r="CA134" s="68">
        <f t="shared" si="313"/>
        <v>-0.58470607842122968</v>
      </c>
      <c r="CB134" s="68">
        <f t="shared" si="313"/>
        <v>-0.35855226689761821</v>
      </c>
      <c r="CC134" s="68">
        <f t="shared" si="313"/>
        <v>0.28143861628518074</v>
      </c>
      <c r="CD134" s="68">
        <f t="shared" si="313"/>
        <v>-0.22366537371168249</v>
      </c>
      <c r="CE134" s="68">
        <f t="shared" si="314"/>
        <v>5.7773242573498251E-2</v>
      </c>
      <c r="CK134" t="str">
        <f t="shared" si="324"/>
        <v>53 Skilled construction and building trades</v>
      </c>
      <c r="CL134" s="68">
        <f t="shared" si="315"/>
        <v>-9.1401663287519197E-2</v>
      </c>
      <c r="CM134" s="68">
        <f t="shared" si="315"/>
        <v>-0.32542664856923897</v>
      </c>
      <c r="CN134" s="68">
        <f t="shared" si="315"/>
        <v>-0.13102317708661437</v>
      </c>
      <c r="CO134" s="68">
        <f t="shared" si="315"/>
        <v>-0.75991868914871641</v>
      </c>
      <c r="CP134" s="68">
        <f t="shared" si="316"/>
        <v>-0.89094186623533078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6.219375930299427E-3</v>
      </c>
      <c r="C135" s="27">
        <f t="shared" si="299"/>
        <v>5.9431311522353258E-3</v>
      </c>
      <c r="D135" s="27">
        <f t="shared" si="299"/>
        <v>1.8025985200673444E-2</v>
      </c>
      <c r="E135" s="27">
        <f t="shared" si="299"/>
        <v>2.8864276003583128E-2</v>
      </c>
      <c r="F135" s="27">
        <f t="shared" si="300"/>
        <v>4.6890261204256573E-2</v>
      </c>
      <c r="L135" t="str">
        <f t="shared" si="317"/>
        <v>54 Textiles, printing and other skilled trades</v>
      </c>
      <c r="M135" s="27">
        <f t="shared" si="301"/>
        <v>8.5600377051101906E-2</v>
      </c>
      <c r="N135" s="27">
        <f t="shared" si="301"/>
        <v>4.4078202825309942E-2</v>
      </c>
      <c r="O135" s="27">
        <f t="shared" si="301"/>
        <v>0.15805150113232103</v>
      </c>
      <c r="P135" s="27">
        <f t="shared" si="301"/>
        <v>0.36145584481122606</v>
      </c>
      <c r="Q135" s="27">
        <f t="shared" si="302"/>
        <v>0.51950734594354708</v>
      </c>
      <c r="W135" t="str">
        <f t="shared" si="318"/>
        <v>54 Textiles, printing and other skilled trades</v>
      </c>
      <c r="X135" s="27">
        <f t="shared" si="303"/>
        <v>0.10275973559148954</v>
      </c>
      <c r="Y135" s="27">
        <f t="shared" si="303"/>
        <v>-0.11741985980504555</v>
      </c>
      <c r="Z135" s="27">
        <f t="shared" si="303"/>
        <v>0.33402373935464857</v>
      </c>
      <c r="AA135" s="27">
        <f t="shared" si="303"/>
        <v>0.5698051544846745</v>
      </c>
      <c r="AB135" s="27">
        <f t="shared" si="304"/>
        <v>0.90382889383932308</v>
      </c>
      <c r="AH135" t="str">
        <f t="shared" si="319"/>
        <v>54 Textiles, printing and other skilled trades</v>
      </c>
      <c r="AI135" s="27">
        <f t="shared" si="305"/>
        <v>7.2978432297772233E-3</v>
      </c>
      <c r="AJ135" s="27">
        <f t="shared" si="305"/>
        <v>-2.6882926449847577E-2</v>
      </c>
      <c r="AK135" s="27">
        <f t="shared" si="305"/>
        <v>3.5318538375607944E-2</v>
      </c>
      <c r="AL135" s="27">
        <f t="shared" si="305"/>
        <v>0.15084419862587584</v>
      </c>
      <c r="AM135" s="27">
        <f t="shared" si="306"/>
        <v>0.18616273700148378</v>
      </c>
      <c r="AS135" t="str">
        <f t="shared" si="320"/>
        <v>54 Textiles, printing and other skilled trades</v>
      </c>
      <c r="AT135" s="27">
        <f t="shared" si="307"/>
        <v>1.4937261378525135E-2</v>
      </c>
      <c r="AU135" s="27">
        <f t="shared" si="307"/>
        <v>-3.3200912365504598E-2</v>
      </c>
      <c r="AV135" s="27">
        <f t="shared" si="307"/>
        <v>0.10604060083985578</v>
      </c>
      <c r="AW135" s="27">
        <f t="shared" si="307"/>
        <v>0.18978446890168243</v>
      </c>
      <c r="AX135" s="27">
        <f t="shared" si="308"/>
        <v>0.29582506974153822</v>
      </c>
      <c r="BD135" t="str">
        <f t="shared" si="321"/>
        <v>54 Textiles, printing and other skilled trades</v>
      </c>
      <c r="BE135" s="27">
        <f t="shared" si="309"/>
        <v>-0.3700508284009274</v>
      </c>
      <c r="BF135" s="27">
        <f t="shared" si="309"/>
        <v>-0.16823895049569071</v>
      </c>
      <c r="BG135" s="27">
        <f t="shared" si="309"/>
        <v>0.32159162908988925</v>
      </c>
      <c r="BH135" s="27">
        <f t="shared" si="309"/>
        <v>0.45667834844622135</v>
      </c>
      <c r="BI135" s="27">
        <f t="shared" si="310"/>
        <v>0.7782699775361106</v>
      </c>
      <c r="BO135" t="str">
        <f t="shared" si="322"/>
        <v>54 Textiles, printing and other skilled trades</v>
      </c>
      <c r="BP135" s="27">
        <f t="shared" si="311"/>
        <v>-0.65256708653807305</v>
      </c>
      <c r="BQ135" s="27">
        <f t="shared" si="311"/>
        <v>-0.39179737484877597</v>
      </c>
      <c r="BR135" s="27">
        <f t="shared" si="311"/>
        <v>-0.4270396335133495</v>
      </c>
      <c r="BS135" s="27">
        <f t="shared" si="311"/>
        <v>-0.38465723846097655</v>
      </c>
      <c r="BT135" s="27">
        <f t="shared" si="312"/>
        <v>-0.81169687197432605</v>
      </c>
      <c r="BZ135" t="str">
        <f t="shared" si="323"/>
        <v>54 Textiles, printing and other skilled trades</v>
      </c>
      <c r="CA135" s="68">
        <f t="shared" si="313"/>
        <v>-0.62792983248191669</v>
      </c>
      <c r="CB135" s="68">
        <f t="shared" si="313"/>
        <v>-0.51716512000105697</v>
      </c>
      <c r="CC135" s="68">
        <f t="shared" si="313"/>
        <v>0.1065285828649829</v>
      </c>
      <c r="CD135" s="68">
        <f t="shared" si="313"/>
        <v>-0.52438142356070117</v>
      </c>
      <c r="CE135" s="68">
        <f t="shared" si="314"/>
        <v>-0.41785284069571826</v>
      </c>
      <c r="CK135" t="str">
        <f t="shared" si="324"/>
        <v>54 Textiles, printing and other skilled trades</v>
      </c>
      <c r="CL135" s="68">
        <f t="shared" si="315"/>
        <v>-5.9228703130555171E-2</v>
      </c>
      <c r="CM135" s="68">
        <f t="shared" si="315"/>
        <v>-0.18480553928209154</v>
      </c>
      <c r="CN135" s="68">
        <f t="shared" si="315"/>
        <v>-0.27269226600840668</v>
      </c>
      <c r="CO135" s="68">
        <f t="shared" si="315"/>
        <v>-0.29832472256497211</v>
      </c>
      <c r="CP135" s="68">
        <f t="shared" si="316"/>
        <v>-0.57101698857337879</v>
      </c>
    </row>
    <row r="136" spans="1:94" x14ac:dyDescent="0.2">
      <c r="A136" t="str">
        <f t="shared" si="298"/>
        <v>61 Caring personal service occupations</v>
      </c>
      <c r="B136" s="27">
        <f t="shared" si="299"/>
        <v>1.3082200334223609E-2</v>
      </c>
      <c r="C136" s="27">
        <f t="shared" si="299"/>
        <v>9.5839343343029348E-4</v>
      </c>
      <c r="D136" s="27">
        <f t="shared" si="299"/>
        <v>2.3717010483687087E-2</v>
      </c>
      <c r="E136" s="27">
        <f t="shared" si="299"/>
        <v>3.4497124087546155E-2</v>
      </c>
      <c r="F136" s="27">
        <f t="shared" si="300"/>
        <v>5.8214134571233242E-2</v>
      </c>
      <c r="L136" t="str">
        <f t="shared" si="317"/>
        <v>61 Caring personal service occupations</v>
      </c>
      <c r="M136" s="27">
        <f t="shared" si="301"/>
        <v>0.89135705901745377</v>
      </c>
      <c r="N136" s="27">
        <f t="shared" si="301"/>
        <v>7.070598341592671E-2</v>
      </c>
      <c r="O136" s="27">
        <f t="shared" si="301"/>
        <v>0.98268438367951871</v>
      </c>
      <c r="P136" s="27">
        <f t="shared" si="301"/>
        <v>1.4370373784352335</v>
      </c>
      <c r="Q136" s="27">
        <f t="shared" si="302"/>
        <v>2.4197217621147522</v>
      </c>
      <c r="W136" t="str">
        <f t="shared" si="318"/>
        <v>61 Caring personal service occupations</v>
      </c>
      <c r="X136" s="27">
        <f t="shared" si="303"/>
        <v>1.7273106271603629</v>
      </c>
      <c r="Y136" s="27">
        <f t="shared" si="303"/>
        <v>-0.44272275882374679</v>
      </c>
      <c r="Z136" s="27">
        <f t="shared" si="303"/>
        <v>1.5537471052869716</v>
      </c>
      <c r="AA136" s="27">
        <f t="shared" si="303"/>
        <v>1.8157461778105297</v>
      </c>
      <c r="AB136" s="27">
        <f t="shared" si="304"/>
        <v>3.3694932830975013</v>
      </c>
      <c r="AH136" t="str">
        <f t="shared" si="319"/>
        <v>61 Caring personal service occupations</v>
      </c>
      <c r="AI136" s="27">
        <f t="shared" si="305"/>
        <v>0.64538812740026241</v>
      </c>
      <c r="AJ136" s="27">
        <f t="shared" si="305"/>
        <v>-0.29142532136160337</v>
      </c>
      <c r="AK136" s="27">
        <f t="shared" si="305"/>
        <v>0.37156267631121676</v>
      </c>
      <c r="AL136" s="27">
        <f t="shared" si="305"/>
        <v>0.27161161501811204</v>
      </c>
      <c r="AM136" s="27">
        <f t="shared" si="306"/>
        <v>0.6431742913293288</v>
      </c>
      <c r="AS136" t="str">
        <f t="shared" si="320"/>
        <v>61 Caring personal service occupations</v>
      </c>
      <c r="AT136" s="27">
        <f t="shared" si="307"/>
        <v>0.68944699653584474</v>
      </c>
      <c r="AU136" s="27">
        <f t="shared" si="307"/>
        <v>-0.13067303154276821</v>
      </c>
      <c r="AV136" s="27">
        <f t="shared" si="307"/>
        <v>0.29797900809381517</v>
      </c>
      <c r="AW136" s="27">
        <f t="shared" si="307"/>
        <v>0.32832188132971574</v>
      </c>
      <c r="AX136" s="27">
        <f t="shared" si="308"/>
        <v>0.6263008894235309</v>
      </c>
      <c r="BD136" t="str">
        <f t="shared" si="321"/>
        <v>61 Caring personal service occupations</v>
      </c>
      <c r="BE136" s="27">
        <f t="shared" si="309"/>
        <v>2.2913004317675494</v>
      </c>
      <c r="BF136" s="27">
        <f t="shared" si="309"/>
        <v>7.260008714235866E-2</v>
      </c>
      <c r="BG136" s="27">
        <f t="shared" si="309"/>
        <v>1.4347985066443769</v>
      </c>
      <c r="BH136" s="27">
        <f t="shared" si="309"/>
        <v>3.1853207476898433</v>
      </c>
      <c r="BI136" s="27">
        <f t="shared" si="310"/>
        <v>4.6201192543342202</v>
      </c>
      <c r="BO136" t="str">
        <f t="shared" si="322"/>
        <v>61 Caring personal service occupations</v>
      </c>
      <c r="BP136" s="27">
        <f t="shared" si="311"/>
        <v>-6.9467046450187198E-2</v>
      </c>
      <c r="BQ136" s="27">
        <f t="shared" si="311"/>
        <v>-1.2817408197907678</v>
      </c>
      <c r="BR136" s="27">
        <f t="shared" si="311"/>
        <v>0.14330749681136545</v>
      </c>
      <c r="BS136" s="27">
        <f t="shared" si="311"/>
        <v>-2.3901416463253753</v>
      </c>
      <c r="BT136" s="27">
        <f t="shared" si="312"/>
        <v>-2.2468341495140098</v>
      </c>
      <c r="BZ136" t="str">
        <f t="shared" si="323"/>
        <v>61 Caring personal service occupations</v>
      </c>
      <c r="CA136" s="68">
        <f t="shared" si="313"/>
        <v>-1.8542716834436916</v>
      </c>
      <c r="CB136" s="68">
        <f t="shared" si="313"/>
        <v>-0.49138553530067197</v>
      </c>
      <c r="CC136" s="68">
        <f t="shared" si="313"/>
        <v>-0.45930817034443527</v>
      </c>
      <c r="CD136" s="68">
        <f t="shared" si="313"/>
        <v>-0.33952127698535262</v>
      </c>
      <c r="CE136" s="68">
        <f t="shared" si="314"/>
        <v>-0.79882944732978789</v>
      </c>
      <c r="CK136" t="str">
        <f t="shared" si="324"/>
        <v>61 Caring personal service occupations</v>
      </c>
      <c r="CL136" s="68">
        <f t="shared" si="315"/>
        <v>-8.9101418660656573E-2</v>
      </c>
      <c r="CM136" s="68">
        <f t="shared" si="315"/>
        <v>-1.5254238852313584E-3</v>
      </c>
      <c r="CN136" s="68">
        <f t="shared" si="315"/>
        <v>0.14791734842353765</v>
      </c>
      <c r="CO136" s="68">
        <f t="shared" si="315"/>
        <v>0.17692876332923202</v>
      </c>
      <c r="CP136" s="68">
        <f t="shared" si="316"/>
        <v>0.32484611175276967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1.0741572769009281E-2</v>
      </c>
      <c r="C137" s="27">
        <f t="shared" si="299"/>
        <v>4.9328675165266414E-3</v>
      </c>
      <c r="D137" s="27">
        <f t="shared" si="299"/>
        <v>8.5180427063123385E-3</v>
      </c>
      <c r="E137" s="27">
        <f t="shared" si="299"/>
        <v>1.6736840853398341E-2</v>
      </c>
      <c r="F137" s="27">
        <f t="shared" si="300"/>
        <v>2.5254883559710679E-2</v>
      </c>
      <c r="L137" t="str">
        <f t="shared" si="317"/>
        <v>62 Leisure, travel and related personal service occupations</v>
      </c>
      <c r="M137" s="27">
        <f t="shared" si="301"/>
        <v>0.14758105683776662</v>
      </c>
      <c r="N137" s="27">
        <f t="shared" si="301"/>
        <v>-2.9827537997676123E-2</v>
      </c>
      <c r="O137" s="27">
        <f t="shared" si="301"/>
        <v>0.12726607259871747</v>
      </c>
      <c r="P137" s="27">
        <f t="shared" si="301"/>
        <v>0.22884387197588829</v>
      </c>
      <c r="Q137" s="27">
        <f t="shared" si="302"/>
        <v>0.35610994457460576</v>
      </c>
      <c r="W137" t="str">
        <f t="shared" si="318"/>
        <v>62 Leisure, travel and related personal service occupations</v>
      </c>
      <c r="X137" s="27">
        <f t="shared" si="303"/>
        <v>0.65945851466502958</v>
      </c>
      <c r="Y137" s="27">
        <f t="shared" si="303"/>
        <v>-0.30550227963557752</v>
      </c>
      <c r="Z137" s="27">
        <f t="shared" si="303"/>
        <v>0.49888478108574263</v>
      </c>
      <c r="AA137" s="27">
        <f t="shared" si="303"/>
        <v>1.0009247113762529</v>
      </c>
      <c r="AB137" s="27">
        <f t="shared" si="304"/>
        <v>1.4998094924619956</v>
      </c>
      <c r="AH137" t="str">
        <f t="shared" si="319"/>
        <v>62 Leisure, travel and related personal service occupations</v>
      </c>
      <c r="AI137" s="27">
        <f t="shared" si="305"/>
        <v>0.36271771786181972</v>
      </c>
      <c r="AJ137" s="27">
        <f t="shared" si="305"/>
        <v>-0.14185367132538595</v>
      </c>
      <c r="AK137" s="27">
        <f t="shared" si="305"/>
        <v>0.16136296749922585</v>
      </c>
      <c r="AL137" s="27">
        <f t="shared" si="305"/>
        <v>0.53801735254711747</v>
      </c>
      <c r="AM137" s="27">
        <f t="shared" si="306"/>
        <v>0.69938032004634332</v>
      </c>
      <c r="AS137" t="str">
        <f t="shared" si="320"/>
        <v>62 Leisure, travel and related personal service occupations</v>
      </c>
      <c r="AT137" s="27">
        <f t="shared" si="307"/>
        <v>0.4738642781616198</v>
      </c>
      <c r="AU137" s="27">
        <f t="shared" si="307"/>
        <v>-1.0251144372824594E-2</v>
      </c>
      <c r="AV137" s="27">
        <f t="shared" si="307"/>
        <v>0.29129715062481765</v>
      </c>
      <c r="AW137" s="27">
        <f t="shared" si="307"/>
        <v>0.88096864192833557</v>
      </c>
      <c r="AX137" s="27">
        <f t="shared" si="308"/>
        <v>1.1722657925531532</v>
      </c>
      <c r="BD137" t="str">
        <f t="shared" si="321"/>
        <v>62 Leisure, travel and related personal service occupations</v>
      </c>
      <c r="BE137" s="27">
        <f t="shared" si="309"/>
        <v>-3.4282542326406151E-2</v>
      </c>
      <c r="BF137" s="27">
        <f t="shared" si="309"/>
        <v>-0.11491781753944341</v>
      </c>
      <c r="BG137" s="27">
        <f t="shared" si="309"/>
        <v>-0.37905537929677457</v>
      </c>
      <c r="BH137" s="27">
        <f t="shared" si="309"/>
        <v>-0.42822877378653601</v>
      </c>
      <c r="BI137" s="27">
        <f t="shared" si="310"/>
        <v>-0.80728415308331058</v>
      </c>
      <c r="BO137" t="str">
        <f t="shared" si="322"/>
        <v>62 Leisure, travel and related personal service occupations</v>
      </c>
      <c r="BP137" s="27">
        <f t="shared" si="311"/>
        <v>-0.19701388781304541</v>
      </c>
      <c r="BQ137" s="27">
        <f t="shared" si="311"/>
        <v>-0.51190350749394398</v>
      </c>
      <c r="BR137" s="27">
        <f t="shared" si="311"/>
        <v>-0.47351153463173823</v>
      </c>
      <c r="BS137" s="27">
        <f t="shared" si="311"/>
        <v>-0.83569924095042847</v>
      </c>
      <c r="BT137" s="27">
        <f t="shared" si="312"/>
        <v>-1.3092107755821667</v>
      </c>
      <c r="BZ137" t="str">
        <f t="shared" si="323"/>
        <v>62 Leisure, travel and related personal service occupations</v>
      </c>
      <c r="CA137" s="68">
        <f t="shared" si="313"/>
        <v>0.13619210127138492</v>
      </c>
      <c r="CB137" s="68">
        <f t="shared" si="313"/>
        <v>-0.64895032284984433</v>
      </c>
      <c r="CC137" s="68">
        <f t="shared" si="313"/>
        <v>-4.893168662276759E-2</v>
      </c>
      <c r="CD137" s="68">
        <f t="shared" si="313"/>
        <v>-0.72955067534517637</v>
      </c>
      <c r="CE137" s="68">
        <f t="shared" si="314"/>
        <v>-0.77848236196794396</v>
      </c>
      <c r="CK137" t="str">
        <f t="shared" si="324"/>
        <v>62 Leisure, travel and related personal service occupations</v>
      </c>
      <c r="CL137" s="68">
        <f t="shared" si="315"/>
        <v>6.7022996979013927E-2</v>
      </c>
      <c r="CM137" s="68">
        <f t="shared" si="315"/>
        <v>-0.15714269560657868</v>
      </c>
      <c r="CN137" s="68">
        <f t="shared" si="315"/>
        <v>-0.1122222661397505</v>
      </c>
      <c r="CO137" s="68">
        <f t="shared" si="315"/>
        <v>-2.4925882007708955E-2</v>
      </c>
      <c r="CP137" s="68">
        <f t="shared" si="316"/>
        <v>-0.13714814814745946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3.5538048561456828E-5</v>
      </c>
      <c r="C138" s="27">
        <f t="shared" si="299"/>
        <v>3.7248308675568841E-4</v>
      </c>
      <c r="D138" s="27">
        <f t="shared" si="299"/>
        <v>1.5016619849394933E-4</v>
      </c>
      <c r="E138" s="27">
        <f t="shared" si="299"/>
        <v>1.0198808575859783E-3</v>
      </c>
      <c r="F138" s="27">
        <f t="shared" si="300"/>
        <v>1.1700470560799276E-3</v>
      </c>
      <c r="L138" t="str">
        <f t="shared" si="317"/>
        <v>63 Community and civil enforcement occupations</v>
      </c>
      <c r="M138" s="27">
        <f t="shared" si="301"/>
        <v>-6.99275763268635E-4</v>
      </c>
      <c r="N138" s="27">
        <f t="shared" si="301"/>
        <v>1.6241696362235644E-2</v>
      </c>
      <c r="O138" s="27">
        <f t="shared" si="301"/>
        <v>-5.6104145350826806E-3</v>
      </c>
      <c r="P138" s="27">
        <f t="shared" si="301"/>
        <v>1.8553354401571999E-2</v>
      </c>
      <c r="Q138" s="27">
        <f t="shared" si="302"/>
        <v>1.2942939866489318E-2</v>
      </c>
      <c r="W138" t="str">
        <f t="shared" si="318"/>
        <v>63 Community and civil enforcement occupations</v>
      </c>
      <c r="X138" s="27">
        <f t="shared" si="303"/>
        <v>1.3097678752805403E-2</v>
      </c>
      <c r="Y138" s="27">
        <f t="shared" si="303"/>
        <v>1.5828496386865315E-2</v>
      </c>
      <c r="Z138" s="27">
        <f t="shared" si="303"/>
        <v>1.4735492631558628E-2</v>
      </c>
      <c r="AA138" s="27">
        <f t="shared" si="303"/>
        <v>4.1296004911769046E-2</v>
      </c>
      <c r="AB138" s="27">
        <f t="shared" si="304"/>
        <v>5.6031497543327674E-2</v>
      </c>
      <c r="AH138" t="str">
        <f t="shared" si="319"/>
        <v>63 Community and civil enforcement occupations</v>
      </c>
      <c r="AI138" s="27">
        <f t="shared" si="305"/>
        <v>-4.7783622551434562E-4</v>
      </c>
      <c r="AJ138" s="27">
        <f t="shared" si="305"/>
        <v>1.306348868338985E-2</v>
      </c>
      <c r="AK138" s="27">
        <f t="shared" si="305"/>
        <v>-8.914620286772923E-3</v>
      </c>
      <c r="AL138" s="27">
        <f t="shared" si="305"/>
        <v>8.5210482007279376E-3</v>
      </c>
      <c r="AM138" s="27">
        <f t="shared" si="306"/>
        <v>-3.9357208604498539E-4</v>
      </c>
      <c r="AS138" t="str">
        <f t="shared" si="320"/>
        <v>63 Community and civil enforcement occupations</v>
      </c>
      <c r="AT138" s="27">
        <f t="shared" si="307"/>
        <v>-4.570550543178252E-3</v>
      </c>
      <c r="AU138" s="27">
        <f t="shared" si="307"/>
        <v>9.8722358421632281E-3</v>
      </c>
      <c r="AV138" s="27">
        <f t="shared" si="307"/>
        <v>-1.0329042916809097E-2</v>
      </c>
      <c r="AW138" s="27">
        <f t="shared" si="307"/>
        <v>2.2574085559687873E-3</v>
      </c>
      <c r="AX138" s="27">
        <f t="shared" si="308"/>
        <v>-8.0716343608403102E-3</v>
      </c>
      <c r="BD138" t="str">
        <f t="shared" si="321"/>
        <v>63 Community and civil enforcement occupations</v>
      </c>
      <c r="BE138" s="27">
        <f t="shared" si="309"/>
        <v>-6.0727157908732801E-2</v>
      </c>
      <c r="BF138" s="27">
        <f t="shared" si="309"/>
        <v>5.9006483378281085E-2</v>
      </c>
      <c r="BG138" s="27">
        <f t="shared" si="309"/>
        <v>-6.2564905369729654E-2</v>
      </c>
      <c r="BH138" s="27">
        <f t="shared" si="309"/>
        <v>3.3644890525231369E-3</v>
      </c>
      <c r="BI138" s="27">
        <f t="shared" si="310"/>
        <v>-5.9200416317206517E-2</v>
      </c>
      <c r="BO138" t="str">
        <f t="shared" si="322"/>
        <v>63 Community and civil enforcement occupations</v>
      </c>
      <c r="BP138" s="27">
        <f t="shared" si="311"/>
        <v>-2.9981017620176492E-2</v>
      </c>
      <c r="BQ138" s="27">
        <f t="shared" si="311"/>
        <v>3.8793906104994724E-2</v>
      </c>
      <c r="BR138" s="27">
        <f t="shared" si="311"/>
        <v>-6.1045878119855679E-2</v>
      </c>
      <c r="BS138" s="27">
        <f t="shared" si="311"/>
        <v>-1.1450974581328571E-2</v>
      </c>
      <c r="BT138" s="27">
        <f t="shared" si="312"/>
        <v>-7.249685270118425E-2</v>
      </c>
      <c r="BZ138" t="str">
        <f t="shared" si="323"/>
        <v>63 Community and civil enforcement occupations</v>
      </c>
      <c r="CA138" s="68">
        <f t="shared" si="313"/>
        <v>-3.2367169981141503E-2</v>
      </c>
      <c r="CB138" s="68">
        <f t="shared" si="313"/>
        <v>2.8522403566459242E-2</v>
      </c>
      <c r="CC138" s="68">
        <f t="shared" si="313"/>
        <v>-3.28766536218697E-2</v>
      </c>
      <c r="CD138" s="68">
        <f t="shared" si="313"/>
        <v>-2.4847469626906343E-2</v>
      </c>
      <c r="CE138" s="68">
        <f t="shared" si="314"/>
        <v>-5.7724123248776044E-2</v>
      </c>
      <c r="CK138" t="str">
        <f t="shared" si="324"/>
        <v>63 Community and civil enforcement occupations</v>
      </c>
      <c r="CL138" s="68">
        <f t="shared" si="315"/>
        <v>-1.2465956982183383E-2</v>
      </c>
      <c r="CM138" s="68">
        <f t="shared" si="315"/>
        <v>1.2626532503596882E-2</v>
      </c>
      <c r="CN138" s="68">
        <f t="shared" si="315"/>
        <v>-2.177498766237753E-2</v>
      </c>
      <c r="CO138" s="68">
        <f t="shared" si="315"/>
        <v>-5.1908635366533229E-3</v>
      </c>
      <c r="CP138" s="68">
        <f t="shared" si="316"/>
        <v>-2.6965851199030853E-2</v>
      </c>
    </row>
    <row r="139" spans="1:94" x14ac:dyDescent="0.2">
      <c r="A139" t="str">
        <f t="shared" si="298"/>
        <v>71 Sales occupations</v>
      </c>
      <c r="B139" s="27">
        <f t="shared" si="299"/>
        <v>2.1789746854094516E-2</v>
      </c>
      <c r="C139" s="27">
        <f t="shared" si="299"/>
        <v>-1.0798700711212722E-2</v>
      </c>
      <c r="D139" s="27">
        <f t="shared" si="299"/>
        <v>1.2628537132482298E-2</v>
      </c>
      <c r="E139" s="27">
        <f t="shared" si="299"/>
        <v>3.7631706823810201E-2</v>
      </c>
      <c r="F139" s="27">
        <f t="shared" si="300"/>
        <v>5.02602439562925E-2</v>
      </c>
      <c r="L139" t="str">
        <f t="shared" si="317"/>
        <v>71 Sales occupations</v>
      </c>
      <c r="M139" s="27">
        <f t="shared" si="301"/>
        <v>0.31116461586730404</v>
      </c>
      <c r="N139" s="27">
        <f t="shared" si="301"/>
        <v>0.17585908661640581</v>
      </c>
      <c r="O139" s="27">
        <f t="shared" si="301"/>
        <v>0.25912338110878075</v>
      </c>
      <c r="P139" s="27">
        <f t="shared" si="301"/>
        <v>0.90049527579733102</v>
      </c>
      <c r="Q139" s="27">
        <f t="shared" si="302"/>
        <v>1.1596186569061118</v>
      </c>
      <c r="W139" t="str">
        <f t="shared" si="318"/>
        <v>71 Sales occupations</v>
      </c>
      <c r="X139" s="27">
        <f t="shared" si="303"/>
        <v>0.65109420116652572</v>
      </c>
      <c r="Y139" s="27">
        <f t="shared" si="303"/>
        <v>0.14633570961229125</v>
      </c>
      <c r="Z139" s="27">
        <f t="shared" si="303"/>
        <v>0.35775910216084128</v>
      </c>
      <c r="AA139" s="27">
        <f t="shared" si="303"/>
        <v>1.8236385860992952</v>
      </c>
      <c r="AB139" s="27">
        <f t="shared" si="304"/>
        <v>2.1813976882601365</v>
      </c>
      <c r="AH139" t="str">
        <f t="shared" si="319"/>
        <v>71 Sales occupations</v>
      </c>
      <c r="AI139" s="27">
        <f t="shared" si="305"/>
        <v>7.2721492582303426E-2</v>
      </c>
      <c r="AJ139" s="27">
        <f t="shared" si="305"/>
        <v>4.826147456727492E-2</v>
      </c>
      <c r="AK139" s="27">
        <f t="shared" si="305"/>
        <v>-2.7504965404455906E-2</v>
      </c>
      <c r="AL139" s="27">
        <f t="shared" si="305"/>
        <v>0.3712657316687622</v>
      </c>
      <c r="AM139" s="27">
        <f t="shared" si="306"/>
        <v>0.34376076626430629</v>
      </c>
      <c r="AS139" t="str">
        <f t="shared" si="320"/>
        <v>71 Sales occupations</v>
      </c>
      <c r="AT139" s="27">
        <f t="shared" si="307"/>
        <v>2.0363089934890999E-2</v>
      </c>
      <c r="AU139" s="27">
        <f t="shared" si="307"/>
        <v>2.5972170103885528E-2</v>
      </c>
      <c r="AV139" s="27">
        <f t="shared" si="307"/>
        <v>-7.7749511035024588E-2</v>
      </c>
      <c r="AW139" s="27">
        <f t="shared" si="307"/>
        <v>0.28201245977186495</v>
      </c>
      <c r="AX139" s="27">
        <f t="shared" si="308"/>
        <v>0.20426294873684037</v>
      </c>
      <c r="BD139" t="str">
        <f t="shared" si="321"/>
        <v>71 Sales occupations</v>
      </c>
      <c r="BE139" s="27">
        <f t="shared" si="309"/>
        <v>-0.88035660889165257</v>
      </c>
      <c r="BF139" s="27">
        <f t="shared" si="309"/>
        <v>1.1354472001308906</v>
      </c>
      <c r="BG139" s="27">
        <f t="shared" si="309"/>
        <v>-0.95032910082107591</v>
      </c>
      <c r="BH139" s="27">
        <f t="shared" si="309"/>
        <v>0.30759960461983482</v>
      </c>
      <c r="BI139" s="27">
        <f t="shared" si="310"/>
        <v>-0.64272949620124109</v>
      </c>
      <c r="BO139" t="str">
        <f t="shared" si="322"/>
        <v>71 Sales occupations</v>
      </c>
      <c r="BP139" s="27">
        <f t="shared" si="311"/>
        <v>-1.5319846497186589</v>
      </c>
      <c r="BQ139" s="27">
        <f t="shared" si="311"/>
        <v>-0.53905892775417996</v>
      </c>
      <c r="BR139" s="27">
        <f t="shared" si="311"/>
        <v>-1.4280078452529406</v>
      </c>
      <c r="BS139" s="27">
        <f t="shared" si="311"/>
        <v>-2.0754519359081023</v>
      </c>
      <c r="BT139" s="27">
        <f t="shared" si="312"/>
        <v>-3.5034597811610428</v>
      </c>
      <c r="BZ139" t="str">
        <f t="shared" si="323"/>
        <v>71 Sales occupations</v>
      </c>
      <c r="CA139" s="68">
        <f t="shared" si="313"/>
        <v>-0.7718998981523626</v>
      </c>
      <c r="CB139" s="68">
        <f t="shared" si="313"/>
        <v>-1.0008066323018054</v>
      </c>
      <c r="CC139" s="68">
        <f t="shared" si="313"/>
        <v>-1.3200643416483322</v>
      </c>
      <c r="CD139" s="68">
        <f t="shared" si="313"/>
        <v>-3.3787966741647626</v>
      </c>
      <c r="CE139" s="68">
        <f t="shared" si="314"/>
        <v>-4.6988610158130948</v>
      </c>
      <c r="CK139" t="str">
        <f t="shared" si="324"/>
        <v>71 Sales occupations</v>
      </c>
      <c r="CL139" s="68">
        <f t="shared" si="315"/>
        <v>-0.11322469406324531</v>
      </c>
      <c r="CM139" s="68">
        <f t="shared" si="315"/>
        <v>-0.31878843447182792</v>
      </c>
      <c r="CN139" s="68">
        <f t="shared" si="315"/>
        <v>-0.34877007147840633</v>
      </c>
      <c r="CO139" s="68">
        <f t="shared" si="315"/>
        <v>-0.47108884086195046</v>
      </c>
      <c r="CP139" s="68">
        <f t="shared" si="316"/>
        <v>-0.81985891234035679</v>
      </c>
    </row>
    <row r="140" spans="1:94" x14ac:dyDescent="0.2">
      <c r="A140" t="str">
        <f t="shared" si="298"/>
        <v>72 Customer service occupations</v>
      </c>
      <c r="B140" s="27">
        <f t="shared" si="299"/>
        <v>8.7502811072043829E-3</v>
      </c>
      <c r="C140" s="27">
        <f t="shared" si="299"/>
        <v>7.6174874019610539E-3</v>
      </c>
      <c r="D140" s="27">
        <f t="shared" si="299"/>
        <v>2.8928157166007412E-2</v>
      </c>
      <c r="E140" s="27">
        <f t="shared" si="299"/>
        <v>3.3597196117642197E-2</v>
      </c>
      <c r="F140" s="27">
        <f t="shared" si="300"/>
        <v>6.252535328364961E-2</v>
      </c>
      <c r="L140" t="str">
        <f t="shared" si="317"/>
        <v>72 Customer service occupations</v>
      </c>
      <c r="M140" s="27">
        <f t="shared" si="301"/>
        <v>0.15445670534119038</v>
      </c>
      <c r="N140" s="27">
        <f t="shared" si="301"/>
        <v>3.1207070603307185E-2</v>
      </c>
      <c r="O140" s="27">
        <f t="shared" si="301"/>
        <v>0.34803807039789891</v>
      </c>
      <c r="P140" s="27">
        <f t="shared" si="301"/>
        <v>0.40264031378339027</v>
      </c>
      <c r="Q140" s="27">
        <f t="shared" si="302"/>
        <v>0.75067838418128918</v>
      </c>
      <c r="W140" t="str">
        <f t="shared" si="318"/>
        <v>72 Customer service occupations</v>
      </c>
      <c r="X140" s="27">
        <f t="shared" si="303"/>
        <v>0.39061854445509647</v>
      </c>
      <c r="Y140" s="27">
        <f t="shared" si="303"/>
        <v>5.179210165862802E-2</v>
      </c>
      <c r="Z140" s="27">
        <f t="shared" si="303"/>
        <v>0.85332873433238943</v>
      </c>
      <c r="AA140" s="27">
        <f t="shared" si="303"/>
        <v>1.0020913928274418</v>
      </c>
      <c r="AB140" s="27">
        <f t="shared" si="304"/>
        <v>1.8554201271598312</v>
      </c>
      <c r="AH140" t="str">
        <f t="shared" si="319"/>
        <v>72 Customer service occupations</v>
      </c>
      <c r="AI140" s="27">
        <f t="shared" si="305"/>
        <v>0.15627001891840742</v>
      </c>
      <c r="AJ140" s="27">
        <f t="shared" si="305"/>
        <v>8.195641250085639E-2</v>
      </c>
      <c r="AK140" s="27">
        <f t="shared" si="305"/>
        <v>0.29313385772155753</v>
      </c>
      <c r="AL140" s="27">
        <f t="shared" si="305"/>
        <v>0.29702330437429958</v>
      </c>
      <c r="AM140" s="27">
        <f t="shared" si="306"/>
        <v>0.59015716209585711</v>
      </c>
      <c r="AS140" t="str">
        <f t="shared" si="320"/>
        <v>72 Customer service occupations</v>
      </c>
      <c r="AT140" s="27">
        <f t="shared" si="307"/>
        <v>0.11644705873738215</v>
      </c>
      <c r="AU140" s="27">
        <f t="shared" si="307"/>
        <v>1.2252668698382041E-2</v>
      </c>
      <c r="AV140" s="27">
        <f t="shared" si="307"/>
        <v>0.2278594185979318</v>
      </c>
      <c r="AW140" s="27">
        <f t="shared" si="307"/>
        <v>0.17765852552308448</v>
      </c>
      <c r="AX140" s="27">
        <f t="shared" si="308"/>
        <v>0.40551794412101627</v>
      </c>
      <c r="BD140" t="str">
        <f t="shared" si="321"/>
        <v>72 Customer service occupations</v>
      </c>
      <c r="BE140" s="27">
        <f t="shared" si="309"/>
        <v>5.8553495289298763E-2</v>
      </c>
      <c r="BF140" s="27">
        <f t="shared" si="309"/>
        <v>0.24577082081932256</v>
      </c>
      <c r="BG140" s="27">
        <f t="shared" si="309"/>
        <v>0.58761080734045867</v>
      </c>
      <c r="BH140" s="27">
        <f t="shared" si="309"/>
        <v>0.36092866140058222</v>
      </c>
      <c r="BI140" s="27">
        <f t="shared" si="310"/>
        <v>0.94853946874104089</v>
      </c>
      <c r="BO140" t="str">
        <f t="shared" si="322"/>
        <v>72 Customer service occupations</v>
      </c>
      <c r="BP140" s="27">
        <f t="shared" si="311"/>
        <v>4.3766186232923943E-2</v>
      </c>
      <c r="BQ140" s="27">
        <f t="shared" si="311"/>
        <v>-8.9379553421918612E-2</v>
      </c>
      <c r="BR140" s="27">
        <f t="shared" si="311"/>
        <v>0.72296936984986759</v>
      </c>
      <c r="BS140" s="27">
        <f t="shared" si="311"/>
        <v>-0.24224710722036757</v>
      </c>
      <c r="BT140" s="27">
        <f t="shared" si="312"/>
        <v>0.48072226262950002</v>
      </c>
      <c r="BZ140" t="str">
        <f t="shared" si="323"/>
        <v>72 Customer service occupations</v>
      </c>
      <c r="CA140" s="68">
        <f t="shared" si="313"/>
        <v>-7.5621196246765887E-2</v>
      </c>
      <c r="CB140" s="68">
        <f t="shared" si="313"/>
        <v>-0.1362985649284989</v>
      </c>
      <c r="CC140" s="68">
        <f t="shared" si="313"/>
        <v>0.18528660684461795</v>
      </c>
      <c r="CD140" s="68">
        <f t="shared" si="313"/>
        <v>-0.16059390963161646</v>
      </c>
      <c r="CE140" s="68">
        <f t="shared" si="314"/>
        <v>2.4692697213001491E-2</v>
      </c>
      <c r="CK140" t="str">
        <f t="shared" si="324"/>
        <v>72 Customer service occupations</v>
      </c>
      <c r="CL140" s="68">
        <f t="shared" si="315"/>
        <v>0.12027322297997295</v>
      </c>
      <c r="CM140" s="68">
        <f t="shared" si="315"/>
        <v>-5.5284286720398423E-3</v>
      </c>
      <c r="CN140" s="68">
        <f t="shared" si="315"/>
        <v>0.28983311885703211</v>
      </c>
      <c r="CO140" s="68">
        <f t="shared" si="315"/>
        <v>0.20961578753378562</v>
      </c>
      <c r="CP140" s="68">
        <f t="shared" si="316"/>
        <v>0.49944890639081774</v>
      </c>
    </row>
    <row r="141" spans="1:94" x14ac:dyDescent="0.2">
      <c r="A141" t="str">
        <f t="shared" si="298"/>
        <v>81 Process, plant and machine operatives</v>
      </c>
      <c r="B141" s="27">
        <f t="shared" si="299"/>
        <v>8.6171356086037973E-3</v>
      </c>
      <c r="C141" s="27">
        <f t="shared" si="299"/>
        <v>-2.041442696432666E-3</v>
      </c>
      <c r="D141" s="27">
        <f t="shared" si="299"/>
        <v>1.4354753411106196E-2</v>
      </c>
      <c r="E141" s="27">
        <f t="shared" si="299"/>
        <v>2.5483169483578899E-2</v>
      </c>
      <c r="F141" s="27">
        <f t="shared" si="300"/>
        <v>3.9837922894685095E-2</v>
      </c>
      <c r="L141" t="str">
        <f t="shared" si="317"/>
        <v>81 Process, plant and machine operatives</v>
      </c>
      <c r="M141" s="27">
        <f t="shared" si="301"/>
        <v>5.2675567018093228E-2</v>
      </c>
      <c r="N141" s="27">
        <f t="shared" si="301"/>
        <v>-1.631689756009802E-4</v>
      </c>
      <c r="O141" s="27">
        <f t="shared" si="301"/>
        <v>0.10683854899653303</v>
      </c>
      <c r="P141" s="27">
        <f t="shared" si="301"/>
        <v>0.18045842237199683</v>
      </c>
      <c r="Q141" s="27">
        <f t="shared" si="302"/>
        <v>0.28729697136852983</v>
      </c>
      <c r="W141" t="str">
        <f t="shared" si="318"/>
        <v>81 Process, plant and machine operatives</v>
      </c>
      <c r="X141" s="27">
        <f t="shared" si="303"/>
        <v>4.3787114768621682E-2</v>
      </c>
      <c r="Y141" s="27">
        <f t="shared" si="303"/>
        <v>-3.3542711317715579E-2</v>
      </c>
      <c r="Z141" s="27">
        <f t="shared" si="303"/>
        <v>0.23708407396745129</v>
      </c>
      <c r="AA141" s="27">
        <f t="shared" si="303"/>
        <v>0.3613284970994205</v>
      </c>
      <c r="AB141" s="27">
        <f t="shared" si="304"/>
        <v>0.59841257106687173</v>
      </c>
      <c r="AH141" t="str">
        <f t="shared" si="319"/>
        <v>81 Process, plant and machine operatives</v>
      </c>
      <c r="AI141" s="27">
        <f t="shared" si="305"/>
        <v>3.9191918351519889E-2</v>
      </c>
      <c r="AJ141" s="27">
        <f t="shared" si="305"/>
        <v>-1.3731258266832802E-2</v>
      </c>
      <c r="AK141" s="27">
        <f t="shared" si="305"/>
        <v>0.11433833233703164</v>
      </c>
      <c r="AL141" s="27">
        <f t="shared" si="305"/>
        <v>0.19216470343634451</v>
      </c>
      <c r="AM141" s="27">
        <f t="shared" si="306"/>
        <v>0.30650303577337612</v>
      </c>
      <c r="AS141" t="str">
        <f t="shared" si="320"/>
        <v>81 Process, plant and machine operatives</v>
      </c>
      <c r="AT141" s="27">
        <f t="shared" si="307"/>
        <v>8.5266360094550186E-2</v>
      </c>
      <c r="AU141" s="27">
        <f t="shared" si="307"/>
        <v>-3.9817371214484698E-2</v>
      </c>
      <c r="AV141" s="27">
        <f t="shared" si="307"/>
        <v>0.20159297042279478</v>
      </c>
      <c r="AW141" s="27">
        <f t="shared" si="307"/>
        <v>0.22730052876532281</v>
      </c>
      <c r="AX141" s="27">
        <f t="shared" si="308"/>
        <v>0.42889349918811759</v>
      </c>
      <c r="BD141" t="str">
        <f t="shared" si="321"/>
        <v>81 Process, plant and machine operatives</v>
      </c>
      <c r="BE141" s="27">
        <f t="shared" si="309"/>
        <v>9.2127028347995576E-2</v>
      </c>
      <c r="BF141" s="27">
        <f t="shared" si="309"/>
        <v>-0.11236048116334096</v>
      </c>
      <c r="BG141" s="27">
        <f t="shared" si="309"/>
        <v>0.79986050250149132</v>
      </c>
      <c r="BH141" s="27">
        <f t="shared" si="309"/>
        <v>0.57537906621429125</v>
      </c>
      <c r="BI141" s="27">
        <f t="shared" si="310"/>
        <v>1.3752395687157826</v>
      </c>
      <c r="BO141" t="str">
        <f t="shared" si="322"/>
        <v>81 Process, plant and machine operatives</v>
      </c>
      <c r="BP141" s="27">
        <f t="shared" si="311"/>
        <v>0.5630888427170615</v>
      </c>
      <c r="BQ141" s="27">
        <f t="shared" si="311"/>
        <v>-0.70633203652463239</v>
      </c>
      <c r="BR141" s="27">
        <f t="shared" si="311"/>
        <v>0.92347527065546942</v>
      </c>
      <c r="BS141" s="27">
        <f t="shared" si="311"/>
        <v>-4.2295183147973425E-2</v>
      </c>
      <c r="BT141" s="27">
        <f t="shared" si="312"/>
        <v>0.88118008750749599</v>
      </c>
      <c r="BZ141" t="str">
        <f t="shared" si="323"/>
        <v>81 Process, plant and machine operatives</v>
      </c>
      <c r="CA141" s="68">
        <f t="shared" si="313"/>
        <v>-0.3517465463436964</v>
      </c>
      <c r="CB141" s="68">
        <f t="shared" si="313"/>
        <v>-0.38366893598719187</v>
      </c>
      <c r="CC141" s="68">
        <f t="shared" si="313"/>
        <v>0.19205161569692963</v>
      </c>
      <c r="CD141" s="68">
        <f t="shared" si="313"/>
        <v>-1.4252533628201378</v>
      </c>
      <c r="CE141" s="68">
        <f t="shared" si="314"/>
        <v>-1.2332017471232082</v>
      </c>
      <c r="CK141" t="str">
        <f t="shared" si="324"/>
        <v>81 Process, plant and machine operatives</v>
      </c>
      <c r="CL141" s="68">
        <f t="shared" si="315"/>
        <v>-8.6209428248889441E-2</v>
      </c>
      <c r="CM141" s="68">
        <f t="shared" si="315"/>
        <v>-0.20364959416797046</v>
      </c>
      <c r="CN141" s="68">
        <f t="shared" si="315"/>
        <v>-0.25197218605246308</v>
      </c>
      <c r="CO141" s="68">
        <f t="shared" si="315"/>
        <v>-0.1648756757445981</v>
      </c>
      <c r="CP141" s="68">
        <f t="shared" si="316"/>
        <v>-0.41684786179706118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3.1045829997552628E-2</v>
      </c>
      <c r="C142" s="27">
        <f t="shared" si="299"/>
        <v>-8.9771852410460151E-3</v>
      </c>
      <c r="D142" s="27">
        <f t="shared" si="299"/>
        <v>2.8439493317979098E-2</v>
      </c>
      <c r="E142" s="27">
        <f t="shared" si="299"/>
        <v>4.5962272549463681E-2</v>
      </c>
      <c r="F142" s="27">
        <f t="shared" si="300"/>
        <v>7.4401765867442779E-2</v>
      </c>
      <c r="L142" t="str">
        <f t="shared" si="317"/>
        <v>82 Transport and mobile machine drivers and operatives</v>
      </c>
      <c r="M142" s="27">
        <f t="shared" si="301"/>
        <v>0.22620086804291989</v>
      </c>
      <c r="N142" s="27">
        <f t="shared" si="301"/>
        <v>-2.7236197104194115E-2</v>
      </c>
      <c r="O142" s="27">
        <f t="shared" si="301"/>
        <v>0.13300558720477162</v>
      </c>
      <c r="P142" s="27">
        <f t="shared" si="301"/>
        <v>0.3038221865618056</v>
      </c>
      <c r="Q142" s="27">
        <f t="shared" si="302"/>
        <v>0.43682777376657722</v>
      </c>
      <c r="W142" t="str">
        <f t="shared" si="318"/>
        <v>82 Transport and mobile machine drivers and operatives</v>
      </c>
      <c r="X142" s="27">
        <f t="shared" si="303"/>
        <v>0.55389614909245122</v>
      </c>
      <c r="Y142" s="27">
        <f t="shared" si="303"/>
        <v>-0.25007845522361283</v>
      </c>
      <c r="Z142" s="27">
        <f t="shared" si="303"/>
        <v>0.20977056916365178</v>
      </c>
      <c r="AA142" s="27">
        <f t="shared" si="303"/>
        <v>0.58152260453328219</v>
      </c>
      <c r="AB142" s="27">
        <f t="shared" si="304"/>
        <v>0.79129317369693397</v>
      </c>
      <c r="AH142" t="str">
        <f t="shared" si="319"/>
        <v>82 Transport and mobile machine drivers and operatives</v>
      </c>
      <c r="AI142" s="27">
        <f t="shared" si="305"/>
        <v>0.24475096894533388</v>
      </c>
      <c r="AJ142" s="27">
        <f t="shared" si="305"/>
        <v>-0.12850129700130908</v>
      </c>
      <c r="AK142" s="27">
        <f t="shared" si="305"/>
        <v>9.2860217611990814E-2</v>
      </c>
      <c r="AL142" s="27">
        <f t="shared" si="305"/>
        <v>0.17257901173573209</v>
      </c>
      <c r="AM142" s="27">
        <f t="shared" si="306"/>
        <v>0.2654392293477229</v>
      </c>
      <c r="AS142" t="str">
        <f t="shared" si="320"/>
        <v>82 Transport and mobile machine drivers and operatives</v>
      </c>
      <c r="AT142" s="27">
        <f t="shared" si="307"/>
        <v>0.33842574485616295</v>
      </c>
      <c r="AU142" s="27">
        <f t="shared" si="307"/>
        <v>-0.13348409832903241</v>
      </c>
      <c r="AV142" s="27">
        <f t="shared" si="307"/>
        <v>0.12017390051502663</v>
      </c>
      <c r="AW142" s="27">
        <f t="shared" si="307"/>
        <v>0.23767397846327865</v>
      </c>
      <c r="AX142" s="27">
        <f t="shared" si="308"/>
        <v>0.35784787897830528</v>
      </c>
      <c r="BD142" t="str">
        <f t="shared" si="321"/>
        <v>82 Transport and mobile machine drivers and operatives</v>
      </c>
      <c r="BE142" s="27">
        <f t="shared" si="309"/>
        <v>0.58412095441864942</v>
      </c>
      <c r="BF142" s="27">
        <f t="shared" si="309"/>
        <v>-0.43506104812058588</v>
      </c>
      <c r="BG142" s="27">
        <f t="shared" si="309"/>
        <v>0.41219262130174616</v>
      </c>
      <c r="BH142" s="27">
        <f t="shared" si="309"/>
        <v>0.65769544637710897</v>
      </c>
      <c r="BI142" s="27">
        <f t="shared" si="310"/>
        <v>1.0698880676788551</v>
      </c>
      <c r="BO142" t="str">
        <f t="shared" si="322"/>
        <v>82 Transport and mobile machine drivers and operatives</v>
      </c>
      <c r="BP142" s="27">
        <f t="shared" si="311"/>
        <v>1.6779969055987172</v>
      </c>
      <c r="BQ142" s="27">
        <f t="shared" si="311"/>
        <v>-2.2533144759609511</v>
      </c>
      <c r="BR142" s="27">
        <f t="shared" si="311"/>
        <v>0.32834123613662936</v>
      </c>
      <c r="BS142" s="27">
        <f t="shared" si="311"/>
        <v>-0.4799079161572406</v>
      </c>
      <c r="BT142" s="27">
        <f t="shared" si="312"/>
        <v>-0.15156668002061124</v>
      </c>
      <c r="BZ142" t="str">
        <f t="shared" si="323"/>
        <v>82 Transport and mobile machine drivers and operatives</v>
      </c>
      <c r="CA142" s="68">
        <f t="shared" si="313"/>
        <v>-0.39715293173143529</v>
      </c>
      <c r="CB142" s="68">
        <f t="shared" si="313"/>
        <v>-1.8100914692060499</v>
      </c>
      <c r="CC142" s="68">
        <f t="shared" si="313"/>
        <v>-0.29634753484467691</v>
      </c>
      <c r="CD142" s="68">
        <f t="shared" si="313"/>
        <v>-1.457405222033767</v>
      </c>
      <c r="CE142" s="68">
        <f t="shared" si="314"/>
        <v>-1.7537527568784439</v>
      </c>
      <c r="CK142" t="str">
        <f t="shared" si="324"/>
        <v>82 Transport and mobile machine drivers and operatives</v>
      </c>
      <c r="CL142" s="68">
        <f t="shared" si="315"/>
        <v>0.58546831545500799</v>
      </c>
      <c r="CM142" s="68">
        <f t="shared" si="315"/>
        <v>-0.73040984628669436</v>
      </c>
      <c r="CN142" s="68">
        <f t="shared" si="315"/>
        <v>-8.1006655373840886E-3</v>
      </c>
      <c r="CO142" s="68">
        <f t="shared" si="315"/>
        <v>-0.58364215684453424</v>
      </c>
      <c r="CP142" s="68">
        <f t="shared" si="316"/>
        <v>-0.59174282238191833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-1.3680641320922395E-4</v>
      </c>
      <c r="C143" s="27">
        <f t="shared" si="299"/>
        <v>1.0374530729782448E-5</v>
      </c>
      <c r="D143" s="27">
        <f t="shared" si="299"/>
        <v>-8.1249683736124177E-5</v>
      </c>
      <c r="E143" s="27">
        <f t="shared" si="299"/>
        <v>9.0169464860364906E-5</v>
      </c>
      <c r="F143" s="27">
        <f t="shared" si="300"/>
        <v>8.9197811242407296E-6</v>
      </c>
      <c r="L143" t="str">
        <f t="shared" si="317"/>
        <v>91 Elementary trades and related occupations</v>
      </c>
      <c r="M143" s="27">
        <f t="shared" si="301"/>
        <v>2.6000160824808105E-2</v>
      </c>
      <c r="N143" s="27">
        <f t="shared" si="301"/>
        <v>-1.050910006021076E-2</v>
      </c>
      <c r="O143" s="27">
        <f t="shared" si="301"/>
        <v>1.900985306965447E-3</v>
      </c>
      <c r="P143" s="27">
        <f t="shared" si="301"/>
        <v>4.6406756989204087E-2</v>
      </c>
      <c r="Q143" s="27">
        <f t="shared" si="302"/>
        <v>4.8307742296169534E-2</v>
      </c>
      <c r="W143" t="str">
        <f t="shared" si="318"/>
        <v>91 Elementary trades and related occupations</v>
      </c>
      <c r="X143" s="27">
        <f t="shared" si="303"/>
        <v>2.7724313497873687E-2</v>
      </c>
      <c r="Y143" s="27">
        <f t="shared" si="303"/>
        <v>-6.3891453674025045E-2</v>
      </c>
      <c r="Z143" s="27">
        <f t="shared" si="303"/>
        <v>-5.8274740831786742E-2</v>
      </c>
      <c r="AA143" s="27">
        <f t="shared" si="303"/>
        <v>3.5208757236572519E-2</v>
      </c>
      <c r="AB143" s="27">
        <f t="shared" si="304"/>
        <v>-2.3065983595214223E-2</v>
      </c>
      <c r="AH143" t="str">
        <f t="shared" si="319"/>
        <v>91 Elementary trades and related occupations</v>
      </c>
      <c r="AI143" s="27">
        <f t="shared" si="305"/>
        <v>4.373937793411159E-2</v>
      </c>
      <c r="AJ143" s="27">
        <f t="shared" si="305"/>
        <v>-5.9212102527663846E-2</v>
      </c>
      <c r="AK143" s="27">
        <f t="shared" si="305"/>
        <v>-1.1144676196842229E-2</v>
      </c>
      <c r="AL143" s="27">
        <f t="shared" si="305"/>
        <v>9.5425849878071123E-2</v>
      </c>
      <c r="AM143" s="27">
        <f t="shared" si="306"/>
        <v>8.4281173681228894E-2</v>
      </c>
      <c r="AS143" t="str">
        <f t="shared" si="320"/>
        <v>91 Elementary trades and related occupations</v>
      </c>
      <c r="AT143" s="27">
        <f t="shared" si="307"/>
        <v>2.6389588877578363E-3</v>
      </c>
      <c r="AU143" s="27">
        <f t="shared" si="307"/>
        <v>3.2088580182799697E-3</v>
      </c>
      <c r="AV143" s="27">
        <f t="shared" si="307"/>
        <v>-5.4369661218389376E-2</v>
      </c>
      <c r="AW143" s="27">
        <f t="shared" si="307"/>
        <v>3.1257660194621728E-2</v>
      </c>
      <c r="AX143" s="27">
        <f t="shared" si="308"/>
        <v>-2.3112001023767648E-2</v>
      </c>
      <c r="BD143" t="str">
        <f t="shared" si="321"/>
        <v>91 Elementary trades and related occupations</v>
      </c>
      <c r="BE143" s="27">
        <f t="shared" si="309"/>
        <v>-0.23534413937189802</v>
      </c>
      <c r="BF143" s="27">
        <f t="shared" si="309"/>
        <v>-3.991591034534725E-2</v>
      </c>
      <c r="BG143" s="27">
        <f t="shared" si="309"/>
        <v>-0.14505278188147486</v>
      </c>
      <c r="BH143" s="27">
        <f t="shared" si="309"/>
        <v>0.17806579294759906</v>
      </c>
      <c r="BI143" s="27">
        <f t="shared" si="310"/>
        <v>3.3013011066124198E-2</v>
      </c>
      <c r="BO143" t="str">
        <f t="shared" si="322"/>
        <v>91 Elementary trades and related occupations</v>
      </c>
      <c r="BP143" s="27">
        <f t="shared" si="311"/>
        <v>-7.0630216131741808E-2</v>
      </c>
      <c r="BQ143" s="27">
        <f t="shared" si="311"/>
        <v>-0.41678238888764829</v>
      </c>
      <c r="BR143" s="27">
        <f t="shared" si="311"/>
        <v>-0.4282263008589049</v>
      </c>
      <c r="BS143" s="27">
        <f t="shared" si="311"/>
        <v>-0.15996126746513295</v>
      </c>
      <c r="BT143" s="27">
        <f t="shared" si="312"/>
        <v>-0.58818756832403785</v>
      </c>
      <c r="BZ143" t="str">
        <f t="shared" si="323"/>
        <v>91 Elementary trades and related occupations</v>
      </c>
      <c r="CA143" s="68">
        <f t="shared" si="313"/>
        <v>-0.6971099121505766</v>
      </c>
      <c r="CB143" s="68">
        <f t="shared" si="313"/>
        <v>-0.42460422401260001</v>
      </c>
      <c r="CC143" s="68">
        <f t="shared" si="313"/>
        <v>-0.56322320474550347</v>
      </c>
      <c r="CD143" s="68">
        <f t="shared" si="313"/>
        <v>-0.567519793864115</v>
      </c>
      <c r="CE143" s="68">
        <f t="shared" si="314"/>
        <v>-1.1307429986096185</v>
      </c>
      <c r="CK143" t="str">
        <f t="shared" si="324"/>
        <v>91 Elementary trades and related occupations</v>
      </c>
      <c r="CL143" s="68">
        <f t="shared" si="315"/>
        <v>-0.17553260831223771</v>
      </c>
      <c r="CM143" s="68">
        <f t="shared" si="315"/>
        <v>-0.10381119368634084</v>
      </c>
      <c r="CN143" s="68">
        <f t="shared" si="315"/>
        <v>-0.29656891224755488</v>
      </c>
      <c r="CO143" s="68">
        <f t="shared" si="315"/>
        <v>-0.1988592379726366</v>
      </c>
      <c r="CP143" s="68">
        <f t="shared" si="316"/>
        <v>-0.49542815022019149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1.2692071564278082E-2</v>
      </c>
      <c r="C144" s="27">
        <f t="shared" si="299"/>
        <v>4.6758887608084471E-3</v>
      </c>
      <c r="D144" s="27">
        <f t="shared" si="299"/>
        <v>1.322719220802078E-2</v>
      </c>
      <c r="E144" s="27">
        <f t="shared" si="299"/>
        <v>2.0923132626193719E-2</v>
      </c>
      <c r="F144" s="27">
        <f t="shared" si="300"/>
        <v>3.4150324834214499E-2</v>
      </c>
      <c r="L144" t="str">
        <f t="shared" ref="L144" si="325">A144</f>
        <v>92 Elementary administration and service occupations</v>
      </c>
      <c r="M144" s="27">
        <f t="shared" si="301"/>
        <v>0.58654442043513932</v>
      </c>
      <c r="N144" s="27">
        <f t="shared" si="301"/>
        <v>0.17617250008807206</v>
      </c>
      <c r="O144" s="27">
        <f t="shared" si="301"/>
        <v>0.66857004816160792</v>
      </c>
      <c r="P144" s="27">
        <f t="shared" si="301"/>
        <v>1.3087000938003861</v>
      </c>
      <c r="Q144" s="27">
        <f t="shared" si="302"/>
        <v>1.977270141961994</v>
      </c>
      <c r="W144" t="str">
        <f t="shared" ref="W144" si="326">A144</f>
        <v>92 Elementary administration and service occupations</v>
      </c>
      <c r="X144" s="27">
        <f t="shared" si="303"/>
        <v>1.5474358217050259</v>
      </c>
      <c r="Y144" s="27">
        <f t="shared" si="303"/>
        <v>-0.14754818545481196</v>
      </c>
      <c r="Z144" s="27">
        <f t="shared" si="303"/>
        <v>1.3138226069700867</v>
      </c>
      <c r="AA144" s="27">
        <f t="shared" si="303"/>
        <v>2.7425368441971933</v>
      </c>
      <c r="AB144" s="27">
        <f t="shared" si="304"/>
        <v>4.05635945116728</v>
      </c>
      <c r="AH144" t="str">
        <f t="shared" ref="AH144" si="327">L144</f>
        <v>92 Elementary administration and service occupations</v>
      </c>
      <c r="AI144" s="27">
        <f t="shared" si="305"/>
        <v>0.84241150173315393</v>
      </c>
      <c r="AJ144" s="27">
        <f t="shared" si="305"/>
        <v>-1.5648302839339046E-2</v>
      </c>
      <c r="AK144" s="27">
        <f t="shared" si="305"/>
        <v>0.6001470922717016</v>
      </c>
      <c r="AL144" s="27">
        <f t="shared" si="305"/>
        <v>1.4170634858716085</v>
      </c>
      <c r="AM144" s="27">
        <f t="shared" si="306"/>
        <v>2.0172105781433101</v>
      </c>
      <c r="AS144" t="str">
        <f t="shared" ref="AS144" si="328">W144</f>
        <v>92 Elementary administration and service occupations</v>
      </c>
      <c r="AT144" s="27">
        <f t="shared" si="307"/>
        <v>0.53935144744035579</v>
      </c>
      <c r="AU144" s="27">
        <f t="shared" si="307"/>
        <v>0.10083917268065079</v>
      </c>
      <c r="AV144" s="27">
        <f t="shared" si="307"/>
        <v>0.49766941770892004</v>
      </c>
      <c r="AW144" s="27">
        <f t="shared" si="307"/>
        <v>1.2422190580640877</v>
      </c>
      <c r="AX144" s="27">
        <f t="shared" si="308"/>
        <v>1.7398884757730078</v>
      </c>
      <c r="BD144" t="str">
        <f t="shared" ref="BD144" si="329">AH144</f>
        <v>92 Elementary administration and service occupations</v>
      </c>
      <c r="BE144" s="27">
        <f t="shared" si="309"/>
        <v>-1.1526144049122795</v>
      </c>
      <c r="BF144" s="27">
        <f t="shared" si="309"/>
        <v>0.11087478995718136</v>
      </c>
      <c r="BG144" s="27">
        <f t="shared" si="309"/>
        <v>-0.51504866866972598</v>
      </c>
      <c r="BH144" s="27">
        <f t="shared" si="309"/>
        <v>-0.30051518043828729</v>
      </c>
      <c r="BI144" s="27">
        <f t="shared" si="310"/>
        <v>-0.81556384910801327</v>
      </c>
      <c r="BO144" t="str">
        <f t="shared" ref="BO144" si="330">AS144</f>
        <v>92 Elementary administration and service occupations</v>
      </c>
      <c r="BP144" s="27">
        <f t="shared" si="311"/>
        <v>0.75148872530454014</v>
      </c>
      <c r="BQ144" s="27">
        <f t="shared" si="311"/>
        <v>-2.9091360511701474</v>
      </c>
      <c r="BR144" s="27">
        <f t="shared" si="311"/>
        <v>0.82375303916079901</v>
      </c>
      <c r="BS144" s="27">
        <f t="shared" si="311"/>
        <v>-2.4052007681059244</v>
      </c>
      <c r="BT144" s="27">
        <f t="shared" si="312"/>
        <v>-1.5814477289451254</v>
      </c>
      <c r="BZ144" t="str">
        <f t="shared" ref="BZ144" si="331">BD144</f>
        <v>92 Elementary administration and service occupations</v>
      </c>
      <c r="CA144" s="68">
        <f t="shared" si="313"/>
        <v>-0.50770603858646979</v>
      </c>
      <c r="CB144" s="68">
        <f t="shared" si="313"/>
        <v>-3.5048557056133163</v>
      </c>
      <c r="CC144" s="68">
        <f t="shared" si="313"/>
        <v>0.17078848618477593</v>
      </c>
      <c r="CD144" s="68">
        <f t="shared" si="313"/>
        <v>-5.5710439807088736</v>
      </c>
      <c r="CE144" s="68">
        <f t="shared" si="314"/>
        <v>-5.4002554945240977</v>
      </c>
      <c r="CK144" t="str">
        <f t="shared" ref="CK144" si="332">BO144</f>
        <v>92 Elementary administration and service occupations</v>
      </c>
      <c r="CL144" s="68">
        <f t="shared" si="315"/>
        <v>-0.72888976020469709</v>
      </c>
      <c r="CM144" s="68">
        <f t="shared" si="315"/>
        <v>-1.2663939547424894</v>
      </c>
      <c r="CN144" s="68">
        <f t="shared" si="315"/>
        <v>-1.6103154394942134</v>
      </c>
      <c r="CO144" s="68">
        <f t="shared" si="315"/>
        <v>-1.2029728383652878</v>
      </c>
      <c r="CP144" s="68">
        <f t="shared" si="316"/>
        <v>-2.8132882778595012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3.0838039688356478</v>
      </c>
      <c r="C146" s="29">
        <f>D35-C35</f>
        <v>1.0783257201259211</v>
      </c>
      <c r="D146" s="29">
        <f>E35-D35</f>
        <v>2.2606295418362397</v>
      </c>
      <c r="E146" s="29">
        <f>F35-E35</f>
        <v>4.5182738163111473</v>
      </c>
      <c r="F146" s="29">
        <f t="shared" ref="F146" si="334">F35-D35</f>
        <v>6.778903358147387</v>
      </c>
      <c r="L146" s="24" t="str">
        <f t="shared" ref="L146" si="335">L35</f>
        <v>All occupations</v>
      </c>
      <c r="M146" s="29">
        <f>N35-M35</f>
        <v>22.173221844511303</v>
      </c>
      <c r="N146" s="29">
        <f t="shared" ref="N146" si="336">O35-N35</f>
        <v>7.3395293405860684</v>
      </c>
      <c r="O146" s="29">
        <f>P35-O35</f>
        <v>16.321613902734512</v>
      </c>
      <c r="P146" s="29">
        <f>Q35-P35</f>
        <v>32.294372529808726</v>
      </c>
      <c r="Q146" s="29">
        <f>Q35-O35</f>
        <v>48.615986432543238</v>
      </c>
      <c r="W146" s="24" t="str">
        <f t="shared" ref="W146" si="337">W35</f>
        <v>All occupations</v>
      </c>
      <c r="X146" s="29">
        <f>Y35-X35</f>
        <v>25.060002570089324</v>
      </c>
      <c r="Y146" s="29">
        <f t="shared" ref="Y146" si="338">Z35-Y35</f>
        <v>-1.4361218686003099</v>
      </c>
      <c r="Z146" s="29">
        <f>AA35-Z35</f>
        <v>12.562611886459962</v>
      </c>
      <c r="AA146" s="29">
        <f>AB35-AA35</f>
        <v>28.803164146823718</v>
      </c>
      <c r="AB146" s="29">
        <f>AB35-Z35</f>
        <v>41.36577603328368</v>
      </c>
      <c r="AH146" s="24" t="str">
        <f t="shared" ref="AH146" si="339">AH35</f>
        <v>All occupations</v>
      </c>
      <c r="AI146" s="29">
        <f>AJ35-AI35</f>
        <v>4.1462566758228974</v>
      </c>
      <c r="AJ146" s="29">
        <f t="shared" ref="AJ146" si="340">AK35-AJ35</f>
        <v>-0.60741102264232438</v>
      </c>
      <c r="AK146" s="29">
        <f>AL35-AK35</f>
        <v>-0.29549239300895636</v>
      </c>
      <c r="AL146" s="29">
        <f>AM35-AL35</f>
        <v>5.1873208349456306</v>
      </c>
      <c r="AM146" s="29">
        <f>AM35-AK35</f>
        <v>4.8918284419366742</v>
      </c>
      <c r="AS146" s="24" t="str">
        <f t="shared" ref="AS146" si="341">AS35</f>
        <v>All occupations</v>
      </c>
      <c r="AT146" s="29">
        <f>AU35-AT35</f>
        <v>6.5353059484157683</v>
      </c>
      <c r="AU146" s="29">
        <f t="shared" ref="AU146" si="342">AV35-AU35</f>
        <v>-0.10692279651058101</v>
      </c>
      <c r="AV146" s="29">
        <f>AW35-AV35</f>
        <v>1.246335830171482</v>
      </c>
      <c r="AW146" s="29">
        <f>AX35-AW35</f>
        <v>7.0068251471437648</v>
      </c>
      <c r="AX146" s="29">
        <f>AX35-AV35</f>
        <v>8.2531609773152468</v>
      </c>
      <c r="BD146" s="24" t="str">
        <f t="shared" ref="BD146" si="343">BD35</f>
        <v>All occupations</v>
      </c>
      <c r="BE146" s="29">
        <f>BF35-BE35</f>
        <v>-1.741121067071532</v>
      </c>
      <c r="BF146" s="29">
        <f t="shared" ref="BF146" si="344">BG35-BF35</f>
        <v>6.2862781663640703</v>
      </c>
      <c r="BG146" s="29">
        <f>BH35-BG35</f>
        <v>-4.1951075056646232</v>
      </c>
      <c r="BH146" s="29">
        <f>BI35-BH35</f>
        <v>-1.7539622565124944</v>
      </c>
      <c r="BI146" s="29">
        <f>BI35-BG35</f>
        <v>-5.9490697621771176</v>
      </c>
      <c r="BO146" s="24" t="str">
        <f t="shared" ref="BO146" si="345">BO35</f>
        <v>All occupations</v>
      </c>
      <c r="BP146" s="29">
        <f>BQ35-BP35</f>
        <v>0.89999962532405675</v>
      </c>
      <c r="BQ146" s="29">
        <f t="shared" ref="BQ146" si="346">BR35-BQ35</f>
        <v>-14.261800213477471</v>
      </c>
      <c r="BR146" s="29">
        <f>BS35-BR35</f>
        <v>-4.3269380150591701</v>
      </c>
      <c r="BS146" s="29">
        <f>BT35-BS35</f>
        <v>-22.929881660529048</v>
      </c>
      <c r="BT146" s="29">
        <f>BT35-BR35</f>
        <v>-27.256819675588218</v>
      </c>
      <c r="BZ146" s="24" t="str">
        <f t="shared" ref="BZ146" si="347">BZ35</f>
        <v>All occupations</v>
      </c>
      <c r="CA146" s="70">
        <f>CB35-CA35</f>
        <v>-8.2137374532987621</v>
      </c>
      <c r="CB146" s="70">
        <f t="shared" ref="CB146" si="348">CC35-CB35</f>
        <v>-13.709107894516194</v>
      </c>
      <c r="CC146" s="70">
        <f>CD35-CC35</f>
        <v>-5.7482845615245424</v>
      </c>
      <c r="CD146" s="70">
        <f>CE35-CD35</f>
        <v>-26.483432381070699</v>
      </c>
      <c r="CE146" s="70">
        <f>CE35-CC35</f>
        <v>-32.231716942595241</v>
      </c>
      <c r="CK146" s="24" t="str">
        <f t="shared" ref="CK146" si="349">CK35</f>
        <v>All occupations</v>
      </c>
      <c r="CL146" s="70">
        <f>CM35-CL35</f>
        <v>1.003267887371603</v>
      </c>
      <c r="CM146" s="70">
        <f t="shared" ref="CM146" si="350">CN35-CM35</f>
        <v>-4.2627694313295414</v>
      </c>
      <c r="CN146" s="70">
        <f>CO35-CN35</f>
        <v>-1.5993686859448317</v>
      </c>
      <c r="CO146" s="70">
        <f>CP35-CO35</f>
        <v>-1.412680176920496</v>
      </c>
      <c r="CP146" s="70">
        <f>CP35-CN35</f>
        <v>-3.0120488628653277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Coast to Capital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1.2791826348863575</v>
      </c>
      <c r="C8" s="69">
        <f>'Basic T2'!O8</f>
        <v>10.592130911093291</v>
      </c>
      <c r="D8" s="69">
        <f>'Basic T2'!Z8</f>
        <v>21.975156853955202</v>
      </c>
      <c r="E8" s="69">
        <f>'Basic T2'!AK8</f>
        <v>4.2763259728236873</v>
      </c>
      <c r="F8" s="69">
        <f>'Basic T2'!AV8</f>
        <v>6.0107775310196745</v>
      </c>
      <c r="G8" s="69">
        <f>'Basic T2'!BG8</f>
        <v>12.911224356360357</v>
      </c>
      <c r="H8" s="69">
        <f>'Basic T2'!BR8</f>
        <v>9.2168041404206349</v>
      </c>
      <c r="I8" s="69">
        <f>'Basic T2'!CC8</f>
        <v>5.9786929823043895</v>
      </c>
      <c r="J8" s="69">
        <f>'Basic T2'!CN8</f>
        <v>1.0725879426428544</v>
      </c>
      <c r="K8" s="309">
        <f>SUM(B8:J8)</f>
        <v>73.312883325506462</v>
      </c>
      <c r="L8" s="97"/>
      <c r="M8" s="97">
        <f t="shared" ref="M8:M33" si="0">B8/B$35*100</f>
        <v>8.6666477399677593</v>
      </c>
      <c r="N8" s="97">
        <f t="shared" ref="N8:N33" si="1">C8/C$35*100</f>
        <v>9.9952126304906521</v>
      </c>
      <c r="O8" s="97">
        <f t="shared" ref="O8:O33" si="2">D8/D$35*100</f>
        <v>11.663507033456543</v>
      </c>
      <c r="P8" s="97">
        <f t="shared" ref="P8:P33" si="3">E8/E$35*100</f>
        <v>8.2573890868660289</v>
      </c>
      <c r="Q8" s="97">
        <f t="shared" ref="Q8:Q33" si="4">F8/F$35*100</f>
        <v>11.585323728128373</v>
      </c>
      <c r="R8" s="97">
        <f t="shared" ref="R8:R33" si="5">G8/G$35*100</f>
        <v>7.5959921235066465</v>
      </c>
      <c r="S8" s="97">
        <f t="shared" ref="S8:S33" si="6">H8/H$35*100</f>
        <v>6.2667947976171483</v>
      </c>
      <c r="T8" s="97">
        <f t="shared" ref="T8:T33" si="7">I8/I$35*100</f>
        <v>6.8847981310087984</v>
      </c>
      <c r="U8" s="97">
        <f t="shared" ref="U8:U33" si="8">J8/J$35*100</f>
        <v>3.9245542176058619</v>
      </c>
      <c r="V8" s="97">
        <f t="shared" ref="V8:V33" si="9">K8/K$35*100</f>
        <v>8.6860621288494233</v>
      </c>
      <c r="W8" s="97"/>
      <c r="X8" s="97">
        <f t="shared" ref="X8:X32" si="10">IF($K8&gt;0,B8/$K8*100,0)</f>
        <v>1.7448265255191702</v>
      </c>
      <c r="Y8" s="97">
        <f t="shared" ref="Y8:AG23" si="11">IF($K8&gt;0,C8/$K8*100,0)</f>
        <v>14.447843858581615</v>
      </c>
      <c r="Z8" s="97">
        <f t="shared" si="11"/>
        <v>29.974481778852329</v>
      </c>
      <c r="AA8" s="97">
        <f t="shared" si="11"/>
        <v>5.8329802059986644</v>
      </c>
      <c r="AB8" s="97">
        <f t="shared" si="11"/>
        <v>8.1988011634081381</v>
      </c>
      <c r="AC8" s="97">
        <f t="shared" si="11"/>
        <v>17.611126135954855</v>
      </c>
      <c r="AD8" s="97">
        <f t="shared" si="11"/>
        <v>12.571875122546155</v>
      </c>
      <c r="AE8" s="97">
        <f t="shared" si="11"/>
        <v>8.1550373019148843</v>
      </c>
      <c r="AF8" s="97">
        <f>IF($K8&gt;0,J8/$K8*100,0)</f>
        <v>1.4630279072241696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0.43567891178439067</v>
      </c>
      <c r="C9" s="69">
        <f>'Basic T2'!O9</f>
        <v>3.8479320775752464</v>
      </c>
      <c r="D9" s="69">
        <f>'Basic T2'!Z9</f>
        <v>7.221892882952984</v>
      </c>
      <c r="E9" s="69">
        <f>'Basic T2'!AK9</f>
        <v>2.2671801779621874</v>
      </c>
      <c r="F9" s="69">
        <f>'Basic T2'!AV9</f>
        <v>2.3330371453880909</v>
      </c>
      <c r="G9" s="69">
        <f>'Basic T2'!BG9</f>
        <v>5.223036386377319</v>
      </c>
      <c r="H9" s="69">
        <f>'Basic T2'!BR9</f>
        <v>5.0008367515509669</v>
      </c>
      <c r="I9" s="69">
        <f>'Basic T2'!CC9</f>
        <v>2.6619481169704939</v>
      </c>
      <c r="J9" s="69">
        <f>'Basic T2'!CN9</f>
        <v>0.86413875429796283</v>
      </c>
      <c r="K9" s="309">
        <f>SUM(B9:J9)</f>
        <v>29.855681204859639</v>
      </c>
      <c r="L9" s="97"/>
      <c r="M9" s="97">
        <f t="shared" si="0"/>
        <v>2.9517877691509238</v>
      </c>
      <c r="N9" s="97">
        <f t="shared" si="1"/>
        <v>3.6310823219499286</v>
      </c>
      <c r="O9" s="97">
        <f t="shared" si="2"/>
        <v>3.8330829215460764</v>
      </c>
      <c r="P9" s="97">
        <f t="shared" si="3"/>
        <v>4.377820815914637</v>
      </c>
      <c r="Q9" s="97">
        <f t="shared" si="4"/>
        <v>4.4967544480862376</v>
      </c>
      <c r="R9" s="97">
        <f t="shared" si="5"/>
        <v>3.072841285742693</v>
      </c>
      <c r="S9" s="97">
        <f t="shared" si="6"/>
        <v>3.4002260719540454</v>
      </c>
      <c r="T9" s="97">
        <f t="shared" si="7"/>
        <v>3.0653815934025457</v>
      </c>
      <c r="U9" s="97">
        <f t="shared" si="8"/>
        <v>3.1618473953943989</v>
      </c>
      <c r="V9" s="97">
        <f t="shared" si="9"/>
        <v>3.537281444696764</v>
      </c>
      <c r="W9" s="97"/>
      <c r="X9" s="97">
        <f t="shared" si="10"/>
        <v>1.4592831052653215</v>
      </c>
      <c r="Y9" s="97">
        <f t="shared" si="11"/>
        <v>12.888441738013048</v>
      </c>
      <c r="Z9" s="97">
        <f t="shared" si="11"/>
        <v>24.189342167069594</v>
      </c>
      <c r="AA9" s="97">
        <f t="shared" si="11"/>
        <v>7.5937981867020889</v>
      </c>
      <c r="AB9" s="97">
        <f t="shared" si="11"/>
        <v>7.8143825604901629</v>
      </c>
      <c r="AC9" s="97">
        <f t="shared" si="11"/>
        <v>17.494279733691556</v>
      </c>
      <c r="AD9" s="97">
        <f t="shared" si="11"/>
        <v>16.750033995998642</v>
      </c>
      <c r="AE9" s="97">
        <f t="shared" si="11"/>
        <v>8.916052186868896</v>
      </c>
      <c r="AF9" s="97">
        <f t="shared" si="11"/>
        <v>2.8943863259007006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3.1079810092761635</v>
      </c>
      <c r="C10" s="69">
        <f>'Basic T2'!O10</f>
        <v>13.287209172202363</v>
      </c>
      <c r="D10" s="69">
        <f>'Basic T2'!Z10</f>
        <v>19.599601134581249</v>
      </c>
      <c r="E10" s="69">
        <f>'Basic T2'!AK10</f>
        <v>2.1703359036718619</v>
      </c>
      <c r="F10" s="69">
        <f>'Basic T2'!AV10</f>
        <v>4.9328947342905867</v>
      </c>
      <c r="G10" s="69">
        <f>'Basic T2'!BG10</f>
        <v>6.5249189179519433</v>
      </c>
      <c r="H10" s="69">
        <f>'Basic T2'!BR10</f>
        <v>4.5864141339902158</v>
      </c>
      <c r="I10" s="69">
        <f>'Basic T2'!CC10</f>
        <v>2.5202257000063368</v>
      </c>
      <c r="J10" s="69">
        <f>'Basic T2'!CN10</f>
        <v>0.61809331854372329</v>
      </c>
      <c r="K10" s="309">
        <f t="shared" ref="K10:K32" si="12">SUM(B10:J10)</f>
        <v>57.34767402451444</v>
      </c>
      <c r="L10" s="97"/>
      <c r="M10" s="97">
        <f t="shared" si="0"/>
        <v>21.057021769451197</v>
      </c>
      <c r="N10" s="97">
        <f t="shared" si="1"/>
        <v>12.538410076000483</v>
      </c>
      <c r="O10" s="97">
        <f t="shared" si="2"/>
        <v>10.40266002219623</v>
      </c>
      <c r="P10" s="97">
        <f t="shared" si="3"/>
        <v>4.1908189692985429</v>
      </c>
      <c r="Q10" s="97">
        <f t="shared" si="4"/>
        <v>9.507785327040942</v>
      </c>
      <c r="R10" s="97">
        <f t="shared" si="5"/>
        <v>3.8387709282479103</v>
      </c>
      <c r="S10" s="97">
        <f t="shared" si="6"/>
        <v>3.1184471099432423</v>
      </c>
      <c r="T10" s="97">
        <f t="shared" si="7"/>
        <v>2.9021803328051501</v>
      </c>
      <c r="U10" s="97">
        <f t="shared" si="8"/>
        <v>2.26157748350942</v>
      </c>
      <c r="V10" s="97">
        <f t="shared" si="9"/>
        <v>6.7945146463586514</v>
      </c>
      <c r="W10" s="97"/>
      <c r="X10" s="97">
        <f t="shared" si="10"/>
        <v>5.4195415283060884</v>
      </c>
      <c r="Y10" s="97">
        <f t="shared" si="11"/>
        <v>23.169569469412959</v>
      </c>
      <c r="Z10" s="97">
        <f t="shared" si="11"/>
        <v>34.176802229508027</v>
      </c>
      <c r="AA10" s="97">
        <f t="shared" si="11"/>
        <v>3.784522982996847</v>
      </c>
      <c r="AB10" s="97">
        <f t="shared" si="11"/>
        <v>8.6017346269038217</v>
      </c>
      <c r="AC10" s="97">
        <f t="shared" si="11"/>
        <v>11.377826614489599</v>
      </c>
      <c r="AD10" s="97">
        <f t="shared" si="11"/>
        <v>7.9975591198862901</v>
      </c>
      <c r="AE10" s="97">
        <f t="shared" si="11"/>
        <v>4.394643275207665</v>
      </c>
      <c r="AF10" s="97">
        <f t="shared" si="11"/>
        <v>1.0778001532887045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2.3283410577306261</v>
      </c>
      <c r="C11" s="69">
        <f>'Basic T2'!O11</f>
        <v>7.2502441500070445</v>
      </c>
      <c r="D11" s="69">
        <f>'Basic T2'!Z11</f>
        <v>13.812715807608861</v>
      </c>
      <c r="E11" s="69">
        <f>'Basic T2'!AK11</f>
        <v>4.4187828642617992</v>
      </c>
      <c r="F11" s="69">
        <f>'Basic T2'!AV11</f>
        <v>1.0610070883733544</v>
      </c>
      <c r="G11" s="69">
        <f>'Basic T2'!BG11</f>
        <v>3.7146697457868378</v>
      </c>
      <c r="H11" s="69">
        <f>'Basic T2'!BR11</f>
        <v>2.3540283685988359</v>
      </c>
      <c r="I11" s="69">
        <f>'Basic T2'!CC11</f>
        <v>1.2529858252950294</v>
      </c>
      <c r="J11" s="69">
        <f>'Basic T2'!CN11</f>
        <v>0.17875572166147727</v>
      </c>
      <c r="K11" s="309">
        <f t="shared" si="12"/>
        <v>36.371530629323857</v>
      </c>
      <c r="L11" s="97"/>
      <c r="M11" s="97">
        <f t="shared" si="0"/>
        <v>15.774848106539505</v>
      </c>
      <c r="N11" s="97">
        <f t="shared" si="1"/>
        <v>6.8416575012677461</v>
      </c>
      <c r="O11" s="97">
        <f t="shared" si="2"/>
        <v>7.3312199336673167</v>
      </c>
      <c r="P11" s="97">
        <f t="shared" si="3"/>
        <v>8.5324668026869297</v>
      </c>
      <c r="Q11" s="97">
        <f t="shared" si="4"/>
        <v>2.0450117365363503</v>
      </c>
      <c r="R11" s="97">
        <f t="shared" si="5"/>
        <v>2.1854319429067259</v>
      </c>
      <c r="S11" s="97">
        <f t="shared" si="6"/>
        <v>1.6005778694029087</v>
      </c>
      <c r="T11" s="97">
        <f t="shared" si="7"/>
        <v>1.4428830002986324</v>
      </c>
      <c r="U11" s="97">
        <f t="shared" si="8"/>
        <v>0.65405967518070884</v>
      </c>
      <c r="V11" s="97">
        <f t="shared" si="9"/>
        <v>4.3092749928407521</v>
      </c>
      <c r="W11" s="97"/>
      <c r="X11" s="97">
        <f t="shared" si="10"/>
        <v>6.4015481818998436</v>
      </c>
      <c r="Y11" s="97">
        <f t="shared" si="11"/>
        <v>19.933843928365423</v>
      </c>
      <c r="Z11" s="97">
        <f t="shared" si="11"/>
        <v>37.976724016317917</v>
      </c>
      <c r="AA11" s="97">
        <f t="shared" si="11"/>
        <v>12.149015418942087</v>
      </c>
      <c r="AB11" s="97">
        <f t="shared" si="11"/>
        <v>2.9171362051998373</v>
      </c>
      <c r="AC11" s="97">
        <f t="shared" si="11"/>
        <v>10.213124610136576</v>
      </c>
      <c r="AD11" s="97">
        <f t="shared" si="11"/>
        <v>6.4721729546926055</v>
      </c>
      <c r="AE11" s="97">
        <f t="shared" si="11"/>
        <v>3.4449631445667928</v>
      </c>
      <c r="AF11" s="97">
        <f t="shared" si="11"/>
        <v>0.49147153987893721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3.4988928900021778</v>
      </c>
      <c r="C12" s="69">
        <f>'Basic T2'!O12</f>
        <v>19.971285722411302</v>
      </c>
      <c r="D12" s="69">
        <f>'Basic T2'!Z12</f>
        <v>11.117817369874945</v>
      </c>
      <c r="E12" s="69">
        <f>'Basic T2'!AK12</f>
        <v>0.88286765297401015</v>
      </c>
      <c r="F12" s="69">
        <f>'Basic T2'!AV12</f>
        <v>0.44301296029816395</v>
      </c>
      <c r="G12" s="69">
        <f>'Basic T2'!BG12</f>
        <v>1.5992912483368862</v>
      </c>
      <c r="H12" s="69">
        <f>'Basic T2'!BR12</f>
        <v>1.1952969245635618</v>
      </c>
      <c r="I12" s="69">
        <f>'Basic T2'!CC12</f>
        <v>0.73916524249131044</v>
      </c>
      <c r="J12" s="69">
        <f>'Basic T2'!CN12</f>
        <v>0.16141914827843701</v>
      </c>
      <c r="K12" s="309">
        <f t="shared" si="12"/>
        <v>39.6090491592308</v>
      </c>
      <c r="L12" s="97"/>
      <c r="M12" s="97">
        <f t="shared" si="0"/>
        <v>23.705506415212231</v>
      </c>
      <c r="N12" s="97">
        <f t="shared" si="1"/>
        <v>18.845806285373708</v>
      </c>
      <c r="O12" s="97">
        <f t="shared" si="2"/>
        <v>5.9008789767469896</v>
      </c>
      <c r="P12" s="97">
        <f t="shared" si="3"/>
        <v>1.7047768970710295</v>
      </c>
      <c r="Q12" s="97">
        <f t="shared" si="4"/>
        <v>0.85387431731149732</v>
      </c>
      <c r="R12" s="97">
        <f t="shared" si="5"/>
        <v>0.94090253489984654</v>
      </c>
      <c r="S12" s="97">
        <f t="shared" si="6"/>
        <v>0.81271994439070794</v>
      </c>
      <c r="T12" s="97">
        <f t="shared" si="7"/>
        <v>0.85118996661530633</v>
      </c>
      <c r="U12" s="97">
        <f t="shared" si="8"/>
        <v>0.5906258815641241</v>
      </c>
      <c r="V12" s="97">
        <f t="shared" si="9"/>
        <v>4.6928540558713996</v>
      </c>
      <c r="W12" s="97"/>
      <c r="X12" s="97">
        <f t="shared" si="10"/>
        <v>8.8335695106853347</v>
      </c>
      <c r="Y12" s="97">
        <f t="shared" si="11"/>
        <v>50.421017788449085</v>
      </c>
      <c r="Z12" s="97">
        <f t="shared" si="11"/>
        <v>28.068882252589905</v>
      </c>
      <c r="AA12" s="97">
        <f t="shared" si="11"/>
        <v>2.2289544225735596</v>
      </c>
      <c r="AB12" s="97">
        <f t="shared" si="11"/>
        <v>1.1184640118908806</v>
      </c>
      <c r="AC12" s="97">
        <f t="shared" si="11"/>
        <v>4.0376915939275326</v>
      </c>
      <c r="AD12" s="97">
        <f t="shared" si="11"/>
        <v>3.0177369816639503</v>
      </c>
      <c r="AE12" s="97">
        <f t="shared" si="11"/>
        <v>1.8661524529907825</v>
      </c>
      <c r="AF12" s="97">
        <f t="shared" si="11"/>
        <v>0.40753098522896158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1.2547057573804785</v>
      </c>
      <c r="C13" s="69">
        <f>'Basic T2'!O13</f>
        <v>15.159998822996021</v>
      </c>
      <c r="D13" s="69">
        <f>'Basic T2'!Z13</f>
        <v>23.639642508771537</v>
      </c>
      <c r="E13" s="69">
        <f>'Basic T2'!AK13</f>
        <v>2.3328546076605319</v>
      </c>
      <c r="F13" s="69">
        <f>'Basic T2'!AV13</f>
        <v>3.660603485754947</v>
      </c>
      <c r="G13" s="69">
        <f>'Basic T2'!BG13</f>
        <v>7.8781423193602507</v>
      </c>
      <c r="H13" s="69">
        <f>'Basic T2'!BR13</f>
        <v>4.8622759564924625</v>
      </c>
      <c r="I13" s="69">
        <f>'Basic T2'!CC13</f>
        <v>2.8433111052703048</v>
      </c>
      <c r="J13" s="69">
        <f>'Basic T2'!CN13</f>
        <v>0.65164434037670904</v>
      </c>
      <c r="K13" s="309">
        <f t="shared" si="12"/>
        <v>62.283178904063234</v>
      </c>
      <c r="L13" s="97"/>
      <c r="M13" s="97">
        <f t="shared" si="0"/>
        <v>8.5008133474952245</v>
      </c>
      <c r="N13" s="97">
        <f t="shared" si="1"/>
        <v>14.30565888825415</v>
      </c>
      <c r="O13" s="97">
        <f t="shared" si="2"/>
        <v>12.546947377981033</v>
      </c>
      <c r="P13" s="97">
        <f t="shared" si="3"/>
        <v>4.5046351239266089</v>
      </c>
      <c r="Q13" s="97">
        <f t="shared" si="4"/>
        <v>7.0555391883871419</v>
      </c>
      <c r="R13" s="97">
        <f t="shared" si="5"/>
        <v>4.6349056723071502</v>
      </c>
      <c r="S13" s="97">
        <f t="shared" si="6"/>
        <v>3.3060142327528381</v>
      </c>
      <c r="T13" s="97">
        <f t="shared" si="7"/>
        <v>3.2742311808586049</v>
      </c>
      <c r="U13" s="97">
        <f t="shared" si="8"/>
        <v>2.3843392627582052</v>
      </c>
      <c r="V13" s="97">
        <f t="shared" si="9"/>
        <v>7.3792700137155549</v>
      </c>
      <c r="W13" s="97"/>
      <c r="X13" s="97">
        <f t="shared" si="10"/>
        <v>2.01451785130162</v>
      </c>
      <c r="Y13" s="97">
        <f t="shared" si="11"/>
        <v>24.34043844542272</v>
      </c>
      <c r="Z13" s="97">
        <f t="shared" si="11"/>
        <v>37.955099474264841</v>
      </c>
      <c r="AA13" s="97">
        <f t="shared" si="11"/>
        <v>3.7455612393418489</v>
      </c>
      <c r="AB13" s="97">
        <f t="shared" si="11"/>
        <v>5.8773549298013368</v>
      </c>
      <c r="AC13" s="97">
        <f t="shared" si="11"/>
        <v>12.648908514279922</v>
      </c>
      <c r="AD13" s="97">
        <f t="shared" si="11"/>
        <v>7.8067241300929444</v>
      </c>
      <c r="AE13" s="97">
        <f t="shared" si="11"/>
        <v>4.5651348490897474</v>
      </c>
      <c r="AF13" s="97">
        <f t="shared" si="11"/>
        <v>1.0462605664050282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0.406238088729589</v>
      </c>
      <c r="C14" s="69">
        <f>'Basic T2'!O14</f>
        <v>2.2397599505222483</v>
      </c>
      <c r="D14" s="69">
        <f>'Basic T2'!Z14</f>
        <v>4.5203860016520219</v>
      </c>
      <c r="E14" s="69">
        <f>'Basic T2'!AK14</f>
        <v>0.79941971715014448</v>
      </c>
      <c r="F14" s="69">
        <f>'Basic T2'!AV14</f>
        <v>1.7244986633744281</v>
      </c>
      <c r="G14" s="69">
        <f>'Basic T2'!BG14</f>
        <v>2.6490691708387701</v>
      </c>
      <c r="H14" s="69">
        <f>'Basic T2'!BR14</f>
        <v>1.9585978984867445</v>
      </c>
      <c r="I14" s="69">
        <f>'Basic T2'!CC14</f>
        <v>1.4572274770355276</v>
      </c>
      <c r="J14" s="69">
        <f>'Basic T2'!CN14</f>
        <v>0.35664231964884696</v>
      </c>
      <c r="K14" s="309">
        <f t="shared" si="12"/>
        <v>16.111839287438318</v>
      </c>
      <c r="L14" s="97"/>
      <c r="M14" s="97">
        <f t="shared" si="0"/>
        <v>2.7523219261727196</v>
      </c>
      <c r="N14" s="97">
        <f t="shared" si="1"/>
        <v>2.1135385442867776</v>
      </c>
      <c r="O14" s="97">
        <f t="shared" si="2"/>
        <v>2.399234475303297</v>
      </c>
      <c r="P14" s="97">
        <f t="shared" si="3"/>
        <v>1.5436427648807993</v>
      </c>
      <c r="Q14" s="97">
        <f t="shared" si="4"/>
        <v>3.3238420788014409</v>
      </c>
      <c r="R14" s="97">
        <f t="shared" si="5"/>
        <v>1.5585128103209578</v>
      </c>
      <c r="S14" s="97">
        <f t="shared" si="6"/>
        <v>1.3317122653211162</v>
      </c>
      <c r="T14" s="97">
        <f t="shared" si="7"/>
        <v>1.678078643617174</v>
      </c>
      <c r="U14" s="97">
        <f t="shared" si="8"/>
        <v>1.3049392633538803</v>
      </c>
      <c r="V14" s="97">
        <f t="shared" si="9"/>
        <v>1.9089201067070356</v>
      </c>
      <c r="W14" s="97"/>
      <c r="X14" s="97">
        <f t="shared" si="10"/>
        <v>2.5213638336519075</v>
      </c>
      <c r="Y14" s="97">
        <f t="shared" si="11"/>
        <v>13.901330013069888</v>
      </c>
      <c r="Z14" s="97">
        <f t="shared" si="11"/>
        <v>28.056300221268749</v>
      </c>
      <c r="AA14" s="97">
        <f t="shared" si="11"/>
        <v>4.9616912314500077</v>
      </c>
      <c r="AB14" s="97">
        <f t="shared" si="11"/>
        <v>10.703301048434257</v>
      </c>
      <c r="AC14" s="97">
        <f t="shared" si="11"/>
        <v>16.441755181260596</v>
      </c>
      <c r="AD14" s="97">
        <f t="shared" si="11"/>
        <v>12.156265113777394</v>
      </c>
      <c r="AE14" s="97">
        <f t="shared" si="11"/>
        <v>9.0444514188498815</v>
      </c>
      <c r="AF14" s="97">
        <f t="shared" si="11"/>
        <v>2.2135419382373374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8.3223024574715115E-2</v>
      </c>
      <c r="C15" s="69">
        <f>'Basic T2'!O15</f>
        <v>1.9209659896125559</v>
      </c>
      <c r="D15" s="69">
        <f>'Basic T2'!Z15</f>
        <v>5.1282447115627336</v>
      </c>
      <c r="E15" s="69">
        <f>'Basic T2'!AK15</f>
        <v>2.4562452415752158</v>
      </c>
      <c r="F15" s="69">
        <f>'Basic T2'!AV15</f>
        <v>0.83203447962010546</v>
      </c>
      <c r="G15" s="69">
        <f>'Basic T2'!BG15</f>
        <v>3.0033768298560952</v>
      </c>
      <c r="H15" s="69">
        <f>'Basic T2'!BR15</f>
        <v>1.9805339209121007</v>
      </c>
      <c r="I15" s="69">
        <f>'Basic T2'!CC15</f>
        <v>0.591889992194226</v>
      </c>
      <c r="J15" s="69">
        <f>'Basic T2'!CN15</f>
        <v>0.11159686757944749</v>
      </c>
      <c r="K15" s="309">
        <f t="shared" si="12"/>
        <v>16.108111057487196</v>
      </c>
      <c r="L15" s="97"/>
      <c r="M15" s="97">
        <f t="shared" si="0"/>
        <v>0.56384805279022021</v>
      </c>
      <c r="N15" s="97">
        <f t="shared" si="1"/>
        <v>1.8127101792151636</v>
      </c>
      <c r="O15" s="97">
        <f t="shared" si="2"/>
        <v>2.7218608112839369</v>
      </c>
      <c r="P15" s="97">
        <f t="shared" si="3"/>
        <v>4.7428967719823625</v>
      </c>
      <c r="Q15" s="97">
        <f t="shared" si="4"/>
        <v>1.6036841739056205</v>
      </c>
      <c r="R15" s="97">
        <f t="shared" si="5"/>
        <v>1.7669607555282514</v>
      </c>
      <c r="S15" s="97">
        <f t="shared" si="6"/>
        <v>1.3466272563658714</v>
      </c>
      <c r="T15" s="97">
        <f t="shared" si="7"/>
        <v>0.68159430900413298</v>
      </c>
      <c r="U15" s="97">
        <f t="shared" si="8"/>
        <v>0.40832824975765758</v>
      </c>
      <c r="V15" s="97">
        <f t="shared" si="9"/>
        <v>1.9084783884780268</v>
      </c>
      <c r="W15" s="97"/>
      <c r="X15" s="97">
        <f t="shared" si="10"/>
        <v>0.51665291031149363</v>
      </c>
      <c r="Y15" s="97">
        <f t="shared" si="11"/>
        <v>11.925457819088436</v>
      </c>
      <c r="Z15" s="97">
        <f t="shared" si="11"/>
        <v>31.836412682162873</v>
      </c>
      <c r="AA15" s="97">
        <f t="shared" si="11"/>
        <v>15.248499546652496</v>
      </c>
      <c r="AB15" s="97">
        <f t="shared" si="11"/>
        <v>5.1653137767098292</v>
      </c>
      <c r="AC15" s="97">
        <f t="shared" si="11"/>
        <v>18.6451212009747</v>
      </c>
      <c r="AD15" s="97">
        <f t="shared" si="11"/>
        <v>12.295258667164022</v>
      </c>
      <c r="AE15" s="97">
        <f t="shared" si="11"/>
        <v>3.6744841780756792</v>
      </c>
      <c r="AF15" s="97">
        <f t="shared" si="11"/>
        <v>0.69279921886046503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4.126872115333495E-2</v>
      </c>
      <c r="C16" s="69">
        <f>'Basic T2'!O16</f>
        <v>0.77901233298428429</v>
      </c>
      <c r="D16" s="69">
        <f>'Basic T2'!Z16</f>
        <v>2.9998818179682947</v>
      </c>
      <c r="E16" s="69">
        <f>'Basic T2'!AK16</f>
        <v>0.757864511239698</v>
      </c>
      <c r="F16" s="69">
        <f>'Basic T2'!AV16</f>
        <v>0.60707482488420117</v>
      </c>
      <c r="G16" s="69">
        <f>'Basic T2'!BG16</f>
        <v>2.0483816876407408</v>
      </c>
      <c r="H16" s="69">
        <f>'Basic T2'!BR16</f>
        <v>2.1448270416482003</v>
      </c>
      <c r="I16" s="69">
        <f>'Basic T2'!CC16</f>
        <v>1.136437432515552</v>
      </c>
      <c r="J16" s="69">
        <f>'Basic T2'!CN16</f>
        <v>0.14908271335752876</v>
      </c>
      <c r="K16" s="309">
        <f t="shared" si="12"/>
        <v>10.663831083391834</v>
      </c>
      <c r="L16" s="97"/>
      <c r="M16" s="97">
        <f t="shared" si="0"/>
        <v>0.27960156678227932</v>
      </c>
      <c r="N16" s="97">
        <f t="shared" si="1"/>
        <v>0.73511118539874787</v>
      </c>
      <c r="O16" s="97">
        <f t="shared" si="2"/>
        <v>1.5922135580622296</v>
      </c>
      <c r="P16" s="97">
        <f t="shared" si="3"/>
        <v>1.4634015704610916</v>
      </c>
      <c r="Q16" s="97">
        <f t="shared" si="4"/>
        <v>1.1700912797361842</v>
      </c>
      <c r="R16" s="97">
        <f t="shared" si="5"/>
        <v>1.2051135303515477</v>
      </c>
      <c r="S16" s="97">
        <f t="shared" si="6"/>
        <v>1.4583353125019418</v>
      </c>
      <c r="T16" s="97">
        <f t="shared" si="7"/>
        <v>1.3086710313691039</v>
      </c>
      <c r="U16" s="97">
        <f t="shared" si="8"/>
        <v>0.54548738450086587</v>
      </c>
      <c r="V16" s="97">
        <f t="shared" si="9"/>
        <v>1.2634436830241422</v>
      </c>
      <c r="W16" s="97"/>
      <c r="X16" s="97">
        <f t="shared" si="10"/>
        <v>0.38699713855753093</v>
      </c>
      <c r="Y16" s="97">
        <f t="shared" si="11"/>
        <v>7.3051826017531463</v>
      </c>
      <c r="Z16" s="97">
        <f t="shared" si="11"/>
        <v>28.131370372514613</v>
      </c>
      <c r="AA16" s="97">
        <f t="shared" si="11"/>
        <v>7.1068690540308594</v>
      </c>
      <c r="AB16" s="97">
        <f t="shared" si="11"/>
        <v>5.6928398446753103</v>
      </c>
      <c r="AC16" s="97">
        <f t="shared" si="11"/>
        <v>19.208684680226707</v>
      </c>
      <c r="AD16" s="97">
        <f t="shared" si="11"/>
        <v>20.113100300215908</v>
      </c>
      <c r="AE16" s="97">
        <f t="shared" si="11"/>
        <v>10.656933925795892</v>
      </c>
      <c r="AF16" s="97">
        <f t="shared" si="11"/>
        <v>1.3980220822300402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0.2678360977953288</v>
      </c>
      <c r="C17" s="69">
        <f>'Basic T2'!O17</f>
        <v>4.2463171621887632</v>
      </c>
      <c r="D17" s="69">
        <f>'Basic T2'!Z17</f>
        <v>7.3923032864623792</v>
      </c>
      <c r="E17" s="69">
        <f>'Basic T2'!AK17</f>
        <v>0.95855821152630338</v>
      </c>
      <c r="F17" s="69">
        <f>'Basic T2'!AV17</f>
        <v>1.1312355253104194</v>
      </c>
      <c r="G17" s="69">
        <f>'Basic T2'!BG17</f>
        <v>2.5793617604112806</v>
      </c>
      <c r="H17" s="69">
        <f>'Basic T2'!BR17</f>
        <v>1.2060580832627319</v>
      </c>
      <c r="I17" s="69">
        <f>'Basic T2'!CC17</f>
        <v>0.95620420762968161</v>
      </c>
      <c r="J17" s="69">
        <f>'Basic T2'!CN17</f>
        <v>0.3252808403681387</v>
      </c>
      <c r="K17" s="309">
        <f t="shared" si="12"/>
        <v>19.063155174955025</v>
      </c>
      <c r="L17" s="97"/>
      <c r="M17" s="97">
        <f t="shared" si="0"/>
        <v>1.8146283793524829</v>
      </c>
      <c r="N17" s="97">
        <f t="shared" si="1"/>
        <v>4.007016462393544</v>
      </c>
      <c r="O17" s="97">
        <f t="shared" si="2"/>
        <v>3.9235297362430219</v>
      </c>
      <c r="P17" s="97">
        <f t="shared" si="3"/>
        <v>1.8509318899645677</v>
      </c>
      <c r="Q17" s="97">
        <f t="shared" si="4"/>
        <v>2.1803717914772496</v>
      </c>
      <c r="R17" s="97">
        <f t="shared" si="5"/>
        <v>1.5175022193852954</v>
      </c>
      <c r="S17" s="97">
        <f t="shared" si="6"/>
        <v>0.82003679438826182</v>
      </c>
      <c r="T17" s="97">
        <f t="shared" si="7"/>
        <v>1.1011224294401158</v>
      </c>
      <c r="U17" s="97">
        <f t="shared" si="8"/>
        <v>1.1901889283107752</v>
      </c>
      <c r="V17" s="97">
        <f t="shared" si="9"/>
        <v>2.2585900691747596</v>
      </c>
      <c r="W17" s="97"/>
      <c r="X17" s="97">
        <f t="shared" si="10"/>
        <v>1.4049935351059255</v>
      </c>
      <c r="Y17" s="97">
        <f t="shared" si="11"/>
        <v>22.274996574373638</v>
      </c>
      <c r="Z17" s="97">
        <f t="shared" si="11"/>
        <v>38.777963136838494</v>
      </c>
      <c r="AA17" s="97">
        <f t="shared" si="11"/>
        <v>5.0283292704118949</v>
      </c>
      <c r="AB17" s="97">
        <f t="shared" si="11"/>
        <v>5.9341463410874651</v>
      </c>
      <c r="AC17" s="97">
        <f t="shared" si="11"/>
        <v>13.530613042483225</v>
      </c>
      <c r="AD17" s="97">
        <f t="shared" si="11"/>
        <v>6.3266446304084987</v>
      </c>
      <c r="AE17" s="97">
        <f t="shared" si="11"/>
        <v>5.0159808219257052</v>
      </c>
      <c r="AF17" s="97">
        <f t="shared" si="11"/>
        <v>1.7063326473651608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0.89269552396767193</v>
      </c>
      <c r="C18" s="69">
        <f>'Basic T2'!O18</f>
        <v>8.8408416178052391</v>
      </c>
      <c r="D18" s="69">
        <f>'Basic T2'!Z18</f>
        <v>16.782345655972492</v>
      </c>
      <c r="E18" s="69">
        <f>'Basic T2'!AK18</f>
        <v>4.4725177954130331</v>
      </c>
      <c r="F18" s="69">
        <f>'Basic T2'!AV18</f>
        <v>4.058685796128608</v>
      </c>
      <c r="G18" s="69">
        <f>'Basic T2'!BG18</f>
        <v>10.680064752349002</v>
      </c>
      <c r="H18" s="69">
        <f>'Basic T2'!BR18</f>
        <v>7.9234728951667588</v>
      </c>
      <c r="I18" s="69">
        <f>'Basic T2'!CC18</f>
        <v>4.2405585139120001</v>
      </c>
      <c r="J18" s="69">
        <f>'Basic T2'!CN18</f>
        <v>0.91904388079052324</v>
      </c>
      <c r="K18" s="309">
        <f t="shared" si="12"/>
        <v>58.810226431505335</v>
      </c>
      <c r="L18" s="97"/>
      <c r="M18" s="97">
        <f t="shared" si="0"/>
        <v>6.04814155092176</v>
      </c>
      <c r="N18" s="97">
        <f t="shared" si="1"/>
        <v>8.3426170375129391</v>
      </c>
      <c r="O18" s="97">
        <f t="shared" si="2"/>
        <v>8.9073769938121536</v>
      </c>
      <c r="P18" s="97">
        <f t="shared" si="3"/>
        <v>8.6362264872599717</v>
      </c>
      <c r="Q18" s="97">
        <f t="shared" si="4"/>
        <v>7.8228130414485051</v>
      </c>
      <c r="R18" s="97">
        <f t="shared" si="5"/>
        <v>6.2833458313672361</v>
      </c>
      <c r="S18" s="97">
        <f t="shared" si="6"/>
        <v>5.3874182376002384</v>
      </c>
      <c r="T18" s="97">
        <f t="shared" si="7"/>
        <v>4.8832394333388072</v>
      </c>
      <c r="U18" s="97">
        <f t="shared" si="8"/>
        <v>3.3627429464049978</v>
      </c>
      <c r="V18" s="97">
        <f t="shared" si="9"/>
        <v>6.9677968922282716</v>
      </c>
      <c r="W18" s="97"/>
      <c r="X18" s="97">
        <f t="shared" si="10"/>
        <v>1.5179256706439823</v>
      </c>
      <c r="Y18" s="97">
        <f t="shared" si="11"/>
        <v>15.032830434859704</v>
      </c>
      <c r="Z18" s="97">
        <f t="shared" si="11"/>
        <v>28.536441150279252</v>
      </c>
      <c r="AA18" s="97">
        <f t="shared" si="11"/>
        <v>7.6050001280339439</v>
      </c>
      <c r="AB18" s="97">
        <f t="shared" si="11"/>
        <v>6.901326593012949</v>
      </c>
      <c r="AC18" s="97">
        <f t="shared" si="11"/>
        <v>18.160217024139129</v>
      </c>
      <c r="AD18" s="97">
        <f t="shared" si="11"/>
        <v>13.472950838567185</v>
      </c>
      <c r="AE18" s="97">
        <f t="shared" si="11"/>
        <v>7.2105801511423584</v>
      </c>
      <c r="AF18" s="97">
        <f t="shared" si="11"/>
        <v>1.5627280093214888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0.48273296550296863</v>
      </c>
      <c r="C19" s="69">
        <f>'Basic T2'!O19</f>
        <v>5.2539060354729488</v>
      </c>
      <c r="D19" s="69">
        <f>'Basic T2'!Z19</f>
        <v>15.174204213673326</v>
      </c>
      <c r="E19" s="69">
        <f>'Basic T2'!AK19</f>
        <v>5.7977131851250778</v>
      </c>
      <c r="F19" s="69">
        <f>'Basic T2'!AV19</f>
        <v>5.1259816222675649</v>
      </c>
      <c r="G19" s="69">
        <f>'Basic T2'!BG19</f>
        <v>15.071891180657765</v>
      </c>
      <c r="H19" s="69">
        <f>'Basic T2'!BR19</f>
        <v>14.952117425895336</v>
      </c>
      <c r="I19" s="69">
        <f>'Basic T2'!CC19</f>
        <v>6.9438141707885235</v>
      </c>
      <c r="J19" s="69">
        <f>'Basic T2'!CN19</f>
        <v>1.6217141691816284</v>
      </c>
      <c r="K19" s="309">
        <f t="shared" si="12"/>
        <v>70.424074968565151</v>
      </c>
      <c r="L19" s="97"/>
      <c r="M19" s="97">
        <f t="shared" si="0"/>
        <v>3.270585802515928</v>
      </c>
      <c r="N19" s="97">
        <f t="shared" si="1"/>
        <v>4.9578227842871279</v>
      </c>
      <c r="O19" s="97">
        <f t="shared" si="2"/>
        <v>8.0538418337355431</v>
      </c>
      <c r="P19" s="97">
        <f t="shared" si="3"/>
        <v>11.195117932513361</v>
      </c>
      <c r="Q19" s="97">
        <f t="shared" si="4"/>
        <v>9.8799458492572203</v>
      </c>
      <c r="R19" s="97">
        <f t="shared" si="5"/>
        <v>8.8671657725649631</v>
      </c>
      <c r="S19" s="97">
        <f t="shared" si="6"/>
        <v>10.166414547861406</v>
      </c>
      <c r="T19" s="97">
        <f t="shared" si="7"/>
        <v>7.9961889608004082</v>
      </c>
      <c r="U19" s="97">
        <f t="shared" si="8"/>
        <v>5.9337840091049499</v>
      </c>
      <c r="V19" s="97">
        <f t="shared" si="9"/>
        <v>8.343798017433663</v>
      </c>
      <c r="W19" s="97"/>
      <c r="X19" s="97">
        <f t="shared" si="10"/>
        <v>0.68546582360995689</v>
      </c>
      <c r="Y19" s="97">
        <f t="shared" si="11"/>
        <v>7.4603834524175276</v>
      </c>
      <c r="Z19" s="97">
        <f t="shared" si="11"/>
        <v>21.546898870090324</v>
      </c>
      <c r="AA19" s="97">
        <f t="shared" si="11"/>
        <v>8.2325727213498716</v>
      </c>
      <c r="AB19" s="97">
        <f t="shared" si="11"/>
        <v>7.2787347573335177</v>
      </c>
      <c r="AC19" s="97">
        <f t="shared" si="11"/>
        <v>21.401617539719663</v>
      </c>
      <c r="AD19" s="97">
        <f t="shared" si="11"/>
        <v>21.231542526571261</v>
      </c>
      <c r="AE19" s="97">
        <f t="shared" si="11"/>
        <v>9.8600005380091957</v>
      </c>
      <c r="AF19" s="97">
        <f t="shared" si="11"/>
        <v>2.3027837708986665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4.8773207636167791E-2</v>
      </c>
      <c r="C20" s="69">
        <f>'Basic T2'!O20</f>
        <v>1.0062373299227949</v>
      </c>
      <c r="D20" s="69">
        <f>'Basic T2'!Z20</f>
        <v>2.9870099306251978</v>
      </c>
      <c r="E20" s="69">
        <f>'Basic T2'!AK20</f>
        <v>1.5239082307871721</v>
      </c>
      <c r="F20" s="69">
        <f>'Basic T2'!AV20</f>
        <v>1.1670666531180678</v>
      </c>
      <c r="G20" s="69">
        <f>'Basic T2'!BG20</f>
        <v>3.7779472054922913</v>
      </c>
      <c r="H20" s="69">
        <f>'Basic T2'!BR20</f>
        <v>3.9480076164954716</v>
      </c>
      <c r="I20" s="69">
        <f>'Basic T2'!CC20</f>
        <v>3.0881588418376107</v>
      </c>
      <c r="J20" s="69">
        <f>'Basic T2'!CN20</f>
        <v>0.75197653392530428</v>
      </c>
      <c r="K20" s="309">
        <f t="shared" si="12"/>
        <v>18.299085549840079</v>
      </c>
      <c r="L20" s="97"/>
      <c r="M20" s="97">
        <f t="shared" si="0"/>
        <v>0.33044555030918193</v>
      </c>
      <c r="N20" s="97">
        <f t="shared" si="1"/>
        <v>0.94953094459794551</v>
      </c>
      <c r="O20" s="97">
        <f t="shared" si="2"/>
        <v>1.5853816910790801</v>
      </c>
      <c r="P20" s="97">
        <f t="shared" si="3"/>
        <v>2.9425968165795227</v>
      </c>
      <c r="Q20" s="97">
        <f t="shared" si="4"/>
        <v>2.2494336080314761</v>
      </c>
      <c r="R20" s="97">
        <f t="shared" si="5"/>
        <v>2.222659635048978</v>
      </c>
      <c r="S20" s="97">
        <f t="shared" si="6"/>
        <v>2.6843744550784776</v>
      </c>
      <c r="T20" s="97">
        <f t="shared" si="7"/>
        <v>3.5561869936239874</v>
      </c>
      <c r="U20" s="97">
        <f t="shared" si="8"/>
        <v>2.7514505435195433</v>
      </c>
      <c r="V20" s="97">
        <f t="shared" si="9"/>
        <v>2.1680636032458702</v>
      </c>
      <c r="W20" s="97"/>
      <c r="X20" s="97">
        <f t="shared" si="10"/>
        <v>0.26653357897763386</v>
      </c>
      <c r="Y20" s="97">
        <f t="shared" si="11"/>
        <v>5.4988394211403024</v>
      </c>
      <c r="Z20" s="97">
        <f t="shared" si="11"/>
        <v>16.323274310564127</v>
      </c>
      <c r="AA20" s="97">
        <f t="shared" si="11"/>
        <v>8.3277835203108808</v>
      </c>
      <c r="AB20" s="97">
        <f t="shared" si="11"/>
        <v>6.377732099997024</v>
      </c>
      <c r="AC20" s="97">
        <f t="shared" si="11"/>
        <v>20.64555190587274</v>
      </c>
      <c r="AD20" s="97">
        <f t="shared" si="11"/>
        <v>21.574890208270403</v>
      </c>
      <c r="AE20" s="97">
        <f t="shared" si="11"/>
        <v>16.876028222429941</v>
      </c>
      <c r="AF20" s="97">
        <f t="shared" si="11"/>
        <v>4.1093667324369445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2.9702310688136446E-2</v>
      </c>
      <c r="C21" s="69">
        <f>'Basic T2'!O21</f>
        <v>0.15839105737026837</v>
      </c>
      <c r="D21" s="69">
        <f>'Basic T2'!Z21</f>
        <v>1.3088215383167037</v>
      </c>
      <c r="E21" s="69">
        <f>'Basic T2'!AK21</f>
        <v>0.50665820757693569</v>
      </c>
      <c r="F21" s="69">
        <f>'Basic T2'!AV21</f>
        <v>0.73816046915117572</v>
      </c>
      <c r="G21" s="69">
        <f>'Basic T2'!BG21</f>
        <v>1.0882163703537004</v>
      </c>
      <c r="H21" s="69">
        <f>'Basic T2'!BR21</f>
        <v>1.5115993348791388</v>
      </c>
      <c r="I21" s="69">
        <f>'Basic T2'!CC21</f>
        <v>1.2657664091675809</v>
      </c>
      <c r="J21" s="69">
        <f>'Basic T2'!CN21</f>
        <v>0.64737167980919674</v>
      </c>
      <c r="K21" s="309">
        <f t="shared" si="12"/>
        <v>7.2546873773128375</v>
      </c>
      <c r="L21" s="97"/>
      <c r="M21" s="97">
        <f t="shared" si="0"/>
        <v>0.20123745959076988</v>
      </c>
      <c r="N21" s="97">
        <f t="shared" si="1"/>
        <v>0.14946494812729494</v>
      </c>
      <c r="O21" s="97">
        <f t="shared" si="2"/>
        <v>0.69466849857541435</v>
      </c>
      <c r="P21" s="97">
        <f t="shared" si="3"/>
        <v>0.978333733350637</v>
      </c>
      <c r="Q21" s="97">
        <f t="shared" si="4"/>
        <v>1.4227490460743681</v>
      </c>
      <c r="R21" s="97">
        <f t="shared" si="5"/>
        <v>0.64022456350591128</v>
      </c>
      <c r="S21" s="97">
        <f t="shared" si="6"/>
        <v>1.0277838938074479</v>
      </c>
      <c r="T21" s="97">
        <f t="shared" si="7"/>
        <v>1.4576005548242419</v>
      </c>
      <c r="U21" s="97">
        <f t="shared" si="8"/>
        <v>2.3687057772564835</v>
      </c>
      <c r="V21" s="97">
        <f t="shared" si="9"/>
        <v>0.85953058216161304</v>
      </c>
      <c r="W21" s="97"/>
      <c r="X21" s="97">
        <f t="shared" si="10"/>
        <v>0.40942233818403756</v>
      </c>
      <c r="Y21" s="97">
        <f t="shared" si="11"/>
        <v>2.1832926648996001</v>
      </c>
      <c r="Z21" s="97">
        <f t="shared" si="11"/>
        <v>18.04104670877625</v>
      </c>
      <c r="AA21" s="97">
        <f t="shared" si="11"/>
        <v>6.9838737525944747</v>
      </c>
      <c r="AB21" s="97">
        <f t="shared" si="11"/>
        <v>10.174945256215755</v>
      </c>
      <c r="AC21" s="97">
        <f t="shared" si="11"/>
        <v>15.000182830163244</v>
      </c>
      <c r="AD21" s="97">
        <f t="shared" si="11"/>
        <v>20.836174686262506</v>
      </c>
      <c r="AE21" s="97">
        <f t="shared" si="11"/>
        <v>17.447566564011272</v>
      </c>
      <c r="AF21" s="97">
        <f t="shared" si="11"/>
        <v>8.9234951988928515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3.8243570861531552E-2</v>
      </c>
      <c r="C22" s="69">
        <f>'Basic T2'!O22</f>
        <v>0.60834207965592879</v>
      </c>
      <c r="D22" s="69">
        <f>'Basic T2'!Z22</f>
        <v>1.5324747564188141</v>
      </c>
      <c r="E22" s="69">
        <f>'Basic T2'!AK22</f>
        <v>0.56532191849467039</v>
      </c>
      <c r="F22" s="69">
        <f>'Basic T2'!AV22</f>
        <v>2.1451483329974912</v>
      </c>
      <c r="G22" s="69">
        <f>'Basic T2'!BG22</f>
        <v>9.5077222507043793</v>
      </c>
      <c r="H22" s="69">
        <f>'Basic T2'!BR22</f>
        <v>5.4134404782856942</v>
      </c>
      <c r="I22" s="69">
        <f>'Basic T2'!CC22</f>
        <v>2.4527835268079152</v>
      </c>
      <c r="J22" s="69">
        <f>'Basic T2'!CN22</f>
        <v>0.84837613606944673</v>
      </c>
      <c r="K22" s="309">
        <f t="shared" si="12"/>
        <v>23.111853050295874</v>
      </c>
      <c r="L22" s="97"/>
      <c r="M22" s="97">
        <f t="shared" si="0"/>
        <v>0.25910573512814661</v>
      </c>
      <c r="N22" s="97">
        <f t="shared" si="1"/>
        <v>0.57405903394449997</v>
      </c>
      <c r="O22" s="97">
        <f t="shared" si="2"/>
        <v>0.81337440359923441</v>
      </c>
      <c r="P22" s="97">
        <f t="shared" si="3"/>
        <v>1.0916106653257986</v>
      </c>
      <c r="Q22" s="97">
        <f t="shared" si="4"/>
        <v>4.1346128274381329</v>
      </c>
      <c r="R22" s="97">
        <f t="shared" si="5"/>
        <v>5.5936277873803562</v>
      </c>
      <c r="S22" s="97">
        <f t="shared" si="6"/>
        <v>3.6807683129287603</v>
      </c>
      <c r="T22" s="97">
        <f t="shared" si="7"/>
        <v>2.824516912160878</v>
      </c>
      <c r="U22" s="97">
        <f t="shared" si="8"/>
        <v>3.1041726375588707</v>
      </c>
      <c r="V22" s="97">
        <f t="shared" si="9"/>
        <v>2.7382771267688533</v>
      </c>
      <c r="W22" s="97"/>
      <c r="X22" s="97">
        <f t="shared" si="10"/>
        <v>0.16547167714465011</v>
      </c>
      <c r="Y22" s="97">
        <f t="shared" si="11"/>
        <v>2.6321648823746777</v>
      </c>
      <c r="Z22" s="97">
        <f t="shared" si="11"/>
        <v>6.6306875224753803</v>
      </c>
      <c r="AA22" s="97">
        <f t="shared" si="11"/>
        <v>2.44602592991752</v>
      </c>
      <c r="AB22" s="97">
        <f t="shared" si="11"/>
        <v>9.2815938571832923</v>
      </c>
      <c r="AC22" s="97">
        <f t="shared" si="11"/>
        <v>41.137862161089949</v>
      </c>
      <c r="AD22" s="97">
        <f t="shared" si="11"/>
        <v>23.42278858603418</v>
      </c>
      <c r="AE22" s="97">
        <f t="shared" si="11"/>
        <v>10.612664944996762</v>
      </c>
      <c r="AF22" s="97">
        <f t="shared" si="11"/>
        <v>3.6707404387835791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1.0321591149267839E-2</v>
      </c>
      <c r="C23" s="69">
        <f>'Basic T2'!O23</f>
        <v>0.29854320021092362</v>
      </c>
      <c r="D23" s="69">
        <f>'Basic T2'!Z23</f>
        <v>0.88346218817845856</v>
      </c>
      <c r="E23" s="69">
        <f>'Basic T2'!AK23</f>
        <v>0.59945399494464902</v>
      </c>
      <c r="F23" s="69">
        <f>'Basic T2'!AV23</f>
        <v>0.79064835805127098</v>
      </c>
      <c r="G23" s="69">
        <f>'Basic T2'!BG23</f>
        <v>6.9109506749751493</v>
      </c>
      <c r="H23" s="69">
        <f>'Basic T2'!BR23</f>
        <v>6.1612129389801336</v>
      </c>
      <c r="I23" s="69">
        <f>'Basic T2'!CC23</f>
        <v>2.8931667080037617</v>
      </c>
      <c r="J23" s="69">
        <f>'Basic T2'!CN23</f>
        <v>1.2639833959506399</v>
      </c>
      <c r="K23" s="309">
        <f t="shared" si="12"/>
        <v>19.811743050444253</v>
      </c>
      <c r="L23" s="97"/>
      <c r="M23" s="97">
        <f t="shared" si="0"/>
        <v>6.9930275917652981E-2</v>
      </c>
      <c r="N23" s="97">
        <f t="shared" si="1"/>
        <v>0.28171883358901223</v>
      </c>
      <c r="O23" s="97">
        <f t="shared" si="2"/>
        <v>0.4689052967445711</v>
      </c>
      <c r="P23" s="97">
        <f t="shared" si="3"/>
        <v>1.157518137623573</v>
      </c>
      <c r="Q23" s="97">
        <f t="shared" si="4"/>
        <v>1.5239155227199417</v>
      </c>
      <c r="R23" s="97">
        <f t="shared" si="5"/>
        <v>4.0658829437189441</v>
      </c>
      <c r="S23" s="97">
        <f t="shared" si="6"/>
        <v>4.1892023096901818</v>
      </c>
      <c r="T23" s="97">
        <f t="shared" si="7"/>
        <v>3.3316426856031289</v>
      </c>
      <c r="U23" s="97">
        <f t="shared" si="8"/>
        <v>4.6248621398251286</v>
      </c>
      <c r="V23" s="97">
        <f t="shared" si="9"/>
        <v>2.347282267605054</v>
      </c>
      <c r="W23" s="97"/>
      <c r="X23" s="97">
        <f t="shared" si="10"/>
        <v>5.2098349564635563E-2</v>
      </c>
      <c r="Y23" s="97">
        <f t="shared" si="11"/>
        <v>1.5069002230181314</v>
      </c>
      <c r="Z23" s="97">
        <f t="shared" si="11"/>
        <v>4.4592855153077915</v>
      </c>
      <c r="AA23" s="97">
        <f t="shared" si="11"/>
        <v>3.0257509065120196</v>
      </c>
      <c r="AB23" s="97">
        <f t="shared" si="11"/>
        <v>3.9908066445145098</v>
      </c>
      <c r="AC23" s="97">
        <f t="shared" si="11"/>
        <v>34.8831027001442</v>
      </c>
      <c r="AD23" s="97">
        <f t="shared" si="11"/>
        <v>31.098792889109149</v>
      </c>
      <c r="AE23" s="97">
        <f t="shared" si="11"/>
        <v>14.603292101241369</v>
      </c>
      <c r="AF23" s="97">
        <f t="shared" si="11"/>
        <v>6.3799706705882029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6.625054651035088E-2</v>
      </c>
      <c r="C24" s="69">
        <f>'Basic T2'!O24</f>
        <v>0.63698027272626878</v>
      </c>
      <c r="D24" s="69">
        <f>'Basic T2'!Z24</f>
        <v>1.5986772144343731</v>
      </c>
      <c r="E24" s="69">
        <f>'Basic T2'!AK24</f>
        <v>0.58728850992329851</v>
      </c>
      <c r="F24" s="69">
        <f>'Basic T2'!AV24</f>
        <v>0.7193187912806619</v>
      </c>
      <c r="G24" s="69">
        <f>'Basic T2'!BG24</f>
        <v>4.3142356352359705</v>
      </c>
      <c r="H24" s="69">
        <f>'Basic T2'!BR24</f>
        <v>3.7651518147900949</v>
      </c>
      <c r="I24" s="69">
        <f>'Basic T2'!CC24</f>
        <v>3.2041884354686774</v>
      </c>
      <c r="J24" s="69">
        <f>'Basic T2'!CN24</f>
        <v>1.1683318253199302</v>
      </c>
      <c r="K24" s="309">
        <f t="shared" si="12"/>
        <v>16.060423045689628</v>
      </c>
      <c r="L24" s="97"/>
      <c r="M24" s="97">
        <f t="shared" si="0"/>
        <v>0.44885705412704457</v>
      </c>
      <c r="N24" s="97">
        <f t="shared" si="1"/>
        <v>0.60108332504264939</v>
      </c>
      <c r="O24" s="97">
        <f t="shared" si="2"/>
        <v>0.84851193821745063</v>
      </c>
      <c r="P24" s="97">
        <f t="shared" si="3"/>
        <v>1.1340271446800674</v>
      </c>
      <c r="Q24" s="97">
        <f t="shared" si="4"/>
        <v>1.3864331224547521</v>
      </c>
      <c r="R24" s="97">
        <f t="shared" si="5"/>
        <v>2.5381713615765999</v>
      </c>
      <c r="S24" s="97">
        <f t="shared" si="6"/>
        <v>2.5600450487698532</v>
      </c>
      <c r="T24" s="97">
        <f t="shared" si="7"/>
        <v>3.6898015364241061</v>
      </c>
      <c r="U24" s="97">
        <f t="shared" si="8"/>
        <v>4.2748770616650882</v>
      </c>
      <c r="V24" s="97">
        <f t="shared" si="9"/>
        <v>1.9028283442499765</v>
      </c>
      <c r="W24" s="97"/>
      <c r="X24" s="97">
        <f t="shared" si="10"/>
        <v>0.41250810344084621</v>
      </c>
      <c r="Y24" s="97">
        <f t="shared" ref="Y24:AG32" si="13">IF($K24&gt;0,C24/$K24*100,0)</f>
        <v>3.9661487802292013</v>
      </c>
      <c r="Z24" s="97">
        <f t="shared" si="13"/>
        <v>9.9541413690434108</v>
      </c>
      <c r="AA24" s="97">
        <f t="shared" si="13"/>
        <v>3.6567437124946576</v>
      </c>
      <c r="AB24" s="97">
        <f t="shared" si="13"/>
        <v>4.4788284171238946</v>
      </c>
      <c r="AC24" s="97">
        <f t="shared" si="13"/>
        <v>26.862527985486938</v>
      </c>
      <c r="AD24" s="97">
        <f t="shared" si="13"/>
        <v>23.443665238946519</v>
      </c>
      <c r="AE24" s="97">
        <f t="shared" si="13"/>
        <v>19.950834584825163</v>
      </c>
      <c r="AF24" s="97">
        <f t="shared" si="13"/>
        <v>7.2746018084093533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6.524404460552205E-2</v>
      </c>
      <c r="C25" s="69">
        <f>'Basic T2'!O25</f>
        <v>3.1609128228250714</v>
      </c>
      <c r="D25" s="69">
        <f>'Basic T2'!Z25</f>
        <v>8.4263236819921872</v>
      </c>
      <c r="E25" s="69">
        <f>'Basic T2'!AK25</f>
        <v>6.722953006999111</v>
      </c>
      <c r="F25" s="69">
        <f>'Basic T2'!AV25</f>
        <v>4.0608343742020008</v>
      </c>
      <c r="G25" s="69">
        <f>'Basic T2'!BG25</f>
        <v>22.340370362696497</v>
      </c>
      <c r="H25" s="69">
        <f>'Basic T2'!BR25</f>
        <v>14.324462852019586</v>
      </c>
      <c r="I25" s="69">
        <f>'Basic T2'!CC25</f>
        <v>2.4443691553143041</v>
      </c>
      <c r="J25" s="69">
        <f>'Basic T2'!CN25</f>
        <v>0.56427571026296108</v>
      </c>
      <c r="K25" s="309">
        <f t="shared" si="12"/>
        <v>62.109746010917242</v>
      </c>
      <c r="L25" s="97"/>
      <c r="M25" s="97">
        <f t="shared" si="0"/>
        <v>0.44203785785212568</v>
      </c>
      <c r="N25" s="97">
        <f t="shared" si="1"/>
        <v>2.9827799557775641</v>
      </c>
      <c r="O25" s="97">
        <f t="shared" si="2"/>
        <v>4.4723451206405516</v>
      </c>
      <c r="P25" s="97">
        <f t="shared" si="3"/>
        <v>12.981713542022458</v>
      </c>
      <c r="Q25" s="97">
        <f t="shared" si="4"/>
        <v>7.826954264843808</v>
      </c>
      <c r="R25" s="97">
        <f t="shared" si="5"/>
        <v>13.143391565933657</v>
      </c>
      <c r="S25" s="97">
        <f t="shared" si="6"/>
        <v>9.7396524773715765</v>
      </c>
      <c r="T25" s="97">
        <f t="shared" si="7"/>
        <v>2.8148272944962325</v>
      </c>
      <c r="U25" s="97">
        <f t="shared" si="8"/>
        <v>2.0646611159439745</v>
      </c>
      <c r="V25" s="97">
        <f t="shared" si="9"/>
        <v>7.3587217987672542</v>
      </c>
      <c r="W25" s="97"/>
      <c r="X25" s="97">
        <f t="shared" si="10"/>
        <v>0.10504638771836852</v>
      </c>
      <c r="Y25" s="97">
        <f t="shared" si="13"/>
        <v>5.089238043687164</v>
      </c>
      <c r="Z25" s="97">
        <f t="shared" si="13"/>
        <v>13.566830043888867</v>
      </c>
      <c r="AA25" s="97">
        <f t="shared" si="13"/>
        <v>10.824312509372353</v>
      </c>
      <c r="AB25" s="97">
        <f t="shared" si="13"/>
        <v>6.5381596850971082</v>
      </c>
      <c r="AC25" s="97">
        <f t="shared" si="13"/>
        <v>35.969186476418137</v>
      </c>
      <c r="AD25" s="97">
        <f t="shared" si="13"/>
        <v>23.063148333438242</v>
      </c>
      <c r="AE25" s="97">
        <f t="shared" si="13"/>
        <v>3.9355645648343964</v>
      </c>
      <c r="AF25" s="97">
        <f t="shared" si="13"/>
        <v>0.90851395554536052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3.9329827176719061E-2</v>
      </c>
      <c r="C26" s="69">
        <f>'Basic T2'!O26</f>
        <v>0.56541053246026407</v>
      </c>
      <c r="D26" s="69">
        <f>'Basic T2'!Z26</f>
        <v>2.5623460802993314</v>
      </c>
      <c r="E26" s="69">
        <f>'Basic T2'!AK26</f>
        <v>1.5519734389918525</v>
      </c>
      <c r="F26" s="69">
        <f>'Basic T2'!AV26</f>
        <v>2.0416097138320097</v>
      </c>
      <c r="G26" s="69">
        <f>'Basic T2'!BG26</f>
        <v>5.6354301102513338</v>
      </c>
      <c r="H26" s="69">
        <f>'Basic T2'!BR26</f>
        <v>4.8801465042154311</v>
      </c>
      <c r="I26" s="69">
        <f>'Basic T2'!CC26</f>
        <v>2.8190923501564038</v>
      </c>
      <c r="J26" s="69">
        <f>'Basic T2'!CN26</f>
        <v>0.91398066556339685</v>
      </c>
      <c r="K26" s="309">
        <f t="shared" si="12"/>
        <v>21.009319222946743</v>
      </c>
      <c r="L26" s="97"/>
      <c r="M26" s="97">
        <f t="shared" si="0"/>
        <v>0.26646527909184486</v>
      </c>
      <c r="N26" s="97">
        <f t="shared" si="1"/>
        <v>0.5335468889966688</v>
      </c>
      <c r="O26" s="97">
        <f t="shared" si="2"/>
        <v>1.3599876318672115</v>
      </c>
      <c r="P26" s="97">
        <f t="shared" si="3"/>
        <v>2.9967894448830497</v>
      </c>
      <c r="Q26" s="97">
        <f t="shared" si="4"/>
        <v>3.9350498898306241</v>
      </c>
      <c r="R26" s="97">
        <f t="shared" si="5"/>
        <v>3.3154626973044423</v>
      </c>
      <c r="S26" s="97">
        <f t="shared" si="6"/>
        <v>3.3181649797791013</v>
      </c>
      <c r="T26" s="97">
        <f t="shared" si="7"/>
        <v>3.2463419347579832</v>
      </c>
      <c r="U26" s="97">
        <f t="shared" si="8"/>
        <v>3.3442168546187125</v>
      </c>
      <c r="V26" s="97">
        <f t="shared" si="9"/>
        <v>2.4891703037391784</v>
      </c>
      <c r="W26" s="97"/>
      <c r="X26" s="97">
        <f t="shared" si="10"/>
        <v>0.18720181629570529</v>
      </c>
      <c r="Y26" s="97">
        <f t="shared" si="13"/>
        <v>2.6912368100091166</v>
      </c>
      <c r="Z26" s="97">
        <f t="shared" si="13"/>
        <v>12.196235647182192</v>
      </c>
      <c r="AA26" s="97">
        <f t="shared" si="13"/>
        <v>7.3870715301272591</v>
      </c>
      <c r="AB26" s="97">
        <f t="shared" si="13"/>
        <v>9.7176385972665322</v>
      </c>
      <c r="AC26" s="97">
        <f t="shared" si="13"/>
        <v>26.823477954945911</v>
      </c>
      <c r="AD26" s="97">
        <f t="shared" si="13"/>
        <v>23.228484713989449</v>
      </c>
      <c r="AE26" s="97">
        <f t="shared" si="13"/>
        <v>13.418294616026122</v>
      </c>
      <c r="AF26" s="97">
        <f t="shared" si="13"/>
        <v>4.350358314157706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2.3909796508455334E-3</v>
      </c>
      <c r="C27" s="69">
        <f>'Basic T2'!O27</f>
        <v>5.0643898489213267E-2</v>
      </c>
      <c r="D27" s="69">
        <f>'Basic T2'!Z27</f>
        <v>0.19248148761321798</v>
      </c>
      <c r="E27" s="69">
        <f>'Basic T2'!AK27</f>
        <v>5.7602177749636156E-2</v>
      </c>
      <c r="F27" s="69">
        <f>'Basic T2'!AV27</f>
        <v>5.0711415567446474E-2</v>
      </c>
      <c r="G27" s="69">
        <f>'Basic T2'!BG27</f>
        <v>0.17372510002703018</v>
      </c>
      <c r="H27" s="69">
        <f>'Basic T2'!BR27</f>
        <v>0.23026747864254307</v>
      </c>
      <c r="I27" s="69">
        <f>'Basic T2'!CC27</f>
        <v>0.18095181669943119</v>
      </c>
      <c r="J27" s="69">
        <f>'Basic T2'!CN27</f>
        <v>4.8919602238721258E-2</v>
      </c>
      <c r="K27" s="309">
        <f t="shared" si="12"/>
        <v>0.98769395667808513</v>
      </c>
      <c r="L27" s="97"/>
      <c r="M27" s="97">
        <f t="shared" si="0"/>
        <v>1.6199233652941406E-2</v>
      </c>
      <c r="N27" s="97">
        <f t="shared" si="1"/>
        <v>4.7789867599400987E-2</v>
      </c>
      <c r="O27" s="97">
        <f t="shared" si="2"/>
        <v>0.10216123595872666</v>
      </c>
      <c r="P27" s="97">
        <f t="shared" si="3"/>
        <v>0.1112271601726124</v>
      </c>
      <c r="Q27" s="97">
        <f t="shared" si="4"/>
        <v>9.7742457282535736E-2</v>
      </c>
      <c r="R27" s="97">
        <f t="shared" si="5"/>
        <v>0.1022067663792593</v>
      </c>
      <c r="S27" s="97">
        <f t="shared" si="6"/>
        <v>0.15656609549605222</v>
      </c>
      <c r="T27" s="97">
        <f t="shared" si="7"/>
        <v>0.20837610044573837</v>
      </c>
      <c r="U27" s="97">
        <f t="shared" si="8"/>
        <v>0.17899476924616323</v>
      </c>
      <c r="V27" s="97">
        <f t="shared" si="9"/>
        <v>0.11702132944224493</v>
      </c>
      <c r="W27" s="97"/>
      <c r="X27" s="97">
        <f t="shared" si="10"/>
        <v>0.24207697482397528</v>
      </c>
      <c r="Y27" s="97">
        <f t="shared" si="13"/>
        <v>5.1274889500735723</v>
      </c>
      <c r="Z27" s="97">
        <f t="shared" si="13"/>
        <v>19.487968546511279</v>
      </c>
      <c r="AA27" s="97">
        <f t="shared" si="13"/>
        <v>5.8319864529058965</v>
      </c>
      <c r="AB27" s="97">
        <f t="shared" si="13"/>
        <v>5.1343247799150626</v>
      </c>
      <c r="AC27" s="97">
        <f t="shared" si="13"/>
        <v>17.588960512760497</v>
      </c>
      <c r="AD27" s="97">
        <f t="shared" si="13"/>
        <v>23.313646609421664</v>
      </c>
      <c r="AE27" s="97">
        <f t="shared" si="13"/>
        <v>18.320636212863661</v>
      </c>
      <c r="AF27" s="97">
        <f t="shared" si="13"/>
        <v>4.9529109607243864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0.13418509239612808</v>
      </c>
      <c r="C28" s="69">
        <f>'Basic T2'!O28</f>
        <v>2.1126979230353018</v>
      </c>
      <c r="D28" s="69">
        <f>'Basic T2'!Z28</f>
        <v>7.2130527925617978</v>
      </c>
      <c r="E28" s="69">
        <f>'Basic T2'!AK28</f>
        <v>2.2279172125622235</v>
      </c>
      <c r="F28" s="69">
        <f>'Basic T2'!AV28</f>
        <v>1.8461366604684664</v>
      </c>
      <c r="G28" s="69">
        <f>'Basic T2'!BG28</f>
        <v>13.316609889841853</v>
      </c>
      <c r="H28" s="69">
        <f>'Basic T2'!BR28</f>
        <v>11.104773578898902</v>
      </c>
      <c r="I28" s="69">
        <f>'Basic T2'!CC28</f>
        <v>7.0935819051658244</v>
      </c>
      <c r="J28" s="69">
        <f>'Basic T2'!CN28</f>
        <v>2.5149971046094066</v>
      </c>
      <c r="K28" s="309">
        <f t="shared" si="12"/>
        <v>47.563952159539909</v>
      </c>
      <c r="L28" s="97"/>
      <c r="M28" s="97">
        <f t="shared" si="0"/>
        <v>0.90912344808025258</v>
      </c>
      <c r="N28" s="97">
        <f t="shared" si="1"/>
        <v>1.9936370822813207</v>
      </c>
      <c r="O28" s="97">
        <f t="shared" si="2"/>
        <v>3.8283909661193536</v>
      </c>
      <c r="P28" s="97">
        <f t="shared" si="3"/>
        <v>4.3020058326621831</v>
      </c>
      <c r="Q28" s="97">
        <f t="shared" si="4"/>
        <v>3.5582902124585369</v>
      </c>
      <c r="R28" s="97">
        <f t="shared" si="5"/>
        <v>7.8344904435975717</v>
      </c>
      <c r="S28" s="97">
        <f t="shared" si="6"/>
        <v>7.5504845532915921</v>
      </c>
      <c r="T28" s="97">
        <f t="shared" si="7"/>
        <v>8.1686548527233018</v>
      </c>
      <c r="U28" s="97">
        <f t="shared" si="8"/>
        <v>9.2022687387675859</v>
      </c>
      <c r="V28" s="97">
        <f t="shared" si="9"/>
        <v>5.6353457238483431</v>
      </c>
      <c r="W28" s="97"/>
      <c r="X28" s="97">
        <f t="shared" si="10"/>
        <v>0.28211510251722127</v>
      </c>
      <c r="Y28" s="97">
        <f t="shared" si="13"/>
        <v>4.4418048272121089</v>
      </c>
      <c r="Z28" s="97">
        <f t="shared" si="13"/>
        <v>15.164956789897611</v>
      </c>
      <c r="AA28" s="97">
        <f t="shared" si="13"/>
        <v>4.6840456089294289</v>
      </c>
      <c r="AB28" s="97">
        <f t="shared" si="13"/>
        <v>3.8813777590981502</v>
      </c>
      <c r="AC28" s="97">
        <f t="shared" si="13"/>
        <v>27.997273744568211</v>
      </c>
      <c r="AD28" s="97">
        <f t="shared" si="13"/>
        <v>23.347037146221702</v>
      </c>
      <c r="AE28" s="97">
        <f t="shared" si="13"/>
        <v>14.913777310540549</v>
      </c>
      <c r="AF28" s="97">
        <f t="shared" si="13"/>
        <v>5.2876117110150052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6.0250157748416744E-2</v>
      </c>
      <c r="C29" s="69">
        <f>'Basic T2'!O29</f>
        <v>0.70218494997121739</v>
      </c>
      <c r="D29" s="69">
        <f>'Basic T2'!Z29</f>
        <v>2.4829343067275853</v>
      </c>
      <c r="E29" s="69">
        <f>'Basic T2'!AK29</f>
        <v>0.8635090529649202</v>
      </c>
      <c r="F29" s="69">
        <f>'Basic T2'!AV29</f>
        <v>0.88038105176588533</v>
      </c>
      <c r="G29" s="69">
        <f>'Basic T2'!BG29</f>
        <v>3.3852619247743174</v>
      </c>
      <c r="H29" s="69">
        <f>'Basic T2'!BR29</f>
        <v>3.3254810209976662</v>
      </c>
      <c r="I29" s="69">
        <f>'Basic T2'!CC29</f>
        <v>1.4141208534827512</v>
      </c>
      <c r="J29" s="69">
        <f>'Basic T2'!CN29</f>
        <v>0.47833649943309042</v>
      </c>
      <c r="K29" s="309">
        <f t="shared" si="12"/>
        <v>13.592459817865851</v>
      </c>
      <c r="L29" s="97"/>
      <c r="M29" s="97">
        <f t="shared" si="0"/>
        <v>0.40820355064420188</v>
      </c>
      <c r="N29" s="97">
        <f t="shared" si="1"/>
        <v>0.6626134004388291</v>
      </c>
      <c r="O29" s="97">
        <f t="shared" si="2"/>
        <v>1.3178391372854033</v>
      </c>
      <c r="P29" s="97">
        <f t="shared" si="3"/>
        <v>1.6673963293902843</v>
      </c>
      <c r="Q29" s="97">
        <f t="shared" si="4"/>
        <v>1.6968685725235404</v>
      </c>
      <c r="R29" s="97">
        <f t="shared" si="5"/>
        <v>1.9916331872836806</v>
      </c>
      <c r="S29" s="97">
        <f t="shared" si="6"/>
        <v>2.2610990582481487</v>
      </c>
      <c r="T29" s="97">
        <f t="shared" si="7"/>
        <v>1.6284389644851867</v>
      </c>
      <c r="U29" s="97">
        <f t="shared" si="8"/>
        <v>1.7502131542327433</v>
      </c>
      <c r="V29" s="97">
        <f t="shared" si="9"/>
        <v>1.6104256865422699</v>
      </c>
      <c r="W29" s="97"/>
      <c r="X29" s="97">
        <f>IF($K29&gt;0,B29/$K29*100,0)</f>
        <v>0.44326162119106866</v>
      </c>
      <c r="Y29" s="97">
        <f t="shared" si="13"/>
        <v>5.1659887862848013</v>
      </c>
      <c r="Z29" s="97">
        <f t="shared" si="13"/>
        <v>18.266997585411513</v>
      </c>
      <c r="AA29" s="97">
        <f t="shared" si="13"/>
        <v>6.3528534535737879</v>
      </c>
      <c r="AB29" s="97">
        <f t="shared" si="13"/>
        <v>6.4769810877698344</v>
      </c>
      <c r="AC29" s="97">
        <f t="shared" si="13"/>
        <v>24.905440002292657</v>
      </c>
      <c r="AD29" s="97">
        <f t="shared" si="13"/>
        <v>24.465630692000818</v>
      </c>
      <c r="AE29" s="97">
        <f t="shared" si="13"/>
        <v>10.403715533696403</v>
      </c>
      <c r="AF29" s="97">
        <f t="shared" si="13"/>
        <v>3.5191312377791077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3.3028490316194488E-2</v>
      </c>
      <c r="C30" s="69">
        <f>'Basic T2'!O30</f>
        <v>0.20928163639418687</v>
      </c>
      <c r="D30" s="69">
        <f>'Basic T2'!Z30</f>
        <v>0.45939616911230025</v>
      </c>
      <c r="E30" s="69">
        <f>'Basic T2'!AK30</f>
        <v>0.23430946811877071</v>
      </c>
      <c r="F30" s="69">
        <f>'Basic T2'!AV30</f>
        <v>0.53022754665140448</v>
      </c>
      <c r="G30" s="69">
        <f>'Basic T2'!BG30</f>
        <v>2.768009723505636</v>
      </c>
      <c r="H30" s="69">
        <f>'Basic T2'!BR30</f>
        <v>3.2455127964016288</v>
      </c>
      <c r="I30" s="69">
        <f>'Basic T2'!CC30</f>
        <v>2.3662488894027915</v>
      </c>
      <c r="J30" s="69">
        <f>'Basic T2'!CN30</f>
        <v>0.84378745716287884</v>
      </c>
      <c r="K30" s="309">
        <f t="shared" si="12"/>
        <v>10.689802177065792</v>
      </c>
      <c r="L30" s="97"/>
      <c r="M30" s="97">
        <f t="shared" si="0"/>
        <v>0.22377280862542667</v>
      </c>
      <c r="N30" s="97">
        <f t="shared" si="1"/>
        <v>0.19748759460913962</v>
      </c>
      <c r="O30" s="97">
        <f t="shared" si="2"/>
        <v>0.24382854171163354</v>
      </c>
      <c r="P30" s="97">
        <f t="shared" si="3"/>
        <v>0.45244082356887538</v>
      </c>
      <c r="Q30" s="97">
        <f t="shared" si="4"/>
        <v>1.0219739036799336</v>
      </c>
      <c r="R30" s="97">
        <f t="shared" si="5"/>
        <v>1.6284884746178896</v>
      </c>
      <c r="S30" s="97">
        <f t="shared" si="6"/>
        <v>2.2067261491314905</v>
      </c>
      <c r="T30" s="97">
        <f t="shared" si="7"/>
        <v>2.7248674550575145</v>
      </c>
      <c r="U30" s="97">
        <f t="shared" si="8"/>
        <v>3.0873828542319788</v>
      </c>
      <c r="V30" s="97">
        <f t="shared" si="9"/>
        <v>1.2665207210967628</v>
      </c>
      <c r="W30" s="97"/>
      <c r="X30" s="97">
        <f t="shared" si="10"/>
        <v>0.30897195073501693</v>
      </c>
      <c r="Y30" s="97">
        <f t="shared" si="13"/>
        <v>1.9577690300311237</v>
      </c>
      <c r="Z30" s="97">
        <f t="shared" si="13"/>
        <v>4.297517966215521</v>
      </c>
      <c r="AA30" s="97">
        <f t="shared" si="13"/>
        <v>2.1918971393265347</v>
      </c>
      <c r="AB30" s="97">
        <f t="shared" si="13"/>
        <v>4.9601249664747762</v>
      </c>
      <c r="AC30" s="97">
        <f t="shared" si="13"/>
        <v>25.893928415665197</v>
      </c>
      <c r="AD30" s="97">
        <f t="shared" si="13"/>
        <v>30.360831216920413</v>
      </c>
      <c r="AE30" s="97">
        <f t="shared" si="13"/>
        <v>22.135572297861692</v>
      </c>
      <c r="AF30" s="97">
        <f t="shared" si="13"/>
        <v>7.8933870167697275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8.4350062369259696E-2</v>
      </c>
      <c r="C31" s="69">
        <f>'Basic T2'!O31</f>
        <v>0.66022476681317521</v>
      </c>
      <c r="D31" s="69">
        <f>'Basic T2'!Z31</f>
        <v>1.6717737124827938</v>
      </c>
      <c r="E31" s="69">
        <f>'Basic T2'!AK31</f>
        <v>0.72065665576539839</v>
      </c>
      <c r="F31" s="69">
        <f>'Basic T2'!AV31</f>
        <v>1.2316296383081626</v>
      </c>
      <c r="G31" s="69">
        <f>'Basic T2'!BG31</f>
        <v>5.7007549144672902</v>
      </c>
      <c r="H31" s="69">
        <f>'Basic T2'!BR31</f>
        <v>7.2999583456193937</v>
      </c>
      <c r="I31" s="69">
        <f>'Basic T2'!CC31</f>
        <v>5.7955980591319047</v>
      </c>
      <c r="J31" s="69">
        <f>'Basic T2'!CN31</f>
        <v>2.5192812875572708</v>
      </c>
      <c r="K31" s="309">
        <f t="shared" si="12"/>
        <v>25.684227442514651</v>
      </c>
      <c r="L31" s="97"/>
      <c r="M31" s="97">
        <f t="shared" si="0"/>
        <v>0.57148389718691639</v>
      </c>
      <c r="N31" s="97">
        <f t="shared" si="1"/>
        <v>0.62301787842354517</v>
      </c>
      <c r="O31" s="97">
        <f t="shared" si="2"/>
        <v>0.88730854498457612</v>
      </c>
      <c r="P31" s="97">
        <f t="shared" si="3"/>
        <v>1.3915549101055207</v>
      </c>
      <c r="Q31" s="97">
        <f t="shared" si="4"/>
        <v>2.3738739288421384</v>
      </c>
      <c r="R31" s="97">
        <f t="shared" si="5"/>
        <v>3.353894892780124</v>
      </c>
      <c r="S31" s="97">
        <f t="shared" si="6"/>
        <v>4.9634710997625353</v>
      </c>
      <c r="T31" s="97">
        <f t="shared" si="7"/>
        <v>6.67395412403501</v>
      </c>
      <c r="U31" s="97">
        <f t="shared" si="8"/>
        <v>9.2179443841749045</v>
      </c>
      <c r="V31" s="97">
        <f t="shared" si="9"/>
        <v>3.0430503504636288</v>
      </c>
      <c r="W31" s="97"/>
      <c r="X31" s="97">
        <f t="shared" si="10"/>
        <v>0.32841191177756246</v>
      </c>
      <c r="Y31" s="97">
        <f t="shared" si="13"/>
        <v>2.5705455548190512</v>
      </c>
      <c r="Z31" s="97">
        <f t="shared" si="13"/>
        <v>6.5089507411678502</v>
      </c>
      <c r="AA31" s="97">
        <f t="shared" si="13"/>
        <v>2.8058334920851391</v>
      </c>
      <c r="AB31" s="97">
        <f t="shared" si="13"/>
        <v>4.7952761712017375</v>
      </c>
      <c r="AC31" s="97">
        <f t="shared" si="13"/>
        <v>22.195547548496361</v>
      </c>
      <c r="AD31" s="97">
        <f t="shared" si="13"/>
        <v>28.421950249264267</v>
      </c>
      <c r="AE31" s="97">
        <f t="shared" si="13"/>
        <v>22.564813647221303</v>
      </c>
      <c r="AF31" s="97">
        <f t="shared" si="13"/>
        <v>9.8086706839667226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7.0733404788737647E-4</v>
      </c>
      <c r="C32" s="69">
        <f>'Basic T2'!O32</f>
        <v>0.12109826756707971</v>
      </c>
      <c r="D32" s="69">
        <f>'Basic T2'!Z32</f>
        <v>0.41212463450993103</v>
      </c>
      <c r="E32" s="69">
        <f>'Basic T2'!AK32</f>
        <v>0.30782114168895575</v>
      </c>
      <c r="F32" s="69">
        <f>'Basic T2'!AV32</f>
        <v>0.38585814463687429</v>
      </c>
      <c r="G32" s="69">
        <f>'Basic T2'!BG32</f>
        <v>1.6386988576814154</v>
      </c>
      <c r="H32" s="69">
        <f>'Basic T2'!BR32</f>
        <v>2.4041530990078464</v>
      </c>
      <c r="I32" s="69">
        <f>'Basic T2'!CC32</f>
        <v>2.5506267475167577</v>
      </c>
      <c r="J32" s="69">
        <f>'Basic T2'!CN32</f>
        <v>1.1564289587819734</v>
      </c>
      <c r="K32" s="309">
        <f t="shared" si="12"/>
        <v>8.977517185438721</v>
      </c>
      <c r="L32" s="97"/>
      <c r="M32" s="97">
        <f t="shared" si="0"/>
        <v>4.7922906865210729E-3</v>
      </c>
      <c r="N32" s="97">
        <f t="shared" si="1"/>
        <v>0.11427378906819771</v>
      </c>
      <c r="O32" s="97">
        <f t="shared" si="2"/>
        <v>0.21873876055642952</v>
      </c>
      <c r="P32" s="97">
        <f t="shared" si="3"/>
        <v>0.59438848961522406</v>
      </c>
      <c r="Q32" s="97">
        <f t="shared" si="4"/>
        <v>0.7437126886968356</v>
      </c>
      <c r="R32" s="97">
        <f t="shared" si="5"/>
        <v>0.96408700462365005</v>
      </c>
      <c r="S32" s="97">
        <f t="shared" si="6"/>
        <v>1.6346592489107532</v>
      </c>
      <c r="T32" s="97">
        <f t="shared" si="7"/>
        <v>2.9371888331078</v>
      </c>
      <c r="U32" s="97">
        <f t="shared" si="8"/>
        <v>4.2313249730987783</v>
      </c>
      <c r="V32" s="97">
        <f t="shared" si="9"/>
        <v>1.063650323085904</v>
      </c>
      <c r="W32" s="97"/>
      <c r="X32" s="97">
        <f t="shared" si="10"/>
        <v>7.8789495277675689E-3</v>
      </c>
      <c r="Y32" s="97">
        <f t="shared" si="13"/>
        <v>1.348905995562979</v>
      </c>
      <c r="Z32" s="97">
        <f t="shared" si="13"/>
        <v>4.5906304159281985</v>
      </c>
      <c r="AA32" s="97">
        <f t="shared" si="13"/>
        <v>3.4288003612873381</v>
      </c>
      <c r="AB32" s="97">
        <f t="shared" si="13"/>
        <v>4.2980496351789261</v>
      </c>
      <c r="AC32" s="97">
        <f t="shared" si="13"/>
        <v>18.253363639774911</v>
      </c>
      <c r="AD32" s="97">
        <f t="shared" si="13"/>
        <v>26.779710351402219</v>
      </c>
      <c r="AE32" s="97">
        <f t="shared" si="13"/>
        <v>28.411271121305141</v>
      </c>
      <c r="AF32" s="97">
        <f t="shared" si="13"/>
        <v>12.881389530032516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6.8277968620854196E-2</v>
      </c>
      <c r="C33" s="69">
        <f>'Basic T2'!O33</f>
        <v>2.2914891608162486</v>
      </c>
      <c r="D33" s="69">
        <f>'Basic T2'!Z33</f>
        <v>7.3144427203782225</v>
      </c>
      <c r="E33" s="69">
        <f>'Basic T2'!AK33</f>
        <v>3.7278317127294947</v>
      </c>
      <c r="F33" s="69">
        <f>'Basic T2'!AV33</f>
        <v>3.3741144378872012</v>
      </c>
      <c r="G33" s="69">
        <f>'Basic T2'!BG33</f>
        <v>15.532805874781264</v>
      </c>
      <c r="H33" s="69">
        <f>'Basic T2'!BR33</f>
        <v>22.078223284070191</v>
      </c>
      <c r="I33" s="69">
        <f>'Basic T2'!CC33</f>
        <v>17.947931046099466</v>
      </c>
      <c r="J33" s="69">
        <f>'Basic T2'!CN33</f>
        <v>6.580138497226006</v>
      </c>
      <c r="K33" s="309">
        <f t="shared" ref="K33" si="14">SUM(B33:J33)</f>
        <v>78.915254702608948</v>
      </c>
      <c r="L33" s="97"/>
      <c r="M33" s="97">
        <f t="shared" si="0"/>
        <v>0.46259313275471864</v>
      </c>
      <c r="N33" s="97">
        <f t="shared" si="1"/>
        <v>2.1623525610729932</v>
      </c>
      <c r="O33" s="97">
        <f t="shared" si="2"/>
        <v>3.8822045586260061</v>
      </c>
      <c r="P33" s="97">
        <f t="shared" si="3"/>
        <v>7.1982718571942632</v>
      </c>
      <c r="Q33" s="97">
        <f t="shared" si="4"/>
        <v>6.5033529950065905</v>
      </c>
      <c r="R33" s="97">
        <f t="shared" si="5"/>
        <v>9.1383332691196841</v>
      </c>
      <c r="S33" s="97">
        <f t="shared" si="6"/>
        <v>15.01167787763432</v>
      </c>
      <c r="T33" s="97">
        <f t="shared" si="7"/>
        <v>20.668042745696095</v>
      </c>
      <c r="U33" s="97">
        <f t="shared" si="8"/>
        <v>24.076450298414198</v>
      </c>
      <c r="V33" s="97">
        <f t="shared" si="9"/>
        <v>9.3498273996046315</v>
      </c>
      <c r="W33" s="97"/>
      <c r="X33" s="97">
        <f t="shared" ref="X33" si="15">IF($K33&gt;0,B33/$K33*100,0)</f>
        <v>8.652062123876908E-2</v>
      </c>
      <c r="Y33" s="97">
        <f t="shared" ref="Y33" si="16">IF($K33&gt;0,C33/$K33*100,0)</f>
        <v>2.9037340998919587</v>
      </c>
      <c r="Z33" s="97">
        <f t="shared" ref="Z33" si="17">IF($K33&gt;0,D33/$K33*100,0)</f>
        <v>9.2687310557921894</v>
      </c>
      <c r="AA33" s="97">
        <f t="shared" ref="AA33" si="18">IF($K33&gt;0,E33/$K33*100,0)</f>
        <v>4.7238417043419263</v>
      </c>
      <c r="AB33" s="97">
        <f t="shared" ref="AB33" si="19">IF($K33&gt;0,F33/$K33*100,0)</f>
        <v>4.2756174970257712</v>
      </c>
      <c r="AC33" s="97">
        <f t="shared" ref="AC33" si="20">IF($K33&gt;0,G33/$K33*100,0)</f>
        <v>19.682893926296543</v>
      </c>
      <c r="AD33" s="97">
        <f t="shared" ref="AD33" si="21">IF($K33&gt;0,H33/$K33*100,0)</f>
        <v>27.977129855655502</v>
      </c>
      <c r="AE33" s="97">
        <f t="shared" ref="AE33" si="22">IF($K33&gt;0,I33/$K33*100,0)</f>
        <v>22.743297368469502</v>
      </c>
      <c r="AF33" s="97">
        <f>IF($K33&gt;0,J33/$K33*100,0)</f>
        <v>8.3382338712878354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14.759831866561088</v>
      </c>
      <c r="C35" s="310">
        <f t="shared" ref="C35:K35" si="24">SUM(C8:C33)</f>
        <v>105.97204184312922</v>
      </c>
      <c r="D35" s="310">
        <f t="shared" si="24"/>
        <v>188.40951345868692</v>
      </c>
      <c r="E35" s="310">
        <f t="shared" si="24"/>
        <v>51.787870570680639</v>
      </c>
      <c r="F35" s="310">
        <f t="shared" si="24"/>
        <v>51.882689444628276</v>
      </c>
      <c r="G35" s="310">
        <f t="shared" si="24"/>
        <v>169.97416725071542</v>
      </c>
      <c r="H35" s="310">
        <f t="shared" si="24"/>
        <v>147.07365468429225</v>
      </c>
      <c r="I35" s="310">
        <f t="shared" si="24"/>
        <v>86.839045510668569</v>
      </c>
      <c r="J35" s="310">
        <f t="shared" si="24"/>
        <v>27.330185370637501</v>
      </c>
      <c r="K35" s="310">
        <f t="shared" si="24"/>
        <v>844.02899999999966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1.7487351579816683</v>
      </c>
      <c r="Y35" s="98">
        <f t="shared" ref="Y35:AG35" si="26">IF($K35&gt;0,C35/$K35*100,0)</f>
        <v>12.555497719051035</v>
      </c>
      <c r="Z35" s="98">
        <f t="shared" si="26"/>
        <v>22.322635058592414</v>
      </c>
      <c r="AA35" s="98">
        <f t="shared" si="26"/>
        <v>6.1357927951149378</v>
      </c>
      <c r="AB35" s="98">
        <f t="shared" si="26"/>
        <v>6.1470268728477686</v>
      </c>
      <c r="AC35" s="98">
        <f t="shared" si="26"/>
        <v>20.138427382319268</v>
      </c>
      <c r="AD35" s="98">
        <f t="shared" si="26"/>
        <v>17.425189736880167</v>
      </c>
      <c r="AE35" s="98">
        <f t="shared" si="26"/>
        <v>10.288632915535914</v>
      </c>
      <c r="AF35" s="98">
        <f t="shared" si="26"/>
        <v>3.2380623616768514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automation\Data\Results\Workbooks\LEPs\CC_LEP\[CC_LEP_MainTables.Main.xlsm]Manager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automation\Data\Results\Workbooks\LEPs\CC_LEP\[CC_LEP_MainTables.Main.xlsm]Manager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automation\Data\Results\Workbooks\LEPs\CC_LEP\[CC_LEP_MainTables.Main.xlsm]Manager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automation\Data\Results\Workbooks\LEPs\CC_LEP\[CC_LEP_MainTables.Main.xlsm]Manager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automation\Data\Results\Workbooks\LEPs\CC_LEP\[CC_LEP_MainTables.Main.xlsm]Manager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automation\Data\Results\Workbooks\LEPs\CC_LEP\[CC_LEP_MainTables.Main.xlsm]Manager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automation\Data\Results\Workbooks\LEPs\CC_LEP\[CC_LEP_MainTables.Main.xlsm]Manager</v>
      </c>
      <c r="Y79" s="91" t="str">
        <f ca="1">CELL("filename")</f>
        <v>M:\IE\Projects\Nuffield via NFER AI and automation\Data\Results\Workbooks\LEPs\CC_LEP\[CC_LEP_MainTables.Main.xlsm]Manager</v>
      </c>
      <c r="AW79" s="91" t="str">
        <f ca="1">CELL("filename")</f>
        <v>M:\IE\Projects\Nuffield via NFER AI and automation\Data\Results\Workbooks\LEPs\CC_LEP\[CC_LEP_MainTables.Main.xlsm]Manager</v>
      </c>
      <c r="BU79" s="91" t="str">
        <f ca="1">CELL("filename")</f>
        <v>M:\IE\Projects\Nuffield via NFER AI and automation\Data\Results\Workbooks\LEPs\CC_LEP\[CC_LEP_MainTables.Main.xlsm]Manager</v>
      </c>
      <c r="CS79" s="91" t="str">
        <f ca="1">CELL("filename")</f>
        <v>M:\IE\Projects\Nuffield via NFER AI and automation\Data\Results\Workbooks\LEPs\CC_LEP\[CC_LEP_MainTables.Main.xlsm]Manager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automation\Data\Results\Workbooks\LEPs\CC_LEP\[CC_LEP_MainTables.Main.xlsm]Manager</v>
      </c>
      <c r="Y96" s="91" t="str">
        <f ca="1">CELL("filename")</f>
        <v>M:\IE\Projects\Nuffield via NFER AI and automation\Data\Results\Workbooks\LEPs\CC_LEP\[CC_LEP_MainTables.Main.xlsm]Manager</v>
      </c>
      <c r="AW96" s="91" t="str">
        <f ca="1">CELL("filename")</f>
        <v>M:\IE\Projects\Nuffield via NFER AI and automation\Data\Results\Workbooks\LEPs\CC_LEP\[CC_LEP_MainTables.Main.xlsm]Manager</v>
      </c>
      <c r="BU96" s="91" t="str">
        <f ca="1">CELL("filename")</f>
        <v>M:\IE\Projects\Nuffield via NFER AI and automation\Data\Results\Workbooks\LEPs\CC_LEP\[CC_LEP_MainTables.Main.xlsm]Manager</v>
      </c>
      <c r="CS96" s="91" t="str">
        <f ca="1">CELL("filename")</f>
        <v>M:\IE\Projects\Nuffield via NFER AI and automation\Data\Results\Workbooks\LEPs\CC_LEP\[CC_LEP_MainTables.Main.xlsm]Manager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2293A5-252D-4084-9503-FA1F790EEBFB}"/>
</file>

<file path=customXml/itemProps2.xml><?xml version="1.0" encoding="utf-8"?>
<ds:datastoreItem xmlns:ds="http://schemas.openxmlformats.org/officeDocument/2006/customXml" ds:itemID="{8F95A936-4D10-4652-97A0-C2175A76A1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2024-02-29T15:48:37Z</dcterms:modified>
</cp:coreProperties>
</file>