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CI_LSIP\"/>
    </mc:Choice>
  </mc:AlternateContent>
  <xr:revisionPtr revIDLastSave="0" documentId="13_ncr:1_{3507699D-327A-411A-94F3-3694DE4265F0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<sst xmlns="http://schemas.openxmlformats.org/spreadsheetml/2006/main" count="2355" uniqueCount="531">
  <si>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</si>
  <si>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</si>
  <si>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</si>
  <si>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</si>
  <si>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</si>
  <si>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</si>
  <si>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</si>
  <si>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</si>
  <si>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</si>
  <si>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</si>
  <si>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</si>
  <si>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</si>
  <si>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</si>
  <si>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</si>
  <si>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</si>
  <si>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</si>
  <si>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</si>
  <si>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</si>
  <si>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</si>
  <si>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</si>
  <si>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</si>
  <si>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</si>
  <si>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</si>
  <si>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</si>
  <si>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</si>
  <si>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</si>
  <si>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</si>
  <si>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</si>
  <si>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</si>
  <si>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</si>
  <si>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</si>
  <si>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</si>
  <si>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</si>
  <si>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</si>
  <si>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</si>
  <si>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</si>
  <si>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</si>
  <si>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</si>
  <si>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</si>
  <si>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</si>
  <si>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</si>
  <si>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</si>
  <si>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</si>
  <si>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</si>
  <si>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</si>
  <si>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</si>
  <si>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</si>
  <si>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</si>
  <si>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</si>
  <si>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</si>
  <si>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</si>
  <si>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</si>
  <si>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</si>
  <si>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</si>
  <si>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</si>
  <si>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</si>
  <si>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</si>
  <si>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</si>
  <si>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</si>
  <si>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</si>
  <si>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</si>
  <si>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</si>
  <si>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</si>
  <si>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</si>
  <si>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</si>
  <si>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</si>
  <si>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</si>
  <si>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</si>
  <si>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</si>
  <si>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</si>
  <si>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</si>
  <si>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</si>
  <si>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</si>
  <si>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</si>
  <si>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</si>
  <si>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</si>
  <si>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</si>
  <si>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</si>
  <si>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</si>
  <si>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</si>
  <si>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</si>
  <si>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</si>
  <si>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</si>
  <si>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</si>
  <si>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</si>
  <si>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</si>
  <si>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</si>
  <si>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</si>
  <si>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</si>
  <si>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</si>
  <si>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</si>
  <si>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</si>
  <si>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</si>
  <si>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</si>
  <si>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</si>
  <si>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</si>
  <si>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</si>
  <si>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</si>
  <si>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</si>
  <si>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</si>
  <si>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</si>
  <si>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</si>
  <si>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</si>
  <si>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</si>
  <si>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</si>
  <si>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</si>
  <si>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</si>
  <si>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</si>
  <si>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</si>
  <si>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</si>
  <si>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</si>
  <si>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</si>
  <si>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</si>
  <si>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</si>
  <si>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</si>
  <si>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</si>
  <si>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</si>
  <si>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</si>
  <si>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</si>
  <si>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</si>
  <si>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</si>
  <si>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</si>
  <si>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</si>
  <si>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</si>
  <si>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</si>
  <si>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</si>
  <si>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</si>
  <si>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</si>
  <si>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</si>
  <si>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</si>
  <si>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</si>
  <si>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</si>
  <si>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</si>
  <si>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</si>
  <si>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</si>
  <si>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</si>
  <si>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</si>
  <si>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</si>
  <si>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</si>
  <si>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</si>
  <si>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</si>
  <si>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</si>
  <si>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</si>
  <si>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</si>
  <si>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</si>
  <si>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</si>
  <si>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</si>
  <si>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</si>
  <si>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</si>
  <si>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</si>
  <si>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</si>
  <si>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</si>
  <si>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</si>
  <si>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</si>
  <si>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</si>
  <si>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</si>
  <si>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</si>
  <si>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</si>
  <si>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</si>
  <si>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</si>
  <si>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</si>
  <si>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</si>
  <si>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</si>
  <si>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</si>
  <si>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</si>
  <si>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</si>
  <si>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</si>
  <si>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</si>
  <si>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</si>
  <si>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</si>
  <si>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</si>
  <si>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</si>
  <si>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</si>
  <si>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</si>
  <si>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</si>
  <si>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</si>
  <si>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</si>
  <si>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</si>
  <si>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</si>
  <si>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</si>
  <si>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</si>
  <si>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</si>
  <si>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</si>
  <si>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</si>
  <si>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</si>
  <si>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</si>
  <si>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</si>
  <si>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</si>
  <si>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</si>
  <si>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</si>
  <si>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</si>
  <si>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</si>
  <si>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</si>
  <si>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</si>
  <si>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</si>
  <si>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</si>
  <si>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</si>
  <si>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</si>
  <si>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</si>
  <si>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</si>
  <si>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</si>
  <si>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</si>
  <si>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</si>
  <si>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</si>
  <si>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</si>
  <si>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</si>
  <si>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</si>
  <si>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</si>
  <si>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</si>
  <si>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</si>
  <si>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</si>
  <si>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</si>
  <si>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</si>
  <si>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</si>
  <si>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</si>
  <si>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</si>
  <si>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</si>
  <si>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</si>
  <si>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</si>
  <si>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</si>
  <si>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</si>
  <si>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</si>
  <si>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</si>
  <si>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</si>
  <si>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</si>
  <si>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</si>
  <si>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</si>
  <si>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</si>
  <si>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</si>
  <si>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</si>
  <si>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</si>
  <si>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</si>
  <si>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</si>
  <si>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</si>
  <si>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</si>
  <si>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</si>
  <si>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</si>
  <si>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</si>
  <si>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</si>
  <si>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</si>
  <si>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</si>
  <si>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</si>
  <si>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</si>
  <si>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</si>
  <si>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</si>
  <si>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</si>
  <si>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</si>
  <si>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</si>
  <si>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</si>
  <si>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</si>
  <si>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</si>
  <si>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</si>
  <si>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</si>
  <si>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</si>
  <si>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</si>
  <si>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</si>
  <si>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</si>
  <si>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</si>
  <si>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</si>
  <si>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</si>
  <si>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</si>
  <si>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</si>
  <si>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</si>
  <si>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</si>
  <si>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</si>
  <si>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</si>
  <si>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</si>
  <si>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</si>
  <si>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</si>
  <si>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</si>
  <si>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</si>
  <si>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</si>
  <si>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</si>
  <si>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</si>
  <si>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</si>
  <si>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</si>
  <si>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</si>
  <si>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</si>
  <si>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</si>
  <si>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</si>
  <si>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</si>
  <si>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</si>
  <si>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</si>
  <si>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</si>
  <si>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</si>
  <si>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</si>
  <si>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</si>
  <si>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</si>
  <si>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</si>
  <si>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</si>
  <si>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</si>
  <si>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</si>
  <si>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</si>
  <si>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</si>
  <si>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</si>
  <si>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</si>
  <si>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</si>
  <si>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</si>
  <si>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</si>
  <si>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</si>
  <si>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</si>
  <si>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</si>
  <si>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</si>
  <si>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</si>
  <si>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</si>
  <si>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</si>
  <si>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</si>
  <si>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</si>
  <si>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</si>
  <si>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</si>
  <si>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</si>
  <si>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</si>
  <si>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</si>
  <si>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</si>
  <si>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</si>
  <si>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</si>
  <si>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</si>
  <si>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</si>
  <si>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</si>
  <si>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</si>
  <si>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</si>
  <si>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</si>
  <si>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</si>
  <si>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</si>
  <si>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</si>
  <si>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</si>
  <si>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</si>
  <si>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</si>
  <si>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</si>
  <si>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</si>
  <si>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</si>
  <si>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</si>
  <si>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</si>
  <si>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</si>
  <si>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</si>
  <si>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</si>
  <si>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</si>
  <si>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</si>
  <si>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</si>
  <si>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</si>
  <si>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</si>
  <si>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</si>
  <si>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</si>
  <si>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</si>
  <si>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</si>
  <si>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</si>
  <si>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</si>
  <si>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</si>
  <si>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</si>
  <si>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</si>
  <si>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</si>
  <si>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</si>
  <si>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</si>
  <si>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</si>
  <si>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</si>
  <si>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</si>
  <si>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</si>
  <si>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</si>
  <si>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</si>
  <si>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</si>
  <si>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</si>
  <si>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</si>
  <si>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</si>
  <si>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</si>
  <si>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</si>
  <si>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</si>
  <si>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</si>
  <si>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</si>
  <si>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</si>
  <si>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</si>
  <si>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</si>
  <si>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</si>
  <si>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</si>
  <si>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</si>
  <si>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</si>
  <si>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</si>
  <si>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</si>
  <si>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</si>
  <si>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</si>
  <si>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</si>
  <si>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</si>
  <si>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</si>
  <si>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</si>
  <si>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</si>
  <si>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</si>
  <si>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</si>
  <si>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</si>
  <si>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</si>
  <si>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</si>
  <si>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</si>
  <si>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</si>
  <si>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</si>
  <si>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</si>
  <si>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</si>
  <si>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</si>
  <si>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</si>
  <si>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</si>
  <si>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</si>
  <si>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</si>
  <si>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</si>
  <si>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</si>
  <si>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</si>
  <si>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</si>
  <si>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</si>
  <si>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</si>
  <si>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</si>
  <si>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</si>
  <si>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</si>
  <si>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</si>
  <si>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</si>
  <si>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</si>
  <si>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</si>
  <si>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</si>
  <si>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</si>
  <si>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</si>
  <si>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</si>
  <si>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</si>
  <si>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</si>
  <si>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</si>
  <si>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</si>
  <si>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</si>
  <si>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</si>
  <si>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</si>
  <si>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</si>
  <si>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</si>
  <si>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</si>
  <si>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</si>
  <si>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</si>
  <si>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</si>
  <si>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</si>
  <si>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</si>
  <si>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</si>
  <si>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</si>
  <si>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</si>
  <si>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</si>
  <si>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</si>
  <si>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</si>
  <si>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</si>
  <si>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</si>
  <si>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</si>
  <si>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</si>
  <si>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</si>
  <si>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</si>
  <si>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</si>
  <si>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</si>
  <si>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</si>
  <si>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</si>
  <si>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</si>
  <si>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</si>
  <si>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</si>
  <si>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</si>
  <si>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</si>
  <si>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</si>
  <si>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</si>
  <si>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</si>
  <si>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</si>
  <si>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</si>
  <si>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</si>
  <si>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</si>
  <si>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</si>
  <si>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</si>
  <si>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</si>
  <si>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</si>
  <si>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</si>
  <si>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</si>
  <si>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</si>
  <si>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</si>
  <si>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</si>
  <si>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</si>
  <si>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</si>
  <si>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</si>
  <si>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</si>
  <si>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</si>
  <si>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</si>
  <si>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</si>
  <si>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</si>
  <si>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</si>
  <si>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</si>
  <si>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</si>
  <si>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</si>
  <si>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</si>
  <si>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</si>
  <si>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</si>
  <si>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</si>
  <si>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</si>
  <si>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</si>
  <si>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</si>
  <si>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</si>
  <si>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</si>
  <si>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</si>
  <si>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</si>
  <si>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</si>
  <si>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</si>
  <si>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</si>
  <si>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</si>
  <si>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</si>
  <si>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</si>
  <si>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</si>
  <si>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</si>
  <si>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</si>
  <si>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</si>
  <si>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</si>
  <si>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</si>
  <si>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</si>
  <si>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</si>
  <si>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</si>
  <si>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</si>
  <si>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</si>
  <si>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</si>
  <si>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</si>
  <si>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</si>
  <si>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</si>
  <si>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</si>
  <si>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</si>
  <si>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</si>
  <si>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</si>
  <si>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</si>
  <si>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</si>
  <si>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</si>
  <si>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</si>
  <si>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</si>
  <si>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</si>
  <si>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</si>
  <si>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</si>
  <si>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automation/Data/Results/Workbooks/LSIPs/CI_LSIP/CI_LSIP_Database.Main.xlsx</t>
  </si>
  <si>
    <t>LSIP</t>
  </si>
  <si>
    <t>5. Cornwall and the Isles of Scilly</t>
  </si>
  <si>
    <t>28-02-2024 10:14:44</t>
  </si>
  <si>
    <t>LSIP name</t>
  </si>
  <si>
    <t>Cornwall and the Isles of Scilly</t>
  </si>
  <si>
    <t>29 02 2024 04:10:34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</si>
</sst>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0.3568554518623035</c:v>
                </c:pt>
                <c:pt idx="2">
                  <c:v>-0.59409015249251018</c:v>
                </c:pt>
                <c:pt idx="3">
                  <c:v>-1.6532632103844258</c:v>
                </c:pt>
                <c:pt idx="4">
                  <c:v>1.1551233421396523</c:v>
                </c:pt>
                <c:pt idx="5">
                  <c:v>-0.70138041502927351</c:v>
                </c:pt>
                <c:pt idx="7">
                  <c:v>1.822842419356463</c:v>
                </c:pt>
                <c:pt idx="8">
                  <c:v>-2.0152935515835191</c:v>
                </c:pt>
                <c:pt idx="9">
                  <c:v>-0.50950252188206591</c:v>
                </c:pt>
                <c:pt idx="10">
                  <c:v>-0.3156780904566725</c:v>
                </c:pt>
                <c:pt idx="11">
                  <c:v>3.4049054163345138</c:v>
                </c:pt>
                <c:pt idx="12">
                  <c:v>2.6838759469224982</c:v>
                </c:pt>
                <c:pt idx="13">
                  <c:v>-4.3670753285748543</c:v>
                </c:pt>
                <c:pt idx="14">
                  <c:v>7.8080766338315177</c:v>
                </c:pt>
                <c:pt idx="15">
                  <c:v>2.6366812506206649E-2</c:v>
                </c:pt>
                <c:pt idx="17">
                  <c:v>3.5140547099841157</c:v>
                </c:pt>
                <c:pt idx="18">
                  <c:v>-2.4597423585262845</c:v>
                </c:pt>
                <c:pt idx="19">
                  <c:v>0.34811671673711242</c:v>
                </c:pt>
                <c:pt idx="20">
                  <c:v>1.249834321329657</c:v>
                </c:pt>
                <c:pt idx="22">
                  <c:v>1.8055091588108585</c:v>
                </c:pt>
                <c:pt idx="24">
                  <c:v>1.0935666882840644</c:v>
                </c:pt>
                <c:pt idx="25">
                  <c:v>-1.2972949079453455</c:v>
                </c:pt>
                <c:pt idx="26">
                  <c:v>-4.9634856655470072</c:v>
                </c:pt>
                <c:pt idx="27">
                  <c:v>-1.2556985012153965</c:v>
                </c:pt>
                <c:pt idx="29">
                  <c:v>-1.7119966890523641</c:v>
                </c:pt>
                <c:pt idx="30">
                  <c:v>5.6047546747004739</c:v>
                </c:pt>
                <c:pt idx="31">
                  <c:v>-5.7834800433321458</c:v>
                </c:pt>
                <c:pt idx="32">
                  <c:v>2.6791303913949571</c:v>
                </c:pt>
                <c:pt idx="33">
                  <c:v>1.3483758611248842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0.72454816770322061</c:v>
                </c:pt>
                <c:pt idx="2">
                  <c:v>1.0681940475783414</c:v>
                </c:pt>
                <c:pt idx="3">
                  <c:v>0.56238836625068789</c:v>
                </c:pt>
                <c:pt idx="4">
                  <c:v>0.11422322561733811</c:v>
                </c:pt>
                <c:pt idx="5">
                  <c:v>0.77776064126438005</c:v>
                </c:pt>
                <c:pt idx="7">
                  <c:v>0.5126497962762766</c:v>
                </c:pt>
                <c:pt idx="8">
                  <c:v>2.2890703161434933</c:v>
                </c:pt>
                <c:pt idx="9">
                  <c:v>1.9015352384731177</c:v>
                </c:pt>
                <c:pt idx="10">
                  <c:v>1.0599640972419389</c:v>
                </c:pt>
                <c:pt idx="11">
                  <c:v>-0.66887054148904168</c:v>
                </c:pt>
                <c:pt idx="12">
                  <c:v>-0.43248930236011729</c:v>
                </c:pt>
                <c:pt idx="13">
                  <c:v>0.76239524165164774</c:v>
                </c:pt>
                <c:pt idx="14">
                  <c:v>-0.4404239111709618</c:v>
                </c:pt>
                <c:pt idx="15">
                  <c:v>1.1338725177183484</c:v>
                </c:pt>
                <c:pt idx="17">
                  <c:v>1.6989252531986132</c:v>
                </c:pt>
                <c:pt idx="18">
                  <c:v>5.4837882120639669E-2</c:v>
                </c:pt>
                <c:pt idx="19">
                  <c:v>6.4157255596342111E-2</c:v>
                </c:pt>
                <c:pt idx="20">
                  <c:v>0.76525408797705197</c:v>
                </c:pt>
                <c:pt idx="22">
                  <c:v>0.70781417136054348</c:v>
                </c:pt>
                <c:pt idx="24">
                  <c:v>-0.5594323800155121</c:v>
                </c:pt>
                <c:pt idx="25">
                  <c:v>-1.9562488070612893</c:v>
                </c:pt>
                <c:pt idx="26">
                  <c:v>-1.5322540280445329</c:v>
                </c:pt>
                <c:pt idx="27">
                  <c:v>-1.0054059417560546</c:v>
                </c:pt>
                <c:pt idx="29">
                  <c:v>0.6160222200809029</c:v>
                </c:pt>
                <c:pt idx="30">
                  <c:v>-0.29900362638735078</c:v>
                </c:pt>
                <c:pt idx="31">
                  <c:v>-5.581406421564572</c:v>
                </c:pt>
                <c:pt idx="32">
                  <c:v>0.31452594799612488</c:v>
                </c:pt>
                <c:pt idx="33">
                  <c:v>4.3289937977486481E-2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9.1660000000000217</c:v>
                </c:pt>
                <c:pt idx="1">
                  <c:v>8.1150000000000055</c:v>
                </c:pt>
                <c:pt idx="2">
                  <c:v>8.3209999999999962</c:v>
                </c:pt>
                <c:pt idx="3">
                  <c:v>6.4559999999999942</c:v>
                </c:pt>
                <c:pt idx="4">
                  <c:v>8.4570000000000238</c:v>
                </c:pt>
                <c:pt idx="5">
                  <c:v>7.0120000000000013</c:v>
                </c:pt>
                <c:pt idx="6">
                  <c:v>8.2080000000000144</c:v>
                </c:pt>
                <c:pt idx="7">
                  <c:v>9.7390000000000221</c:v>
                </c:pt>
                <c:pt idx="8">
                  <c:v>8.5850000000000168</c:v>
                </c:pt>
                <c:pt idx="9">
                  <c:v>6.8020000000000094</c:v>
                </c:pt>
                <c:pt idx="10">
                  <c:v>8.0030000000000197</c:v>
                </c:pt>
                <c:pt idx="11">
                  <c:v>8.0510000000000073</c:v>
                </c:pt>
                <c:pt idx="12">
                  <c:v>8.0919999999999952</c:v>
                </c:pt>
                <c:pt idx="13">
                  <c:v>8.1599999999999984</c:v>
                </c:pt>
                <c:pt idx="14">
                  <c:v>8.2029999999999923</c:v>
                </c:pt>
                <c:pt idx="15">
                  <c:v>8.2160000000000011</c:v>
                </c:pt>
                <c:pt idx="16">
                  <c:v>8.2329999999999917</c:v>
                </c:pt>
                <c:pt idx="17">
                  <c:v>8.2490000000000236</c:v>
                </c:pt>
                <c:pt idx="18">
                  <c:v>8.2630000000000088</c:v>
                </c:pt>
                <c:pt idx="19">
                  <c:v>8.2759999999999909</c:v>
                </c:pt>
                <c:pt idx="20">
                  <c:v>8.2969999999999988</c:v>
                </c:pt>
                <c:pt idx="21">
                  <c:v>8.3169999999999824</c:v>
                </c:pt>
                <c:pt idx="22">
                  <c:v>8.3360000000000074</c:v>
                </c:pt>
                <c:pt idx="23">
                  <c:v>8.3549999999999969</c:v>
                </c:pt>
                <c:pt idx="24" formatCode="#,##0.00">
                  <c:v>8.3719999999999892</c:v>
                </c:pt>
                <c:pt idx="25">
                  <c:v>8.3889999999999922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1.0089999999999999</c:v>
                </c:pt>
                <c:pt idx="1">
                  <c:v>1.0579999999999992</c:v>
                </c:pt>
                <c:pt idx="2">
                  <c:v>1.2749999999999984</c:v>
                </c:pt>
                <c:pt idx="3">
                  <c:v>1.0100000000000011</c:v>
                </c:pt>
                <c:pt idx="4">
                  <c:v>0.6520000000000008</c:v>
                </c:pt>
                <c:pt idx="5">
                  <c:v>1.0519999999999969</c:v>
                </c:pt>
                <c:pt idx="6">
                  <c:v>0.8319999999999983</c:v>
                </c:pt>
                <c:pt idx="7">
                  <c:v>0.72800000000000187</c:v>
                </c:pt>
                <c:pt idx="8">
                  <c:v>0.99899999999999878</c:v>
                </c:pt>
                <c:pt idx="9">
                  <c:v>0.76900000000000046</c:v>
                </c:pt>
                <c:pt idx="10">
                  <c:v>0.78099999999999858</c:v>
                </c:pt>
                <c:pt idx="11">
                  <c:v>0.71900000000000153</c:v>
                </c:pt>
                <c:pt idx="12">
                  <c:v>0.69399999999999995</c:v>
                </c:pt>
                <c:pt idx="13">
                  <c:v>0.64400000000000102</c:v>
                </c:pt>
                <c:pt idx="14">
                  <c:v>0.59600000000000086</c:v>
                </c:pt>
                <c:pt idx="15">
                  <c:v>0.55699999999999872</c:v>
                </c:pt>
                <c:pt idx="16">
                  <c:v>0.52600000000000058</c:v>
                </c:pt>
                <c:pt idx="17">
                  <c:v>0.49499999999999927</c:v>
                </c:pt>
                <c:pt idx="18">
                  <c:v>0.46800000000000025</c:v>
                </c:pt>
                <c:pt idx="19">
                  <c:v>0.44399999999999984</c:v>
                </c:pt>
                <c:pt idx="20">
                  <c:v>0.42199999999999976</c:v>
                </c:pt>
                <c:pt idx="21">
                  <c:v>0.39999999999999991</c:v>
                </c:pt>
                <c:pt idx="22">
                  <c:v>0.38</c:v>
                </c:pt>
                <c:pt idx="23">
                  <c:v>0.36199999999999977</c:v>
                </c:pt>
                <c:pt idx="24" formatCode="#,##0.00">
                  <c:v>0.34499999999999947</c:v>
                </c:pt>
                <c:pt idx="25">
                  <c:v>0.3299999999999999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0.71999999999999864</c:v>
                </c:pt>
                <c:pt idx="1">
                  <c:v>0.5610000000000005</c:v>
                </c:pt>
                <c:pt idx="2">
                  <c:v>0.49099999999999983</c:v>
                </c:pt>
                <c:pt idx="3">
                  <c:v>0.74699999999999944</c:v>
                </c:pt>
                <c:pt idx="4">
                  <c:v>0.65400000000000036</c:v>
                </c:pt>
                <c:pt idx="5">
                  <c:v>0.52000000000000079</c:v>
                </c:pt>
                <c:pt idx="6">
                  <c:v>0.74299999999999988</c:v>
                </c:pt>
                <c:pt idx="7">
                  <c:v>0.70799999999999919</c:v>
                </c:pt>
                <c:pt idx="8">
                  <c:v>1.0659999999999976</c:v>
                </c:pt>
                <c:pt idx="9">
                  <c:v>0.61500000000000088</c:v>
                </c:pt>
                <c:pt idx="10">
                  <c:v>0.68299999999999994</c:v>
                </c:pt>
                <c:pt idx="11">
                  <c:v>0.67500000000000071</c:v>
                </c:pt>
                <c:pt idx="12">
                  <c:v>0.66599999999999926</c:v>
                </c:pt>
                <c:pt idx="13">
                  <c:v>0.66299999999999915</c:v>
                </c:pt>
                <c:pt idx="14">
                  <c:v>0.66200000000000125</c:v>
                </c:pt>
                <c:pt idx="15">
                  <c:v>0.6610000000000007</c:v>
                </c:pt>
                <c:pt idx="16">
                  <c:v>0.65900000000000192</c:v>
                </c:pt>
                <c:pt idx="17">
                  <c:v>0.65800000000000136</c:v>
                </c:pt>
                <c:pt idx="18">
                  <c:v>0.65700000000000103</c:v>
                </c:pt>
                <c:pt idx="19">
                  <c:v>0.65599999999999903</c:v>
                </c:pt>
                <c:pt idx="20">
                  <c:v>0.65600000000000058</c:v>
                </c:pt>
                <c:pt idx="21">
                  <c:v>0.65499999999999781</c:v>
                </c:pt>
                <c:pt idx="22">
                  <c:v>0.65400000000000036</c:v>
                </c:pt>
                <c:pt idx="23">
                  <c:v>0.65400000000000003</c:v>
                </c:pt>
                <c:pt idx="24" formatCode="#,##0.00">
                  <c:v>0.65300000000000102</c:v>
                </c:pt>
                <c:pt idx="25">
                  <c:v>0.65300000000000014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1.002</c:v>
                </c:pt>
                <c:pt idx="1">
                  <c:v>1.2589999999999986</c:v>
                </c:pt>
                <c:pt idx="2">
                  <c:v>1.4740000000000026</c:v>
                </c:pt>
                <c:pt idx="3">
                  <c:v>1.6630000000000069</c:v>
                </c:pt>
                <c:pt idx="4">
                  <c:v>1.7010000000000003</c:v>
                </c:pt>
                <c:pt idx="5">
                  <c:v>1.8979999999999999</c:v>
                </c:pt>
                <c:pt idx="6">
                  <c:v>1.7879999999999969</c:v>
                </c:pt>
                <c:pt idx="7">
                  <c:v>1.7650000000000008</c:v>
                </c:pt>
                <c:pt idx="8">
                  <c:v>1.784999999999999</c:v>
                </c:pt>
                <c:pt idx="9">
                  <c:v>1.8319999999999979</c:v>
                </c:pt>
                <c:pt idx="10">
                  <c:v>1.7410000000000028</c:v>
                </c:pt>
                <c:pt idx="11">
                  <c:v>1.7199999999999969</c:v>
                </c:pt>
                <c:pt idx="12">
                  <c:v>1.7140000000000006</c:v>
                </c:pt>
                <c:pt idx="13">
                  <c:v>1.7320000000000013</c:v>
                </c:pt>
                <c:pt idx="14">
                  <c:v>1.7799999999999985</c:v>
                </c:pt>
                <c:pt idx="15">
                  <c:v>1.8070000000000017</c:v>
                </c:pt>
                <c:pt idx="16">
                  <c:v>1.8269999999999962</c:v>
                </c:pt>
                <c:pt idx="17">
                  <c:v>1.8409999999999955</c:v>
                </c:pt>
                <c:pt idx="18">
                  <c:v>1.8529999999999978</c:v>
                </c:pt>
                <c:pt idx="19">
                  <c:v>1.8629999999999967</c:v>
                </c:pt>
                <c:pt idx="20">
                  <c:v>1.8720000000000032</c:v>
                </c:pt>
                <c:pt idx="21">
                  <c:v>1.8800000000000012</c:v>
                </c:pt>
                <c:pt idx="22">
                  <c:v>1.888000000000003</c:v>
                </c:pt>
                <c:pt idx="23">
                  <c:v>1.8950000000000049</c:v>
                </c:pt>
                <c:pt idx="24" formatCode="#,##0.00">
                  <c:v>1.9019999999999981</c:v>
                </c:pt>
                <c:pt idx="25">
                  <c:v>1.909000000000002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6.7539999999999996</c:v>
                </c:pt>
                <c:pt idx="1">
                  <c:v>6.2669999999999915</c:v>
                </c:pt>
                <c:pt idx="2">
                  <c:v>6.9959999999999969</c:v>
                </c:pt>
                <c:pt idx="3">
                  <c:v>6.9409999999999945</c:v>
                </c:pt>
                <c:pt idx="4">
                  <c:v>6.6539999999999973</c:v>
                </c:pt>
                <c:pt idx="5">
                  <c:v>6.6880000000000077</c:v>
                </c:pt>
                <c:pt idx="6">
                  <c:v>6.6650000000000063</c:v>
                </c:pt>
                <c:pt idx="7">
                  <c:v>6.2589999999999693</c:v>
                </c:pt>
                <c:pt idx="8">
                  <c:v>5.7569999999999979</c:v>
                </c:pt>
                <c:pt idx="9">
                  <c:v>5.0900000000000043</c:v>
                </c:pt>
                <c:pt idx="10">
                  <c:v>5.1849999999999934</c:v>
                </c:pt>
                <c:pt idx="11">
                  <c:v>5.1209999999999889</c:v>
                </c:pt>
                <c:pt idx="12">
                  <c:v>5.0620000000000092</c:v>
                </c:pt>
                <c:pt idx="13">
                  <c:v>5.0279999999999836</c:v>
                </c:pt>
                <c:pt idx="14">
                  <c:v>4.9600000000000071</c:v>
                </c:pt>
                <c:pt idx="15">
                  <c:v>4.8739999999999988</c:v>
                </c:pt>
                <c:pt idx="16">
                  <c:v>4.7980000000000054</c:v>
                </c:pt>
                <c:pt idx="17">
                  <c:v>4.7200000000000006</c:v>
                </c:pt>
                <c:pt idx="18">
                  <c:v>4.6410000000000009</c:v>
                </c:pt>
                <c:pt idx="19">
                  <c:v>4.5629999999999971</c:v>
                </c:pt>
                <c:pt idx="20">
                  <c:v>4.4870000000000001</c:v>
                </c:pt>
                <c:pt idx="21">
                  <c:v>4.4110000000000058</c:v>
                </c:pt>
                <c:pt idx="22">
                  <c:v>4.3359999999999976</c:v>
                </c:pt>
                <c:pt idx="23">
                  <c:v>4.2610000000000028</c:v>
                </c:pt>
                <c:pt idx="24" formatCode="#,##0.00">
                  <c:v>4.1870000000000092</c:v>
                </c:pt>
                <c:pt idx="25">
                  <c:v>4.1130000000000058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1.8239999999999994</c:v>
                </c:pt>
                <c:pt idx="1">
                  <c:v>2.4279999999999946</c:v>
                </c:pt>
                <c:pt idx="2">
                  <c:v>2.5899999999999852</c:v>
                </c:pt>
                <c:pt idx="3">
                  <c:v>2.6329999999999982</c:v>
                </c:pt>
                <c:pt idx="4">
                  <c:v>1.7880000000000029</c:v>
                </c:pt>
                <c:pt idx="5">
                  <c:v>2.3099999999999992</c:v>
                </c:pt>
                <c:pt idx="6">
                  <c:v>2.1270000000000051</c:v>
                </c:pt>
                <c:pt idx="7">
                  <c:v>2.7869999999999981</c:v>
                </c:pt>
                <c:pt idx="8">
                  <c:v>2.2400000000000082</c:v>
                </c:pt>
                <c:pt idx="9">
                  <c:v>2.2440000000000002</c:v>
                </c:pt>
                <c:pt idx="10">
                  <c:v>2.1639999999999988</c:v>
                </c:pt>
                <c:pt idx="11">
                  <c:v>2.1959999999999908</c:v>
                </c:pt>
                <c:pt idx="12">
                  <c:v>2.1490000000000027</c:v>
                </c:pt>
                <c:pt idx="13">
                  <c:v>2.1099999999999977</c:v>
                </c:pt>
                <c:pt idx="14">
                  <c:v>2.069999999999999</c:v>
                </c:pt>
                <c:pt idx="15">
                  <c:v>2.0399999999999974</c:v>
                </c:pt>
                <c:pt idx="16">
                  <c:v>1.9929999999999986</c:v>
                </c:pt>
                <c:pt idx="17">
                  <c:v>1.9459999999999984</c:v>
                </c:pt>
                <c:pt idx="18">
                  <c:v>1.901000000000002</c:v>
                </c:pt>
                <c:pt idx="19">
                  <c:v>1.8559999999999948</c:v>
                </c:pt>
                <c:pt idx="20">
                  <c:v>1.8139999999999938</c:v>
                </c:pt>
                <c:pt idx="21">
                  <c:v>1.7720000000000062</c:v>
                </c:pt>
                <c:pt idx="22">
                  <c:v>1.7300000000000018</c:v>
                </c:pt>
                <c:pt idx="23">
                  <c:v>1.6889999999999978</c:v>
                </c:pt>
                <c:pt idx="24" formatCode="#,##0.00">
                  <c:v>1.6490000000000002</c:v>
                </c:pt>
                <c:pt idx="25">
                  <c:v>1.6089999999999998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12.092999999999998</c:v>
                </c:pt>
                <c:pt idx="1">
                  <c:v>10.316000000000026</c:v>
                </c:pt>
                <c:pt idx="2">
                  <c:v>11.862000000000059</c:v>
                </c:pt>
                <c:pt idx="3">
                  <c:v>9.6489999999999672</c:v>
                </c:pt>
                <c:pt idx="4">
                  <c:v>10.859000000000032</c:v>
                </c:pt>
                <c:pt idx="5">
                  <c:v>9.3760000000000012</c:v>
                </c:pt>
                <c:pt idx="6">
                  <c:v>11.260999999999965</c:v>
                </c:pt>
                <c:pt idx="7">
                  <c:v>9.493000000000027</c:v>
                </c:pt>
                <c:pt idx="8">
                  <c:v>10.105</c:v>
                </c:pt>
                <c:pt idx="9">
                  <c:v>9.8770000000000095</c:v>
                </c:pt>
                <c:pt idx="10">
                  <c:v>9.8999999999999915</c:v>
                </c:pt>
                <c:pt idx="11">
                  <c:v>9.8340000000000281</c:v>
                </c:pt>
                <c:pt idx="12">
                  <c:v>9.7299999999999756</c:v>
                </c:pt>
                <c:pt idx="13">
                  <c:v>9.6229999999999922</c:v>
                </c:pt>
                <c:pt idx="14">
                  <c:v>9.5700000000000109</c:v>
                </c:pt>
                <c:pt idx="15">
                  <c:v>9.503000000000009</c:v>
                </c:pt>
                <c:pt idx="16">
                  <c:v>9.4500000000000171</c:v>
                </c:pt>
                <c:pt idx="17">
                  <c:v>9.3979999999999997</c:v>
                </c:pt>
                <c:pt idx="18">
                  <c:v>9.3490000000000268</c:v>
                </c:pt>
                <c:pt idx="19">
                  <c:v>9.3039999999999807</c:v>
                </c:pt>
                <c:pt idx="20">
                  <c:v>9.2669999999999924</c:v>
                </c:pt>
                <c:pt idx="21">
                  <c:v>9.22800000000003</c:v>
                </c:pt>
                <c:pt idx="22">
                  <c:v>9.1909999999999972</c:v>
                </c:pt>
                <c:pt idx="23">
                  <c:v>9.1569999999999609</c:v>
                </c:pt>
                <c:pt idx="24" formatCode="#,##0.00">
                  <c:v>9.1259999999999746</c:v>
                </c:pt>
                <c:pt idx="25">
                  <c:v>9.1009999999999831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18.074999999999989</c:v>
                </c:pt>
                <c:pt idx="1">
                  <c:v>20.94400000000002</c:v>
                </c:pt>
                <c:pt idx="2">
                  <c:v>20.453000000000067</c:v>
                </c:pt>
                <c:pt idx="3">
                  <c:v>21.913000000000054</c:v>
                </c:pt>
                <c:pt idx="4">
                  <c:v>23.189000000000046</c:v>
                </c:pt>
                <c:pt idx="5">
                  <c:v>21.935000000000027</c:v>
                </c:pt>
                <c:pt idx="6">
                  <c:v>24.19600000000003</c:v>
                </c:pt>
                <c:pt idx="7">
                  <c:v>24.65300000000008</c:v>
                </c:pt>
                <c:pt idx="8">
                  <c:v>23.123000000000026</c:v>
                </c:pt>
                <c:pt idx="9">
                  <c:v>24.212999999999987</c:v>
                </c:pt>
                <c:pt idx="10">
                  <c:v>23.988000000000046</c:v>
                </c:pt>
                <c:pt idx="11">
                  <c:v>23.901999999999955</c:v>
                </c:pt>
                <c:pt idx="12">
                  <c:v>24.13300000000002</c:v>
                </c:pt>
                <c:pt idx="13">
                  <c:v>24.616000000000028</c:v>
                </c:pt>
                <c:pt idx="14">
                  <c:v>24.984000000000002</c:v>
                </c:pt>
                <c:pt idx="15">
                  <c:v>25.155999999999953</c:v>
                </c:pt>
                <c:pt idx="16">
                  <c:v>25.311999999999976</c:v>
                </c:pt>
                <c:pt idx="17">
                  <c:v>25.438000000000031</c:v>
                </c:pt>
                <c:pt idx="18">
                  <c:v>25.580000000000005</c:v>
                </c:pt>
                <c:pt idx="19">
                  <c:v>25.714999999999939</c:v>
                </c:pt>
                <c:pt idx="20">
                  <c:v>25.866999999999976</c:v>
                </c:pt>
                <c:pt idx="21">
                  <c:v>26.02200000000003</c:v>
                </c:pt>
                <c:pt idx="22">
                  <c:v>26.178999999999963</c:v>
                </c:pt>
                <c:pt idx="23">
                  <c:v>26.339999999999954</c:v>
                </c:pt>
                <c:pt idx="24" formatCode="#,##0.00">
                  <c:v>26.501999999999949</c:v>
                </c:pt>
                <c:pt idx="25">
                  <c:v>26.66500000000002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43.380000000000081</c:v>
                </c:pt>
                <c:pt idx="1">
                  <c:v>41.989999999999959</c:v>
                </c:pt>
                <c:pt idx="2">
                  <c:v>41.887000000000029</c:v>
                </c:pt>
                <c:pt idx="3">
                  <c:v>43.266000000000048</c:v>
                </c:pt>
                <c:pt idx="4">
                  <c:v>42.601000000000106</c:v>
                </c:pt>
                <c:pt idx="5">
                  <c:v>43.816999999999886</c:v>
                </c:pt>
                <c:pt idx="6">
                  <c:v>45.042999999999907</c:v>
                </c:pt>
                <c:pt idx="7">
                  <c:v>44.791999999999945</c:v>
                </c:pt>
                <c:pt idx="8">
                  <c:v>41.317000000000043</c:v>
                </c:pt>
                <c:pt idx="9">
                  <c:v>43.916999999999881</c:v>
                </c:pt>
                <c:pt idx="10">
                  <c:v>44.58499999999988</c:v>
                </c:pt>
                <c:pt idx="11">
                  <c:v>44.641999999999989</c:v>
                </c:pt>
                <c:pt idx="12">
                  <c:v>44.593999999999923</c:v>
                </c:pt>
                <c:pt idx="13">
                  <c:v>44.543000000000092</c:v>
                </c:pt>
                <c:pt idx="14">
                  <c:v>44.563999999999957</c:v>
                </c:pt>
                <c:pt idx="15">
                  <c:v>44.646999999999835</c:v>
                </c:pt>
                <c:pt idx="16">
                  <c:v>44.680999999999948</c:v>
                </c:pt>
                <c:pt idx="17">
                  <c:v>44.702000000000027</c:v>
                </c:pt>
                <c:pt idx="18">
                  <c:v>44.71699999999985</c:v>
                </c:pt>
                <c:pt idx="19">
                  <c:v>44.730000000000011</c:v>
                </c:pt>
                <c:pt idx="20">
                  <c:v>44.753999999999969</c:v>
                </c:pt>
                <c:pt idx="21">
                  <c:v>44.788000000000103</c:v>
                </c:pt>
                <c:pt idx="22">
                  <c:v>44.821999999999989</c:v>
                </c:pt>
                <c:pt idx="23">
                  <c:v>44.890000000000057</c:v>
                </c:pt>
                <c:pt idx="24" formatCode="#,##0.00">
                  <c:v>44.953000000000017</c:v>
                </c:pt>
                <c:pt idx="25">
                  <c:v>45.016000000000041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10.049000000000003</c:v>
                </c:pt>
                <c:pt idx="1">
                  <c:v>9.514999999999965</c:v>
                </c:pt>
                <c:pt idx="2">
                  <c:v>9.6279999999999806</c:v>
                </c:pt>
                <c:pt idx="3">
                  <c:v>9.0500000000000043</c:v>
                </c:pt>
                <c:pt idx="4">
                  <c:v>7.8699999999999957</c:v>
                </c:pt>
                <c:pt idx="5">
                  <c:v>9.1900000000000137</c:v>
                </c:pt>
                <c:pt idx="6">
                  <c:v>8.958000000000002</c:v>
                </c:pt>
                <c:pt idx="7">
                  <c:v>8.6560000000000041</c:v>
                </c:pt>
                <c:pt idx="8">
                  <c:v>8.936000000000007</c:v>
                </c:pt>
                <c:pt idx="9">
                  <c:v>8.3109999999999697</c:v>
                </c:pt>
                <c:pt idx="10">
                  <c:v>8.1140000000000025</c:v>
                </c:pt>
                <c:pt idx="11">
                  <c:v>8.3810000000000002</c:v>
                </c:pt>
                <c:pt idx="12">
                  <c:v>8.2650000000000095</c:v>
                </c:pt>
                <c:pt idx="13">
                  <c:v>8.2350000000000261</c:v>
                </c:pt>
                <c:pt idx="14">
                  <c:v>8.2489999999999917</c:v>
                </c:pt>
                <c:pt idx="15">
                  <c:v>8.2520000000000095</c:v>
                </c:pt>
                <c:pt idx="16">
                  <c:v>8.2469999999999875</c:v>
                </c:pt>
                <c:pt idx="17">
                  <c:v>8.2409999999999943</c:v>
                </c:pt>
                <c:pt idx="18">
                  <c:v>8.2339999999999929</c:v>
                </c:pt>
                <c:pt idx="19">
                  <c:v>8.2269999999999843</c:v>
                </c:pt>
                <c:pt idx="20">
                  <c:v>8.221999999999996</c:v>
                </c:pt>
                <c:pt idx="21">
                  <c:v>8.2150000000000141</c:v>
                </c:pt>
                <c:pt idx="22">
                  <c:v>8.2070000000000096</c:v>
                </c:pt>
                <c:pt idx="23">
                  <c:v>8.1990000000000069</c:v>
                </c:pt>
                <c:pt idx="24" formatCode="#,##0.00">
                  <c:v>8.1900000000000102</c:v>
                </c:pt>
                <c:pt idx="25">
                  <c:v>8.1810000000000311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29.695999999999962</c:v>
                </c:pt>
                <c:pt idx="1">
                  <c:v>29.753000000000021</c:v>
                </c:pt>
                <c:pt idx="2">
                  <c:v>28.839000000000034</c:v>
                </c:pt>
                <c:pt idx="3">
                  <c:v>29.832000000000015</c:v>
                </c:pt>
                <c:pt idx="4">
                  <c:v>35.36100000000004</c:v>
                </c:pt>
                <c:pt idx="5">
                  <c:v>29.772999999999961</c:v>
                </c:pt>
                <c:pt idx="6">
                  <c:v>34.404999999999951</c:v>
                </c:pt>
                <c:pt idx="7">
                  <c:v>37.58799999999998</c:v>
                </c:pt>
                <c:pt idx="8">
                  <c:v>39.977000000000018</c:v>
                </c:pt>
                <c:pt idx="9">
                  <c:v>37.087999999999958</c:v>
                </c:pt>
                <c:pt idx="10">
                  <c:v>35.384999999999934</c:v>
                </c:pt>
                <c:pt idx="11">
                  <c:v>33.585000000000036</c:v>
                </c:pt>
                <c:pt idx="12">
                  <c:v>34.842000000000091</c:v>
                </c:pt>
                <c:pt idx="13">
                  <c:v>36.562000000000033</c:v>
                </c:pt>
                <c:pt idx="14">
                  <c:v>38.009999999999948</c:v>
                </c:pt>
                <c:pt idx="15">
                  <c:v>38.947000000000095</c:v>
                </c:pt>
                <c:pt idx="16">
                  <c:v>39.783000000000023</c:v>
                </c:pt>
                <c:pt idx="17">
                  <c:v>40.546999999999983</c:v>
                </c:pt>
                <c:pt idx="18">
                  <c:v>41.265000000000107</c:v>
                </c:pt>
                <c:pt idx="19">
                  <c:v>41.948999999999998</c:v>
                </c:pt>
                <c:pt idx="20">
                  <c:v>42.624000000000052</c:v>
                </c:pt>
                <c:pt idx="21">
                  <c:v>43.265000000000022</c:v>
                </c:pt>
                <c:pt idx="22">
                  <c:v>43.883000000000003</c:v>
                </c:pt>
                <c:pt idx="23">
                  <c:v>44.471000000000032</c:v>
                </c:pt>
                <c:pt idx="24" formatCode="#,##0.00">
                  <c:v>45.027999999999984</c:v>
                </c:pt>
                <c:pt idx="25">
                  <c:v>45.558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1.020000000000002</c:v>
                </c:pt>
                <c:pt idx="1">
                  <c:v>2.3449999999999975</c:v>
                </c:pt>
                <c:pt idx="2">
                  <c:v>2.0950000000000006</c:v>
                </c:pt>
                <c:pt idx="3">
                  <c:v>1.1320000000000023</c:v>
                </c:pt>
                <c:pt idx="4">
                  <c:v>2.0839999999999992</c:v>
                </c:pt>
                <c:pt idx="5">
                  <c:v>1.1790000000000012</c:v>
                </c:pt>
                <c:pt idx="6">
                  <c:v>1.286</c:v>
                </c:pt>
                <c:pt idx="7">
                  <c:v>1.7589999999999966</c:v>
                </c:pt>
                <c:pt idx="8">
                  <c:v>1.7339999999999964</c:v>
                </c:pt>
                <c:pt idx="9">
                  <c:v>1.887999999999997</c:v>
                </c:pt>
                <c:pt idx="10">
                  <c:v>1.7170000000000041</c:v>
                </c:pt>
                <c:pt idx="11">
                  <c:v>1.6920000000000002</c:v>
                </c:pt>
                <c:pt idx="12">
                  <c:v>1.6800000000000013</c:v>
                </c:pt>
                <c:pt idx="13">
                  <c:v>1.6669999999999972</c:v>
                </c:pt>
                <c:pt idx="14">
                  <c:v>1.6570000000000045</c:v>
                </c:pt>
                <c:pt idx="15">
                  <c:v>1.6550000000000007</c:v>
                </c:pt>
                <c:pt idx="16">
                  <c:v>1.6499999999999988</c:v>
                </c:pt>
                <c:pt idx="17">
                  <c:v>1.6459999999999979</c:v>
                </c:pt>
                <c:pt idx="18">
                  <c:v>1.6409999999999996</c:v>
                </c:pt>
                <c:pt idx="19">
                  <c:v>1.6360000000000026</c:v>
                </c:pt>
                <c:pt idx="20">
                  <c:v>1.6310000000000047</c:v>
                </c:pt>
                <c:pt idx="21">
                  <c:v>1.6260000000000043</c:v>
                </c:pt>
                <c:pt idx="22">
                  <c:v>1.6210000000000009</c:v>
                </c:pt>
                <c:pt idx="23">
                  <c:v>1.6169999999999956</c:v>
                </c:pt>
                <c:pt idx="24" formatCode="#,##0.00">
                  <c:v>1.6119999999999981</c:v>
                </c:pt>
                <c:pt idx="25">
                  <c:v>1.6069999999999975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2.7819999999999943</c:v>
                </c:pt>
                <c:pt idx="1">
                  <c:v>3.6060000000000088</c:v>
                </c:pt>
                <c:pt idx="2">
                  <c:v>2.8140000000000018</c:v>
                </c:pt>
                <c:pt idx="3">
                  <c:v>3.2880000000000011</c:v>
                </c:pt>
                <c:pt idx="4">
                  <c:v>3.5399999999999907</c:v>
                </c:pt>
                <c:pt idx="5">
                  <c:v>4.112999999999988</c:v>
                </c:pt>
                <c:pt idx="6">
                  <c:v>4.2240000000000109</c:v>
                </c:pt>
                <c:pt idx="7">
                  <c:v>4.6780000000000035</c:v>
                </c:pt>
                <c:pt idx="8">
                  <c:v>4.7949999999999928</c:v>
                </c:pt>
                <c:pt idx="9">
                  <c:v>3.4069999999999987</c:v>
                </c:pt>
                <c:pt idx="10">
                  <c:v>3.2899999999999956</c:v>
                </c:pt>
                <c:pt idx="11">
                  <c:v>3.3450000000000064</c:v>
                </c:pt>
                <c:pt idx="12">
                  <c:v>3.3650000000000029</c:v>
                </c:pt>
                <c:pt idx="13">
                  <c:v>3.4140000000000006</c:v>
                </c:pt>
                <c:pt idx="14">
                  <c:v>3.4519999999999902</c:v>
                </c:pt>
                <c:pt idx="15">
                  <c:v>3.4830000000000001</c:v>
                </c:pt>
                <c:pt idx="16">
                  <c:v>3.5100000000000162</c:v>
                </c:pt>
                <c:pt idx="17">
                  <c:v>3.5320000000000116</c:v>
                </c:pt>
                <c:pt idx="18">
                  <c:v>3.5530000000000013</c:v>
                </c:pt>
                <c:pt idx="19">
                  <c:v>3.5729999999999982</c:v>
                </c:pt>
                <c:pt idx="20">
                  <c:v>3.5939999999999981</c:v>
                </c:pt>
                <c:pt idx="21">
                  <c:v>3.6149999999999984</c:v>
                </c:pt>
                <c:pt idx="22">
                  <c:v>3.6360000000000059</c:v>
                </c:pt>
                <c:pt idx="23">
                  <c:v>3.6550000000000078</c:v>
                </c:pt>
                <c:pt idx="24" formatCode="#,##0.00">
                  <c:v>3.6720000000000006</c:v>
                </c:pt>
                <c:pt idx="25">
                  <c:v>3.6869999999999967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3.019999999999988</c:v>
                </c:pt>
                <c:pt idx="1">
                  <c:v>2.9419999999999944</c:v>
                </c:pt>
                <c:pt idx="2">
                  <c:v>3.6470000000000002</c:v>
                </c:pt>
                <c:pt idx="3">
                  <c:v>3.7569999999999912</c:v>
                </c:pt>
                <c:pt idx="4">
                  <c:v>3.9330000000000016</c:v>
                </c:pt>
                <c:pt idx="5">
                  <c:v>2.8249999999999984</c:v>
                </c:pt>
                <c:pt idx="6">
                  <c:v>2.4320000000000035</c:v>
                </c:pt>
                <c:pt idx="7">
                  <c:v>2.8020000000000098</c:v>
                </c:pt>
                <c:pt idx="8">
                  <c:v>2.8210000000000028</c:v>
                </c:pt>
                <c:pt idx="9">
                  <c:v>2.7019999999999991</c:v>
                </c:pt>
                <c:pt idx="10">
                  <c:v>3.2250000000000001</c:v>
                </c:pt>
                <c:pt idx="11">
                  <c:v>3.3200000000000043</c:v>
                </c:pt>
                <c:pt idx="12">
                  <c:v>3.3010000000000068</c:v>
                </c:pt>
                <c:pt idx="13">
                  <c:v>3.2769999999999997</c:v>
                </c:pt>
                <c:pt idx="14">
                  <c:v>3.2440000000000002</c:v>
                </c:pt>
                <c:pt idx="15">
                  <c:v>3.2209999999999996</c:v>
                </c:pt>
                <c:pt idx="16">
                  <c:v>3.2030000000000012</c:v>
                </c:pt>
                <c:pt idx="17">
                  <c:v>3.1849999999999952</c:v>
                </c:pt>
                <c:pt idx="18">
                  <c:v>3.1660000000000008</c:v>
                </c:pt>
                <c:pt idx="19">
                  <c:v>3.1469999999999994</c:v>
                </c:pt>
                <c:pt idx="20">
                  <c:v>3.1280000000000006</c:v>
                </c:pt>
                <c:pt idx="21">
                  <c:v>3.106999999999998</c:v>
                </c:pt>
                <c:pt idx="22">
                  <c:v>3.085999999999999</c:v>
                </c:pt>
                <c:pt idx="23">
                  <c:v>3.0639999999999956</c:v>
                </c:pt>
                <c:pt idx="24" formatCode="#,##0.00">
                  <c:v>3.0430000000000037</c:v>
                </c:pt>
                <c:pt idx="25">
                  <c:v>3.0220000000000011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4.302999999999999</c:v>
                </c:pt>
                <c:pt idx="1">
                  <c:v>3.2120000000000046</c:v>
                </c:pt>
                <c:pt idx="2">
                  <c:v>4.3940000000000081</c:v>
                </c:pt>
                <c:pt idx="3">
                  <c:v>5.602999999999998</c:v>
                </c:pt>
                <c:pt idx="4">
                  <c:v>6.520999999999999</c:v>
                </c:pt>
                <c:pt idx="5">
                  <c:v>4.954999999999993</c:v>
                </c:pt>
                <c:pt idx="6">
                  <c:v>5.5560000000000009</c:v>
                </c:pt>
                <c:pt idx="7">
                  <c:v>5.2590000000000003</c:v>
                </c:pt>
                <c:pt idx="8">
                  <c:v>5.4739999999999993</c:v>
                </c:pt>
                <c:pt idx="9">
                  <c:v>5.6469999999999985</c:v>
                </c:pt>
                <c:pt idx="10">
                  <c:v>5.8579999999999774</c:v>
                </c:pt>
                <c:pt idx="11">
                  <c:v>5.6870000000000065</c:v>
                </c:pt>
                <c:pt idx="12">
                  <c:v>5.5120000000000031</c:v>
                </c:pt>
                <c:pt idx="13">
                  <c:v>5.3749999999999982</c:v>
                </c:pt>
                <c:pt idx="14">
                  <c:v>5.2800000000000127</c:v>
                </c:pt>
                <c:pt idx="15">
                  <c:v>5.2629999999999866</c:v>
                </c:pt>
                <c:pt idx="16">
                  <c:v>5.257999999999992</c:v>
                </c:pt>
                <c:pt idx="17">
                  <c:v>5.26</c:v>
                </c:pt>
                <c:pt idx="18">
                  <c:v>5.2639999999999949</c:v>
                </c:pt>
                <c:pt idx="19">
                  <c:v>5.2699999999999934</c:v>
                </c:pt>
                <c:pt idx="20">
                  <c:v>5.2760000000000016</c:v>
                </c:pt>
                <c:pt idx="21">
                  <c:v>5.2819999999999885</c:v>
                </c:pt>
                <c:pt idx="22">
                  <c:v>5.2869999999999866</c:v>
                </c:pt>
                <c:pt idx="23">
                  <c:v>5.2919999999999998</c:v>
                </c:pt>
                <c:pt idx="24" formatCode="#,##0.00">
                  <c:v>5.2950000000000053</c:v>
                </c:pt>
                <c:pt idx="25">
                  <c:v>5.2970000000000015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15.675999999999977</c:v>
                </c:pt>
                <c:pt idx="1">
                  <c:v>15.48199999999998</c:v>
                </c:pt>
                <c:pt idx="2">
                  <c:v>15.235000000000005</c:v>
                </c:pt>
                <c:pt idx="3">
                  <c:v>13.284000000000027</c:v>
                </c:pt>
                <c:pt idx="4">
                  <c:v>16.944999999999993</c:v>
                </c:pt>
                <c:pt idx="5">
                  <c:v>18.362000000000037</c:v>
                </c:pt>
                <c:pt idx="6">
                  <c:v>17.127000000000002</c:v>
                </c:pt>
                <c:pt idx="7">
                  <c:v>16.435999999999993</c:v>
                </c:pt>
                <c:pt idx="8">
                  <c:v>16.523000000000014</c:v>
                </c:pt>
                <c:pt idx="9">
                  <c:v>18.541000000000032</c:v>
                </c:pt>
                <c:pt idx="10">
                  <c:v>18.073999999999987</c:v>
                </c:pt>
                <c:pt idx="11">
                  <c:v>18.57100000000003</c:v>
                </c:pt>
                <c:pt idx="12">
                  <c:v>18.749999999999996</c:v>
                </c:pt>
                <c:pt idx="13">
                  <c:v>18.942999999999923</c:v>
                </c:pt>
                <c:pt idx="14">
                  <c:v>19.14299999999999</c:v>
                </c:pt>
                <c:pt idx="15">
                  <c:v>19.311999999999969</c:v>
                </c:pt>
                <c:pt idx="16">
                  <c:v>19.47</c:v>
                </c:pt>
                <c:pt idx="17">
                  <c:v>19.635999999999978</c:v>
                </c:pt>
                <c:pt idx="18">
                  <c:v>19.809999999999999</c:v>
                </c:pt>
                <c:pt idx="19">
                  <c:v>19.993000000000023</c:v>
                </c:pt>
                <c:pt idx="20">
                  <c:v>20.185999999999986</c:v>
                </c:pt>
                <c:pt idx="21">
                  <c:v>20.378999999999987</c:v>
                </c:pt>
                <c:pt idx="22">
                  <c:v>20.574000000000026</c:v>
                </c:pt>
                <c:pt idx="23">
                  <c:v>20.771000000000026</c:v>
                </c:pt>
                <c:pt idx="24" formatCode="#,##0.00">
                  <c:v>20.970000000000024</c:v>
                </c:pt>
                <c:pt idx="25">
                  <c:v>21.170999999999967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12.118000000000025</c:v>
                </c:pt>
                <c:pt idx="1">
                  <c:v>13.399999999999945</c:v>
                </c:pt>
                <c:pt idx="2">
                  <c:v>13.58799999999998</c:v>
                </c:pt>
                <c:pt idx="3">
                  <c:v>13.08499999999999</c:v>
                </c:pt>
                <c:pt idx="4">
                  <c:v>17.15000000000002</c:v>
                </c:pt>
                <c:pt idx="5">
                  <c:v>16.139999999999997</c:v>
                </c:pt>
                <c:pt idx="6">
                  <c:v>15.793999999999965</c:v>
                </c:pt>
                <c:pt idx="7">
                  <c:v>18.853000000000019</c:v>
                </c:pt>
                <c:pt idx="8">
                  <c:v>18.061999999999983</c:v>
                </c:pt>
                <c:pt idx="9">
                  <c:v>16.52</c:v>
                </c:pt>
                <c:pt idx="10">
                  <c:v>15.73299999999997</c:v>
                </c:pt>
                <c:pt idx="11">
                  <c:v>16.326999999999945</c:v>
                </c:pt>
                <c:pt idx="12">
                  <c:v>17.075000000000017</c:v>
                </c:pt>
                <c:pt idx="13">
                  <c:v>17.754999999999992</c:v>
                </c:pt>
                <c:pt idx="14">
                  <c:v>18.051999999999953</c:v>
                </c:pt>
                <c:pt idx="15">
                  <c:v>18.282</c:v>
                </c:pt>
                <c:pt idx="16">
                  <c:v>18.539000000000005</c:v>
                </c:pt>
                <c:pt idx="17">
                  <c:v>18.793999999999986</c:v>
                </c:pt>
                <c:pt idx="18">
                  <c:v>19.048999999999985</c:v>
                </c:pt>
                <c:pt idx="19">
                  <c:v>19.304999999999989</c:v>
                </c:pt>
                <c:pt idx="20">
                  <c:v>19.569999999999997</c:v>
                </c:pt>
                <c:pt idx="21">
                  <c:v>19.827000000000023</c:v>
                </c:pt>
                <c:pt idx="22">
                  <c:v>20.08500000000004</c:v>
                </c:pt>
                <c:pt idx="23">
                  <c:v>20.344999999999978</c:v>
                </c:pt>
                <c:pt idx="24" formatCode="#,##0.00">
                  <c:v>20.606999999999967</c:v>
                </c:pt>
                <c:pt idx="25">
                  <c:v>20.869999999999983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10.547000000000006</c:v>
                </c:pt>
                <c:pt idx="1">
                  <c:v>10.102000000000015</c:v>
                </c:pt>
                <c:pt idx="2">
                  <c:v>8.9540000000000131</c:v>
                </c:pt>
                <c:pt idx="3">
                  <c:v>8.3429999999999929</c:v>
                </c:pt>
                <c:pt idx="4">
                  <c:v>9.2450000000000294</c:v>
                </c:pt>
                <c:pt idx="5">
                  <c:v>9.578000000000003</c:v>
                </c:pt>
                <c:pt idx="6">
                  <c:v>9.0650000000000013</c:v>
                </c:pt>
                <c:pt idx="7">
                  <c:v>9.4190000000000076</c:v>
                </c:pt>
                <c:pt idx="8">
                  <c:v>10.533000000000005</c:v>
                </c:pt>
                <c:pt idx="9">
                  <c:v>9.7250000000000014</c:v>
                </c:pt>
                <c:pt idx="10">
                  <c:v>8.6509999999999767</c:v>
                </c:pt>
                <c:pt idx="11">
                  <c:v>9.1059999999999999</c:v>
                </c:pt>
                <c:pt idx="12">
                  <c:v>9.5999999999999872</c:v>
                </c:pt>
                <c:pt idx="13">
                  <c:v>9.9899999999999949</c:v>
                </c:pt>
                <c:pt idx="14">
                  <c:v>10.217000000000011</c:v>
                </c:pt>
                <c:pt idx="15">
                  <c:v>10.356000000000014</c:v>
                </c:pt>
                <c:pt idx="16">
                  <c:v>10.535999999999973</c:v>
                </c:pt>
                <c:pt idx="17">
                  <c:v>10.71400000000002</c:v>
                </c:pt>
                <c:pt idx="18">
                  <c:v>10.879000000000005</c:v>
                </c:pt>
                <c:pt idx="19">
                  <c:v>11.039000000000009</c:v>
                </c:pt>
                <c:pt idx="20">
                  <c:v>11.211999999999993</c:v>
                </c:pt>
                <c:pt idx="21">
                  <c:v>11.393999999999993</c:v>
                </c:pt>
                <c:pt idx="22">
                  <c:v>11.582000000000001</c:v>
                </c:pt>
                <c:pt idx="23">
                  <c:v>11.769999999999996</c:v>
                </c:pt>
                <c:pt idx="24" formatCode="#,##0.00">
                  <c:v>11.959000000000005</c:v>
                </c:pt>
                <c:pt idx="25">
                  <c:v>12.14800000000001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9.2739999999999903</c:v>
                </c:pt>
                <c:pt idx="1">
                  <c:v>8.7399999999999842</c:v>
                </c:pt>
                <c:pt idx="2">
                  <c:v>6.9990000000000014</c:v>
                </c:pt>
                <c:pt idx="3">
                  <c:v>9.3390000000000004</c:v>
                </c:pt>
                <c:pt idx="4">
                  <c:v>10.134000000000013</c:v>
                </c:pt>
                <c:pt idx="5">
                  <c:v>7.2889999999999953</c:v>
                </c:pt>
                <c:pt idx="6">
                  <c:v>9.1160000000000121</c:v>
                </c:pt>
                <c:pt idx="7">
                  <c:v>8.4850000000000225</c:v>
                </c:pt>
                <c:pt idx="8">
                  <c:v>8.2220000000000102</c:v>
                </c:pt>
                <c:pt idx="9">
                  <c:v>8.8060000000000045</c:v>
                </c:pt>
                <c:pt idx="10">
                  <c:v>7.9780000000000211</c:v>
                </c:pt>
                <c:pt idx="11">
                  <c:v>8.1510000000000034</c:v>
                </c:pt>
                <c:pt idx="12">
                  <c:v>8.2339999999999982</c:v>
                </c:pt>
                <c:pt idx="13">
                  <c:v>8.2840000000000007</c:v>
                </c:pt>
                <c:pt idx="14">
                  <c:v>8.3369999999999926</c:v>
                </c:pt>
                <c:pt idx="15">
                  <c:v>8.3499999999999925</c:v>
                </c:pt>
                <c:pt idx="16">
                  <c:v>8.3570000000000029</c:v>
                </c:pt>
                <c:pt idx="17">
                  <c:v>8.3669999999999938</c:v>
                </c:pt>
                <c:pt idx="18">
                  <c:v>8.3800000000000061</c:v>
                </c:pt>
                <c:pt idx="19">
                  <c:v>8.3989999999999991</c:v>
                </c:pt>
                <c:pt idx="20">
                  <c:v>8.4240000000000226</c:v>
                </c:pt>
                <c:pt idx="21">
                  <c:v>8.455999999999996</c:v>
                </c:pt>
                <c:pt idx="22">
                  <c:v>8.4900000000000126</c:v>
                </c:pt>
                <c:pt idx="23">
                  <c:v>8.5279999999999987</c:v>
                </c:pt>
                <c:pt idx="24" formatCode="#,##0.00">
                  <c:v>8.5689999999999884</c:v>
                </c:pt>
                <c:pt idx="25">
                  <c:v>8.6139999999999901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11.09099999999999</c:v>
                </c:pt>
                <c:pt idx="1">
                  <c:v>10.590999999999964</c:v>
                </c:pt>
                <c:pt idx="2">
                  <c:v>9.6370000000000022</c:v>
                </c:pt>
                <c:pt idx="3">
                  <c:v>10.774000000000003</c:v>
                </c:pt>
                <c:pt idx="4">
                  <c:v>8.8990000000000151</c:v>
                </c:pt>
                <c:pt idx="5">
                  <c:v>8.7469999999999963</c:v>
                </c:pt>
                <c:pt idx="6">
                  <c:v>9.7180000000000124</c:v>
                </c:pt>
                <c:pt idx="7">
                  <c:v>9.4950000000000241</c:v>
                </c:pt>
                <c:pt idx="8">
                  <c:v>9.0170000000000243</c:v>
                </c:pt>
                <c:pt idx="9">
                  <c:v>8.6429999999999882</c:v>
                </c:pt>
                <c:pt idx="10">
                  <c:v>9.2640000000000029</c:v>
                </c:pt>
                <c:pt idx="11">
                  <c:v>9.1259999999999675</c:v>
                </c:pt>
                <c:pt idx="12">
                  <c:v>9.2849999999999877</c:v>
                </c:pt>
                <c:pt idx="13">
                  <c:v>9.3280000000000012</c:v>
                </c:pt>
                <c:pt idx="14">
                  <c:v>9.3930000000000184</c:v>
                </c:pt>
                <c:pt idx="15">
                  <c:v>9.4009999999999945</c:v>
                </c:pt>
                <c:pt idx="16">
                  <c:v>9.4060000000000059</c:v>
                </c:pt>
                <c:pt idx="17">
                  <c:v>9.4120000000000115</c:v>
                </c:pt>
                <c:pt idx="18">
                  <c:v>9.4170000000000051</c:v>
                </c:pt>
                <c:pt idx="19">
                  <c:v>9.4210000000000154</c:v>
                </c:pt>
                <c:pt idx="20">
                  <c:v>9.4249999999999758</c:v>
                </c:pt>
                <c:pt idx="21">
                  <c:v>9.4270000000000032</c:v>
                </c:pt>
                <c:pt idx="22">
                  <c:v>9.4269999999999889</c:v>
                </c:pt>
                <c:pt idx="23">
                  <c:v>9.4270000000000156</c:v>
                </c:pt>
                <c:pt idx="24" formatCode="#,##0.00">
                  <c:v>9.4259999999999859</c:v>
                </c:pt>
                <c:pt idx="25">
                  <c:v>9.4239999999999977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22.529000000000007</c:v>
                </c:pt>
                <c:pt idx="1">
                  <c:v>22.549000000000021</c:v>
                </c:pt>
                <c:pt idx="2">
                  <c:v>23.058</c:v>
                </c:pt>
                <c:pt idx="3">
                  <c:v>21.393000000000029</c:v>
                </c:pt>
                <c:pt idx="4">
                  <c:v>20.849999999999994</c:v>
                </c:pt>
                <c:pt idx="5">
                  <c:v>22.132000000000016</c:v>
                </c:pt>
                <c:pt idx="6">
                  <c:v>22.759000000000025</c:v>
                </c:pt>
                <c:pt idx="7">
                  <c:v>22.347999999999978</c:v>
                </c:pt>
                <c:pt idx="8">
                  <c:v>21.486999999999959</c:v>
                </c:pt>
                <c:pt idx="9">
                  <c:v>21.288000000000014</c:v>
                </c:pt>
                <c:pt idx="10">
                  <c:v>20.362000000000002</c:v>
                </c:pt>
                <c:pt idx="11">
                  <c:v>20.398000000000032</c:v>
                </c:pt>
                <c:pt idx="12">
                  <c:v>20.45300000000001</c:v>
                </c:pt>
                <c:pt idx="13">
                  <c:v>20.557000000000041</c:v>
                </c:pt>
                <c:pt idx="14">
                  <c:v>20.687000000000008</c:v>
                </c:pt>
                <c:pt idx="15">
                  <c:v>20.83400000000001</c:v>
                </c:pt>
                <c:pt idx="16">
                  <c:v>20.946999999999996</c:v>
                </c:pt>
                <c:pt idx="17">
                  <c:v>21.064000000000032</c:v>
                </c:pt>
                <c:pt idx="18">
                  <c:v>21.184000000000015</c:v>
                </c:pt>
                <c:pt idx="19">
                  <c:v>21.309000000000008</c:v>
                </c:pt>
                <c:pt idx="20">
                  <c:v>21.453000000000007</c:v>
                </c:pt>
                <c:pt idx="21">
                  <c:v>21.594999999999988</c:v>
                </c:pt>
                <c:pt idx="22">
                  <c:v>21.736999999999988</c:v>
                </c:pt>
                <c:pt idx="23">
                  <c:v>21.876000000000005</c:v>
                </c:pt>
                <c:pt idx="24" formatCode="#,##0.00">
                  <c:v>22.014000000000028</c:v>
                </c:pt>
                <c:pt idx="25">
                  <c:v>22.149000000000022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31.95300000000001</c:v>
                </c:pt>
                <c:pt idx="1">
                  <c:v>32.024000000000029</c:v>
                </c:pt>
                <c:pt idx="2">
                  <c:v>33.272999999999982</c:v>
                </c:pt>
                <c:pt idx="3">
                  <c:v>35.419999999999952</c:v>
                </c:pt>
                <c:pt idx="4">
                  <c:v>35.935999999999986</c:v>
                </c:pt>
                <c:pt idx="5">
                  <c:v>35.429999999999971</c:v>
                </c:pt>
                <c:pt idx="6">
                  <c:v>35.429000000000038</c:v>
                </c:pt>
                <c:pt idx="7">
                  <c:v>34.703999999999986</c:v>
                </c:pt>
                <c:pt idx="8">
                  <c:v>36.220000000000049</c:v>
                </c:pt>
                <c:pt idx="9">
                  <c:v>35.794999999999987</c:v>
                </c:pt>
                <c:pt idx="10">
                  <c:v>34.390000000000008</c:v>
                </c:pt>
                <c:pt idx="11">
                  <c:v>34.952999999999932</c:v>
                </c:pt>
                <c:pt idx="12">
                  <c:v>35.478000000000073</c:v>
                </c:pt>
                <c:pt idx="13">
                  <c:v>35.938000000000031</c:v>
                </c:pt>
                <c:pt idx="14">
                  <c:v>36.444000000000038</c:v>
                </c:pt>
                <c:pt idx="15">
                  <c:v>36.876000000000012</c:v>
                </c:pt>
                <c:pt idx="16">
                  <c:v>37.246999999999993</c:v>
                </c:pt>
                <c:pt idx="17">
                  <c:v>37.600000000000009</c:v>
                </c:pt>
                <c:pt idx="18">
                  <c:v>37.947000000000031</c:v>
                </c:pt>
                <c:pt idx="19">
                  <c:v>38.290999999999947</c:v>
                </c:pt>
                <c:pt idx="20">
                  <c:v>38.632999999999974</c:v>
                </c:pt>
                <c:pt idx="21">
                  <c:v>38.972000000000072</c:v>
                </c:pt>
                <c:pt idx="22">
                  <c:v>39.309999999999938</c:v>
                </c:pt>
                <c:pt idx="23">
                  <c:v>39.649000000000065</c:v>
                </c:pt>
                <c:pt idx="24" formatCode="#,##0.00">
                  <c:v>39.99</c:v>
                </c:pt>
                <c:pt idx="25">
                  <c:v>40.331999999999987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11.897000000000022</c:v>
                </c:pt>
                <c:pt idx="1">
                  <c:v>10.993000000000004</c:v>
                </c:pt>
                <c:pt idx="2">
                  <c:v>11.560999999999996</c:v>
                </c:pt>
                <c:pt idx="3">
                  <c:v>9.876000000000003</c:v>
                </c:pt>
                <c:pt idx="4">
                  <c:v>11.464000000000025</c:v>
                </c:pt>
                <c:pt idx="5">
                  <c:v>10.481999999999999</c:v>
                </c:pt>
                <c:pt idx="6">
                  <c:v>11.57100000000001</c:v>
                </c:pt>
                <c:pt idx="7">
                  <c:v>12.940000000000023</c:v>
                </c:pt>
                <c:pt idx="8">
                  <c:v>12.435000000000011</c:v>
                </c:pt>
                <c:pt idx="9">
                  <c:v>10.018000000000008</c:v>
                </c:pt>
                <c:pt idx="10">
                  <c:v>11.208000000000022</c:v>
                </c:pt>
                <c:pt idx="11">
                  <c:v>11.165000000000006</c:v>
                </c:pt>
                <c:pt idx="12">
                  <c:v>11.165999999999993</c:v>
                </c:pt>
                <c:pt idx="13">
                  <c:v>11.198999999999998</c:v>
                </c:pt>
                <c:pt idx="14">
                  <c:v>11.240999999999993</c:v>
                </c:pt>
                <c:pt idx="15">
                  <c:v>11.241000000000003</c:v>
                </c:pt>
                <c:pt idx="16">
                  <c:v>11.24499999999999</c:v>
                </c:pt>
                <c:pt idx="17">
                  <c:v>11.24300000000002</c:v>
                </c:pt>
                <c:pt idx="18">
                  <c:v>11.241000000000009</c:v>
                </c:pt>
                <c:pt idx="19">
                  <c:v>11.238999999999985</c:v>
                </c:pt>
                <c:pt idx="20">
                  <c:v>11.247000000000003</c:v>
                </c:pt>
                <c:pt idx="21">
                  <c:v>11.251999999999981</c:v>
                </c:pt>
                <c:pt idx="22">
                  <c:v>11.258000000000012</c:v>
                </c:pt>
                <c:pt idx="23">
                  <c:v>11.266000000000002</c:v>
                </c:pt>
                <c:pt idx="24">
                  <c:v>11.271999999999986</c:v>
                </c:pt>
                <c:pt idx="25">
                  <c:v>11.280999999999995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20.670999999999999</c:v>
                </c:pt>
                <c:pt idx="1">
                  <c:v>19.01100000000001</c:v>
                </c:pt>
                <c:pt idx="2">
                  <c:v>21.448000000000043</c:v>
                </c:pt>
                <c:pt idx="3">
                  <c:v>19.22299999999996</c:v>
                </c:pt>
                <c:pt idx="4">
                  <c:v>19.30100000000003</c:v>
                </c:pt>
                <c:pt idx="5">
                  <c:v>18.374000000000009</c:v>
                </c:pt>
                <c:pt idx="6">
                  <c:v>20.052999999999976</c:v>
                </c:pt>
                <c:pt idx="7">
                  <c:v>18.538999999999994</c:v>
                </c:pt>
                <c:pt idx="8">
                  <c:v>18.102000000000007</c:v>
                </c:pt>
                <c:pt idx="9">
                  <c:v>17.211000000000013</c:v>
                </c:pt>
                <c:pt idx="10">
                  <c:v>17.248999999999985</c:v>
                </c:pt>
                <c:pt idx="11">
                  <c:v>17.151000000000007</c:v>
                </c:pt>
                <c:pt idx="12">
                  <c:v>16.940999999999988</c:v>
                </c:pt>
                <c:pt idx="13">
                  <c:v>16.760999999999974</c:v>
                </c:pt>
                <c:pt idx="14">
                  <c:v>16.600000000000016</c:v>
                </c:pt>
                <c:pt idx="15">
                  <c:v>16.417000000000005</c:v>
                </c:pt>
                <c:pt idx="16">
                  <c:v>16.241000000000021</c:v>
                </c:pt>
                <c:pt idx="17">
                  <c:v>16.064</c:v>
                </c:pt>
                <c:pt idx="18">
                  <c:v>15.89100000000003</c:v>
                </c:pt>
                <c:pt idx="19">
                  <c:v>15.722999999999972</c:v>
                </c:pt>
                <c:pt idx="20">
                  <c:v>15.567999999999987</c:v>
                </c:pt>
                <c:pt idx="21">
                  <c:v>15.411000000000042</c:v>
                </c:pt>
                <c:pt idx="22">
                  <c:v>15.256999999999996</c:v>
                </c:pt>
                <c:pt idx="23">
                  <c:v>15.106999999999962</c:v>
                </c:pt>
                <c:pt idx="24">
                  <c:v>14.961999999999984</c:v>
                </c:pt>
                <c:pt idx="25">
                  <c:v>14.82299999999999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18.074999999999989</c:v>
                </c:pt>
                <c:pt idx="1">
                  <c:v>20.94400000000002</c:v>
                </c:pt>
                <c:pt idx="2">
                  <c:v>20.453000000000067</c:v>
                </c:pt>
                <c:pt idx="3">
                  <c:v>21.913000000000054</c:v>
                </c:pt>
                <c:pt idx="4">
                  <c:v>23.189000000000046</c:v>
                </c:pt>
                <c:pt idx="5">
                  <c:v>21.935000000000027</c:v>
                </c:pt>
                <c:pt idx="6">
                  <c:v>24.19600000000003</c:v>
                </c:pt>
                <c:pt idx="7">
                  <c:v>24.65300000000008</c:v>
                </c:pt>
                <c:pt idx="8">
                  <c:v>23.123000000000026</c:v>
                </c:pt>
                <c:pt idx="9">
                  <c:v>24.212999999999987</c:v>
                </c:pt>
                <c:pt idx="10">
                  <c:v>23.988000000000046</c:v>
                </c:pt>
                <c:pt idx="11">
                  <c:v>23.901999999999955</c:v>
                </c:pt>
                <c:pt idx="12">
                  <c:v>24.13300000000002</c:v>
                </c:pt>
                <c:pt idx="13">
                  <c:v>24.616000000000028</c:v>
                </c:pt>
                <c:pt idx="14">
                  <c:v>24.984000000000002</c:v>
                </c:pt>
                <c:pt idx="15">
                  <c:v>25.155999999999953</c:v>
                </c:pt>
                <c:pt idx="16">
                  <c:v>25.311999999999976</c:v>
                </c:pt>
                <c:pt idx="17">
                  <c:v>25.438000000000031</c:v>
                </c:pt>
                <c:pt idx="18">
                  <c:v>25.580000000000005</c:v>
                </c:pt>
                <c:pt idx="19">
                  <c:v>25.714999999999939</c:v>
                </c:pt>
                <c:pt idx="20">
                  <c:v>25.866999999999976</c:v>
                </c:pt>
                <c:pt idx="21">
                  <c:v>26.02200000000003</c:v>
                </c:pt>
                <c:pt idx="22">
                  <c:v>26.178999999999963</c:v>
                </c:pt>
                <c:pt idx="23">
                  <c:v>26.339999999999954</c:v>
                </c:pt>
                <c:pt idx="24" formatCode="#,##0.00">
                  <c:v>26.501999999999949</c:v>
                </c:pt>
                <c:pt idx="25">
                  <c:v>26.66500000000002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83.125000000000057</c:v>
                </c:pt>
                <c:pt idx="1">
                  <c:v>81.257999999999953</c:v>
                </c:pt>
                <c:pt idx="2">
                  <c:v>80.354000000000042</c:v>
                </c:pt>
                <c:pt idx="3">
                  <c:v>82.148000000000067</c:v>
                </c:pt>
                <c:pt idx="4">
                  <c:v>85.832000000000136</c:v>
                </c:pt>
                <c:pt idx="5">
                  <c:v>82.779999999999859</c:v>
                </c:pt>
                <c:pt idx="6">
                  <c:v>88.405999999999864</c:v>
                </c:pt>
                <c:pt idx="7">
                  <c:v>91.03599999999993</c:v>
                </c:pt>
                <c:pt idx="8">
                  <c:v>90.230000000000075</c:v>
                </c:pt>
                <c:pt idx="9">
                  <c:v>89.315999999999804</c:v>
                </c:pt>
                <c:pt idx="10">
                  <c:v>88.083999999999818</c:v>
                </c:pt>
                <c:pt idx="11">
                  <c:v>86.608000000000033</c:v>
                </c:pt>
                <c:pt idx="12">
                  <c:v>87.701000000000022</c:v>
                </c:pt>
                <c:pt idx="13">
                  <c:v>89.340000000000146</c:v>
                </c:pt>
                <c:pt idx="14">
                  <c:v>90.822999999999894</c:v>
                </c:pt>
                <c:pt idx="15">
                  <c:v>91.845999999999947</c:v>
                </c:pt>
                <c:pt idx="16">
                  <c:v>92.710999999999956</c:v>
                </c:pt>
                <c:pt idx="17">
                  <c:v>93.490000000000009</c:v>
                </c:pt>
                <c:pt idx="18">
                  <c:v>94.215999999999951</c:v>
                </c:pt>
                <c:pt idx="19">
                  <c:v>94.905999999999992</c:v>
                </c:pt>
                <c:pt idx="20">
                  <c:v>95.600000000000023</c:v>
                </c:pt>
                <c:pt idx="21">
                  <c:v>96.268000000000143</c:v>
                </c:pt>
                <c:pt idx="22">
                  <c:v>96.912000000000006</c:v>
                </c:pt>
                <c:pt idx="23">
                  <c:v>97.560000000000088</c:v>
                </c:pt>
                <c:pt idx="24">
                  <c:v>98.171000000000021</c:v>
                </c:pt>
                <c:pt idx="25">
                  <c:v>98.755000000000081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58.739999999999981</c:v>
                </c:pt>
                <c:pt idx="1">
                  <c:v>59.828999999999922</c:v>
                </c:pt>
                <c:pt idx="2">
                  <c:v>57.726000000000013</c:v>
                </c:pt>
                <c:pt idx="3">
                  <c:v>57.831000000000003</c:v>
                </c:pt>
                <c:pt idx="4">
                  <c:v>69.552000000000049</c:v>
                </c:pt>
                <c:pt idx="5">
                  <c:v>64.441000000000017</c:v>
                </c:pt>
                <c:pt idx="6">
                  <c:v>64.599999999999994</c:v>
                </c:pt>
                <c:pt idx="7">
                  <c:v>67.691000000000059</c:v>
                </c:pt>
                <c:pt idx="8">
                  <c:v>68.164000000000001</c:v>
                </c:pt>
                <c:pt idx="9">
                  <c:v>67.236000000000033</c:v>
                </c:pt>
                <c:pt idx="10">
                  <c:v>64.525999999999925</c:v>
                </c:pt>
                <c:pt idx="11">
                  <c:v>66.198999999999998</c:v>
                </c:pt>
                <c:pt idx="12">
                  <c:v>67.51700000000001</c:v>
                </c:pt>
                <c:pt idx="13">
                  <c:v>68.704999999999913</c:v>
                </c:pt>
                <c:pt idx="14">
                  <c:v>69.381999999999948</c:v>
                </c:pt>
                <c:pt idx="15">
                  <c:v>69.921999999999954</c:v>
                </c:pt>
                <c:pt idx="16">
                  <c:v>70.522999999999982</c:v>
                </c:pt>
                <c:pt idx="17">
                  <c:v>71.133999999999986</c:v>
                </c:pt>
                <c:pt idx="18">
                  <c:v>71.74199999999999</c:v>
                </c:pt>
                <c:pt idx="19">
                  <c:v>72.362000000000009</c:v>
                </c:pt>
                <c:pt idx="20">
                  <c:v>73.021000000000001</c:v>
                </c:pt>
                <c:pt idx="21">
                  <c:v>73.685999999999979</c:v>
                </c:pt>
                <c:pt idx="22">
                  <c:v>74.361000000000075</c:v>
                </c:pt>
                <c:pt idx="23">
                  <c:v>75.042000000000002</c:v>
                </c:pt>
                <c:pt idx="24">
                  <c:v>75.72699999999999</c:v>
                </c:pt>
                <c:pt idx="25">
                  <c:v>76.415999999999954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65.573000000000008</c:v>
                </c:pt>
                <c:pt idx="1">
                  <c:v>65.164000000000016</c:v>
                </c:pt>
                <c:pt idx="2">
                  <c:v>65.967999999999989</c:v>
                </c:pt>
                <c:pt idx="3">
                  <c:v>67.586999999999989</c:v>
                </c:pt>
                <c:pt idx="4">
                  <c:v>65.685000000000002</c:v>
                </c:pt>
                <c:pt idx="5">
                  <c:v>66.308999999999983</c:v>
                </c:pt>
                <c:pt idx="6">
                  <c:v>67.906000000000077</c:v>
                </c:pt>
                <c:pt idx="7">
                  <c:v>66.546999999999997</c:v>
                </c:pt>
                <c:pt idx="8">
                  <c:v>66.724000000000032</c:v>
                </c:pt>
                <c:pt idx="9">
                  <c:v>65.725999999999999</c:v>
                </c:pt>
                <c:pt idx="10">
                  <c:v>64.01600000000002</c:v>
                </c:pt>
                <c:pt idx="11">
                  <c:v>64.476999999999933</c:v>
                </c:pt>
                <c:pt idx="12">
                  <c:v>65.216000000000065</c:v>
                </c:pt>
                <c:pt idx="13">
                  <c:v>65.823000000000064</c:v>
                </c:pt>
                <c:pt idx="14">
                  <c:v>66.524000000000058</c:v>
                </c:pt>
                <c:pt idx="15">
                  <c:v>67.111000000000018</c:v>
                </c:pt>
                <c:pt idx="16">
                  <c:v>67.599999999999994</c:v>
                </c:pt>
                <c:pt idx="17">
                  <c:v>68.07600000000005</c:v>
                </c:pt>
                <c:pt idx="18">
                  <c:v>68.548000000000059</c:v>
                </c:pt>
                <c:pt idx="19">
                  <c:v>69.020999999999972</c:v>
                </c:pt>
                <c:pt idx="20">
                  <c:v>69.510999999999953</c:v>
                </c:pt>
                <c:pt idx="21">
                  <c:v>69.994000000000057</c:v>
                </c:pt>
                <c:pt idx="22">
                  <c:v>70.473999999999918</c:v>
                </c:pt>
                <c:pt idx="23">
                  <c:v>70.952000000000083</c:v>
                </c:pt>
                <c:pt idx="24">
                  <c:v>71.430000000000007</c:v>
                </c:pt>
                <c:pt idx="25">
                  <c:v>71.905000000000001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25.086542499460883</c:v>
                </c:pt>
                <c:pt idx="1">
                  <c:v>23.791489978481543</c:v>
                </c:pt>
                <c:pt idx="2">
                  <c:v>23.9807233737431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24.379826044847</c:v>
                </c:pt>
                <c:pt idx="1">
                  <c:v>23.981031028984905</c:v>
                </c:pt>
                <c:pt idx="2">
                  <c:v>25.485167336457152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31.317980788510898</c:v>
                </c:pt>
                <c:pt idx="1">
                  <c:v>32.736340965767354</c:v>
                </c:pt>
                <c:pt idx="2">
                  <c:v>32.935349930797599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8.2986217515823686</c:v>
                </c:pt>
                <c:pt idx="1">
                  <c:v>8.9151190577951773</c:v>
                </c:pt>
                <c:pt idx="2">
                  <c:v>8.8929280128066228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6.9513962189913086</c:v>
                </c:pt>
                <c:pt idx="1">
                  <c:v>6.4105756473198507</c:v>
                </c:pt>
                <c:pt idx="2">
                  <c:v>4.9435541696543179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3.965632696607535</c:v>
                </c:pt>
                <c:pt idx="1">
                  <c:v>4.1654433216511739</c:v>
                </c:pt>
                <c:pt idx="2">
                  <c:v>3.7622771765412106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-2.2929999999999637</c:v>
                </c:pt>
                <c:pt idx="1">
                  <c:v>8.4999999999908482E-2</c:v>
                </c:pt>
                <c:pt idx="2">
                  <c:v>5.3039999999999594</c:v>
                </c:pt>
                <c:pt idx="3">
                  <c:v>2.0530000000000186</c:v>
                </c:pt>
                <c:pt idx="4">
                  <c:v>-1.1250000000000249</c:v>
                </c:pt>
                <c:pt idx="5">
                  <c:v>0.72600000000002218</c:v>
                </c:pt>
                <c:pt idx="7">
                  <c:v>4.7499999999998863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7.8889999999999816</c:v>
                </c:pt>
                <c:pt idx="1">
                  <c:v>11.890000000000029</c:v>
                </c:pt>
                <c:pt idx="2">
                  <c:v>10.671000000000262</c:v>
                </c:pt>
                <c:pt idx="3">
                  <c:v>2.6769999999999747</c:v>
                </c:pt>
                <c:pt idx="4">
                  <c:v>-2.4259999999999948</c:v>
                </c:pt>
                <c:pt idx="5">
                  <c:v>7.2999999999973753E-2</c:v>
                </c:pt>
                <c:pt idx="7">
                  <c:v>30.774000000000228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0.72454816770322061</c:v>
                </c:pt>
                <c:pt idx="2">
                  <c:v>0.57306282292748367</c:v>
                </c:pt>
                <c:pt idx="3">
                  <c:v>-0.60946168845963378</c:v>
                </c:pt>
                <c:pt idx="4">
                  <c:v>0.42866810106743092</c:v>
                </c:pt>
                <c:pt idx="6">
                  <c:v>0.65976613917890781</c:v>
                </c:pt>
                <c:pt idx="7">
                  <c:v>1.280742054143813</c:v>
                </c:pt>
                <c:pt idx="8">
                  <c:v>0.94381768026605695</c:v>
                </c:pt>
                <c:pt idx="10">
                  <c:v>3.0192101025595441</c:v>
                </c:pt>
                <c:pt idx="11">
                  <c:v>-0.61886526392785912</c:v>
                </c:pt>
                <c:pt idx="12">
                  <c:v>0.11691970480522951</c:v>
                </c:pt>
                <c:pt idx="14">
                  <c:v>-1.7815393968768856</c:v>
                </c:pt>
                <c:pt idx="15">
                  <c:v>1.3951428003984523</c:v>
                </c:pt>
                <c:pt idx="16">
                  <c:v>1.1645116490404783</c:v>
                </c:pt>
                <c:pt idx="17">
                  <c:v>1.1959818851269954</c:v>
                </c:pt>
                <c:pt idx="19">
                  <c:v>7.3837186666980692E-2</c:v>
                </c:pt>
                <c:pt idx="20">
                  <c:v>0.29570121715194464</c:v>
                </c:pt>
                <c:pt idx="21">
                  <c:v>-0.30728065728840015</c:v>
                </c:pt>
                <c:pt idx="22">
                  <c:v>0.39461118525825345</c:v>
                </c:pt>
                <c:pt idx="23">
                  <c:v>8.9125626323216522E-2</c:v>
                </c:pt>
                <c:pt idx="25">
                  <c:v>0.14222487169783804</c:v>
                </c:pt>
                <c:pt idx="26">
                  <c:v>-0.74264350556355607</c:v>
                </c:pt>
                <c:pt idx="27">
                  <c:v>-0.56217655641983555</c:v>
                </c:pt>
                <c:pt idx="29">
                  <c:v>0.24644846624719552</c:v>
                </c:pt>
                <c:pt idx="30">
                  <c:v>1.662859765136071</c:v>
                </c:pt>
                <c:pt idx="31">
                  <c:v>2.3420951174925264</c:v>
                </c:pt>
                <c:pt idx="32">
                  <c:v>0.95151960406443248</c:v>
                </c:pt>
                <c:pt idx="33">
                  <c:v>-0.29074732273743908</c:v>
                </c:pt>
                <c:pt idx="34">
                  <c:v>0.6885084117830953</c:v>
                </c:pt>
                <c:pt idx="36">
                  <c:v>1.7816802170652402</c:v>
                </c:pt>
                <c:pt idx="37">
                  <c:v>1.0935400082562108</c:v>
                </c:pt>
                <c:pt idx="38">
                  <c:v>1.4634220363676453</c:v>
                </c:pt>
                <c:pt idx="39">
                  <c:v>1.277977233476113</c:v>
                </c:pt>
                <c:pt idx="40">
                  <c:v>1.431949103873742</c:v>
                </c:pt>
                <c:pt idx="42">
                  <c:v>2.5674090074013112</c:v>
                </c:pt>
                <c:pt idx="43">
                  <c:v>0.23688783256947676</c:v>
                </c:pt>
                <c:pt idx="44">
                  <c:v>1.2548018301638875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0.3568554518623035</c:v>
                </c:pt>
                <c:pt idx="2">
                  <c:v>-0.27580502274362484</c:v>
                </c:pt>
                <c:pt idx="3">
                  <c:v>-5.1848484109628163</c:v>
                </c:pt>
                <c:pt idx="4">
                  <c:v>-1.0102973582558294</c:v>
                </c:pt>
                <c:pt idx="6">
                  <c:v>-1.645556674652926</c:v>
                </c:pt>
                <c:pt idx="7">
                  <c:v>-4.4708608787856647</c:v>
                </c:pt>
                <c:pt idx="8">
                  <c:v>-2.9691293558381071</c:v>
                </c:pt>
                <c:pt idx="10">
                  <c:v>2.643903065860842</c:v>
                </c:pt>
                <c:pt idx="11">
                  <c:v>-0.87023774290776457</c:v>
                </c:pt>
                <c:pt idx="12">
                  <c:v>-0.34318620034071712</c:v>
                </c:pt>
                <c:pt idx="14">
                  <c:v>2.8824655791217291</c:v>
                </c:pt>
                <c:pt idx="15">
                  <c:v>-0.31917788655767554</c:v>
                </c:pt>
                <c:pt idx="16">
                  <c:v>-1.376110728979818</c:v>
                </c:pt>
                <c:pt idx="17">
                  <c:v>-1.0932642543577953</c:v>
                </c:pt>
                <c:pt idx="19">
                  <c:v>-1.2947441784532443</c:v>
                </c:pt>
                <c:pt idx="20">
                  <c:v>-4.038527371875789</c:v>
                </c:pt>
                <c:pt idx="21">
                  <c:v>-2.8964539746472173</c:v>
                </c:pt>
                <c:pt idx="22">
                  <c:v>0.40185857394063884</c:v>
                </c:pt>
                <c:pt idx="23">
                  <c:v>-2.4329661222875831</c:v>
                </c:pt>
                <c:pt idx="25">
                  <c:v>-2.3090580186294729</c:v>
                </c:pt>
                <c:pt idx="26">
                  <c:v>0.42342670583752628</c:v>
                </c:pt>
                <c:pt idx="27">
                  <c:v>-0.14307306561227584</c:v>
                </c:pt>
                <c:pt idx="29">
                  <c:v>2.1449809259366015</c:v>
                </c:pt>
                <c:pt idx="30">
                  <c:v>0.42134304913186149</c:v>
                </c:pt>
                <c:pt idx="31">
                  <c:v>1.9561145654576784</c:v>
                </c:pt>
                <c:pt idx="32">
                  <c:v>1.5328293663773529</c:v>
                </c:pt>
                <c:pt idx="33">
                  <c:v>4.4325593177905631</c:v>
                </c:pt>
                <c:pt idx="34">
                  <c:v>2.0210286772839758</c:v>
                </c:pt>
                <c:pt idx="36">
                  <c:v>4.4038633543800998</c:v>
                </c:pt>
                <c:pt idx="37">
                  <c:v>0.69952878143422215</c:v>
                </c:pt>
                <c:pt idx="38">
                  <c:v>2.1807984000707048</c:v>
                </c:pt>
                <c:pt idx="39">
                  <c:v>2.8855051115540986</c:v>
                </c:pt>
                <c:pt idx="40">
                  <c:v>2.6196786235852532</c:v>
                </c:pt>
                <c:pt idx="42">
                  <c:v>2.4256321605851339</c:v>
                </c:pt>
                <c:pt idx="43">
                  <c:v>4.1940726040724963</c:v>
                </c:pt>
                <c:pt idx="44">
                  <c:v>3.4691698001556581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3.4799783508341733</c:v>
                </c:pt>
                <c:pt idx="1">
                  <c:v>1.3964659906653178</c:v>
                </c:pt>
                <c:pt idx="2">
                  <c:v>1.7850894421661625</c:v>
                </c:pt>
                <c:pt idx="3">
                  <c:v>1.2677636940840493</c:v>
                </c:pt>
                <c:pt idx="4">
                  <c:v>0.43036882580271119</c:v>
                </c:pt>
                <c:pt idx="5">
                  <c:v>3.1455204088135336</c:v>
                </c:pt>
                <c:pt idx="6">
                  <c:v>0.88867906423120768</c:v>
                </c:pt>
                <c:pt idx="7">
                  <c:v>0.3906876886297086</c:v>
                </c:pt>
                <c:pt idx="8">
                  <c:v>0.16416769672287734</c:v>
                </c:pt>
                <c:pt idx="9">
                  <c:v>0.11567248570031463</c:v>
                </c:pt>
                <c:pt idx="10">
                  <c:v>1.4937365726488032</c:v>
                </c:pt>
                <c:pt idx="11">
                  <c:v>0.42364362982230475</c:v>
                </c:pt>
                <c:pt idx="12">
                  <c:v>-0.60427674943158216</c:v>
                </c:pt>
                <c:pt idx="13">
                  <c:v>0.10331345692274763</c:v>
                </c:pt>
                <c:pt idx="14">
                  <c:v>-1.4456519269483934</c:v>
                </c:pt>
                <c:pt idx="15">
                  <c:v>-2.1747916133949428</c:v>
                </c:pt>
                <c:pt idx="16">
                  <c:v>-0.41535681852187167</c:v>
                </c:pt>
                <c:pt idx="17">
                  <c:v>-1.3759631466871554</c:v>
                </c:pt>
                <c:pt idx="18">
                  <c:v>-9.7437025722938664E-2</c:v>
                </c:pt>
                <c:pt idx="19">
                  <c:v>3.3646816049635347E-2</c:v>
                </c:pt>
                <c:pt idx="20">
                  <c:v>-0.94915470361053877</c:v>
                </c:pt>
                <c:pt idx="21">
                  <c:v>0.50868099608344153</c:v>
                </c:pt>
                <c:pt idx="22">
                  <c:v>-1.5159725431547786</c:v>
                </c:pt>
                <c:pt idx="23">
                  <c:v>-0.63196768481184584</c:v>
                </c:pt>
                <c:pt idx="24">
                  <c:v>-1.2801920688150199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0.67704345698743751</c:v>
                </c:pt>
                <c:pt idx="1">
                  <c:v>5.7209168784245499</c:v>
                </c:pt>
                <c:pt idx="2">
                  <c:v>2.8252201808412121</c:v>
                </c:pt>
                <c:pt idx="3">
                  <c:v>3.0188473060031757</c:v>
                </c:pt>
                <c:pt idx="4">
                  <c:v>2.2263608508982635</c:v>
                </c:pt>
                <c:pt idx="5">
                  <c:v>4.9215717688385574</c:v>
                </c:pt>
                <c:pt idx="6">
                  <c:v>-0.19480545910711466</c:v>
                </c:pt>
                <c:pt idx="7">
                  <c:v>0.81423051697623627</c:v>
                </c:pt>
                <c:pt idx="8">
                  <c:v>0.7383231387928515</c:v>
                </c:pt>
                <c:pt idx="9">
                  <c:v>1.5605570764518095</c:v>
                </c:pt>
                <c:pt idx="10">
                  <c:v>0.55803441199384629</c:v>
                </c:pt>
                <c:pt idx="11">
                  <c:v>-2.1438064153072069</c:v>
                </c:pt>
                <c:pt idx="12">
                  <c:v>0.10508786918328195</c:v>
                </c:pt>
                <c:pt idx="13">
                  <c:v>0.31668555604307347</c:v>
                </c:pt>
                <c:pt idx="14">
                  <c:v>-0.41197059877829822</c:v>
                </c:pt>
                <c:pt idx="15">
                  <c:v>0.43026251763027368</c:v>
                </c:pt>
                <c:pt idx="16">
                  <c:v>6.8679469084797162E-2</c:v>
                </c:pt>
                <c:pt idx="17">
                  <c:v>3.6376594428146056</c:v>
                </c:pt>
                <c:pt idx="18">
                  <c:v>1.3968810028480627</c:v>
                </c:pt>
                <c:pt idx="19">
                  <c:v>-6.0038640307019525E-2</c:v>
                </c:pt>
                <c:pt idx="20">
                  <c:v>-1.8892060338348813</c:v>
                </c:pt>
                <c:pt idx="21">
                  <c:v>2.3384403137105876</c:v>
                </c:pt>
                <c:pt idx="22">
                  <c:v>1.2408718502777463</c:v>
                </c:pt>
                <c:pt idx="23">
                  <c:v>0.75739492357923499</c:v>
                </c:pt>
                <c:pt idx="24">
                  <c:v>-0.36777012083488092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4.8764443414994894</c:v>
                </c:pt>
                <c:pt idx="1">
                  <c:v>6.6287423708664548</c:v>
                </c:pt>
                <c:pt idx="2">
                  <c:v>3.052943507932909</c:v>
                </c:pt>
                <c:pt idx="3">
                  <c:v>-0.18063311960927564</c:v>
                </c:pt>
                <c:pt idx="4">
                  <c:v>-3.9324869019424611</c:v>
                </c:pt>
                <c:pt idx="5">
                  <c:v>-1.439753356360459</c:v>
                </c:pt>
                <c:pt idx="6">
                  <c:v>-0.44047370752709725</c:v>
                </c:pt>
                <c:pt idx="7">
                  <c:v>-2.1479402279666235</c:v>
                </c:pt>
                <c:pt idx="8">
                  <c:v>-1.6668429068930308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6.3979603354119838</c:v>
                </c:pt>
                <c:pt idx="1">
                  <c:v>12.992000106581202</c:v>
                </c:pt>
                <c:pt idx="2">
                  <c:v>3.4763396851076322</c:v>
                </c:pt>
                <c:pt idx="3">
                  <c:v>-2.0387185461239277</c:v>
                </c:pt>
                <c:pt idx="4">
                  <c:v>0.40365694397984697</c:v>
                </c:pt>
                <c:pt idx="5">
                  <c:v>4.9745018053556507</c:v>
                </c:pt>
                <c:pt idx="6">
                  <c:v>0.44923427987570719</c:v>
                </c:pt>
                <c:pt idx="7">
                  <c:v>1.9982667738569813</c:v>
                </c:pt>
                <c:pt idx="8">
                  <c:v>2.1207586159549194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12.788819641844073</c:v>
                </c:pt>
                <c:pt idx="1">
                  <c:v>14.207645069049168</c:v>
                </c:pt>
                <c:pt idx="2">
                  <c:v>14.45992499007143</c:v>
                </c:pt>
                <c:pt idx="3">
                  <c:v>14.854691215069909</c:v>
                </c:pt>
                <c:pt idx="4">
                  <c:v>14.937170743296207</c:v>
                </c:pt>
                <c:pt idx="5">
                  <c:v>15.25990230417354</c:v>
                </c:pt>
                <c:pt idx="6">
                  <c:v>16.713893715865847</c:v>
                </c:pt>
                <c:pt idx="7">
                  <c:v>17.526328488839386</c:v>
                </c:pt>
                <c:pt idx="8">
                  <c:v>17.531397552891953</c:v>
                </c:pt>
                <c:pt idx="9">
                  <c:v>18.113430873465543</c:v>
                </c:pt>
                <c:pt idx="10">
                  <c:v>18.739880655007713</c:v>
                </c:pt>
                <c:pt idx="11">
                  <c:v>16.560820298642529</c:v>
                </c:pt>
                <c:pt idx="12">
                  <c:v>16.794972198823636</c:v>
                </c:pt>
                <c:pt idx="13">
                  <c:v>17.057664107480235</c:v>
                </c:pt>
                <c:pt idx="14">
                  <c:v>17.305799944978578</c:v>
                </c:pt>
                <c:pt idx="15">
                  <c:v>17.51435013997828</c:v>
                </c:pt>
                <c:pt idx="16">
                  <c:v>17.702596709953948</c:v>
                </c:pt>
                <c:pt idx="17">
                  <c:v>17.883043250813905</c:v>
                </c:pt>
                <c:pt idx="18">
                  <c:v>18.063515630305108</c:v>
                </c:pt>
                <c:pt idx="19">
                  <c:v>18.246653027523813</c:v>
                </c:pt>
                <c:pt idx="20">
                  <c:v>18.440050870768129</c:v>
                </c:pt>
                <c:pt idx="21">
                  <c:v>18.638115453167064</c:v>
                </c:pt>
                <c:pt idx="22">
                  <c:v>18.839429189909819</c:v>
                </c:pt>
                <c:pt idx="23">
                  <c:v>19.05628050717397</c:v>
                </c:pt>
                <c:pt idx="24">
                  <c:v>19.246460833056926</c:v>
                </c:pt>
                <c:pt idx="25">
                  <c:v>19.416924111995151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9.1558491586802973</c:v>
                </c:pt>
                <c:pt idx="1">
                  <c:v>10.335319184656258</c:v>
                </c:pt>
                <c:pt idx="2">
                  <c:v>9.6464788139730935</c:v>
                </c:pt>
                <c:pt idx="3">
                  <c:v>10.253188400521081</c:v>
                </c:pt>
                <c:pt idx="4">
                  <c:v>12.963195784260282</c:v>
                </c:pt>
                <c:pt idx="5">
                  <c:v>10.969041502036882</c:v>
                </c:pt>
                <c:pt idx="6">
                  <c:v>10.945299335240646</c:v>
                </c:pt>
                <c:pt idx="7">
                  <c:v>12.614308714910868</c:v>
                </c:pt>
                <c:pt idx="8">
                  <c:v>12.493179795487398</c:v>
                </c:pt>
                <c:pt idx="9">
                  <c:v>12.330972638988175</c:v>
                </c:pt>
                <c:pt idx="10">
                  <c:v>12.3655074927022</c:v>
                </c:pt>
                <c:pt idx="11">
                  <c:v>13.786826473943485</c:v>
                </c:pt>
                <c:pt idx="12">
                  <c:v>14.195538540045227</c:v>
                </c:pt>
                <c:pt idx="13">
                  <c:v>14.664263793025004</c:v>
                </c:pt>
                <c:pt idx="14">
                  <c:v>15.067715045710486</c:v>
                </c:pt>
                <c:pt idx="15">
                  <c:v>15.379591966211091</c:v>
                </c:pt>
                <c:pt idx="16">
                  <c:v>15.675912834664013</c:v>
                </c:pt>
                <c:pt idx="17">
                  <c:v>15.957777498265919</c:v>
                </c:pt>
                <c:pt idx="18">
                  <c:v>16.256763283837572</c:v>
                </c:pt>
                <c:pt idx="19">
                  <c:v>16.553622518503939</c:v>
                </c:pt>
                <c:pt idx="20">
                  <c:v>16.85642081702365</c:v>
                </c:pt>
                <c:pt idx="21">
                  <c:v>17.156926094563143</c:v>
                </c:pt>
                <c:pt idx="22">
                  <c:v>17.441518894626928</c:v>
                </c:pt>
                <c:pt idx="23">
                  <c:v>17.727585726622138</c:v>
                </c:pt>
                <c:pt idx="24">
                  <c:v>18.019010731534195</c:v>
                </c:pt>
                <c:pt idx="25">
                  <c:v>18.08642437112675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10.622686460964953</c:v>
                </c:pt>
                <c:pt idx="1">
                  <c:v>10.78913403267377</c:v>
                </c:pt>
                <c:pt idx="2">
                  <c:v>10.649547880735669</c:v>
                </c:pt>
                <c:pt idx="3">
                  <c:v>10.329797154992502</c:v>
                </c:pt>
                <c:pt idx="4">
                  <c:v>11.338684185036353</c:v>
                </c:pt>
                <c:pt idx="5">
                  <c:v>11.679072863282208</c:v>
                </c:pt>
                <c:pt idx="6">
                  <c:v>12.436843242058877</c:v>
                </c:pt>
                <c:pt idx="7">
                  <c:v>12.174998278867408</c:v>
                </c:pt>
                <c:pt idx="8">
                  <c:v>13.06396632096796</c:v>
                </c:pt>
                <c:pt idx="9">
                  <c:v>13.001045660914055</c:v>
                </c:pt>
                <c:pt idx="10">
                  <c:v>13.464162305448371</c:v>
                </c:pt>
                <c:pt idx="11">
                  <c:v>13.540570140547072</c:v>
                </c:pt>
                <c:pt idx="12">
                  <c:v>13.765320346876983</c:v>
                </c:pt>
                <c:pt idx="13">
                  <c:v>14.004811326815929</c:v>
                </c:pt>
                <c:pt idx="14">
                  <c:v>14.228958155035221</c:v>
                </c:pt>
                <c:pt idx="15">
                  <c:v>14.415972563345951</c:v>
                </c:pt>
                <c:pt idx="16">
                  <c:v>14.594417094187015</c:v>
                </c:pt>
                <c:pt idx="17">
                  <c:v>14.771708062456526</c:v>
                </c:pt>
                <c:pt idx="18">
                  <c:v>14.950323956612534</c:v>
                </c:pt>
                <c:pt idx="19">
                  <c:v>15.131939485978107</c:v>
                </c:pt>
                <c:pt idx="20">
                  <c:v>15.322290372677859</c:v>
                </c:pt>
                <c:pt idx="21">
                  <c:v>15.512195880378277</c:v>
                </c:pt>
                <c:pt idx="22">
                  <c:v>15.706995707489481</c:v>
                </c:pt>
                <c:pt idx="23">
                  <c:v>15.905038239395475</c:v>
                </c:pt>
                <c:pt idx="24">
                  <c:v>16.096155045119225</c:v>
                </c:pt>
                <c:pt idx="25">
                  <c:v>16.289382486289583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9.3098886407557604</c:v>
                </c:pt>
                <c:pt idx="1">
                  <c:v>9.8590787984774479</c:v>
                </c:pt>
                <c:pt idx="2">
                  <c:v>10.419234356208895</c:v>
                </c:pt>
                <c:pt idx="3">
                  <c:v>11.015795467910118</c:v>
                </c:pt>
                <c:pt idx="4">
                  <c:v>11.290228109138518</c:v>
                </c:pt>
                <c:pt idx="5">
                  <c:v>11.130433871926517</c:v>
                </c:pt>
                <c:pt idx="6">
                  <c:v>11.625241042945039</c:v>
                </c:pt>
                <c:pt idx="7">
                  <c:v>12.104379306346585</c:v>
                </c:pt>
                <c:pt idx="8">
                  <c:v>12.345470053608015</c:v>
                </c:pt>
                <c:pt idx="9">
                  <c:v>12.525683081921427</c:v>
                </c:pt>
                <c:pt idx="10">
                  <c:v>12.398197566010566</c:v>
                </c:pt>
                <c:pt idx="11">
                  <c:v>12.855874452637314</c:v>
                </c:pt>
                <c:pt idx="12">
                  <c:v>13.050819281798047</c:v>
                </c:pt>
                <c:pt idx="13">
                  <c:v>13.251367047729815</c:v>
                </c:pt>
                <c:pt idx="14">
                  <c:v>13.447464986138943</c:v>
                </c:pt>
                <c:pt idx="15">
                  <c:v>13.629138892097087</c:v>
                </c:pt>
                <c:pt idx="16">
                  <c:v>13.802087454424075</c:v>
                </c:pt>
                <c:pt idx="17">
                  <c:v>13.968506868924855</c:v>
                </c:pt>
                <c:pt idx="18">
                  <c:v>14.152576185324001</c:v>
                </c:pt>
                <c:pt idx="19">
                  <c:v>14.328367677818139</c:v>
                </c:pt>
                <c:pt idx="20">
                  <c:v>14.509431328548656</c:v>
                </c:pt>
                <c:pt idx="21">
                  <c:v>14.687680321560839</c:v>
                </c:pt>
                <c:pt idx="22">
                  <c:v>14.866698303870606</c:v>
                </c:pt>
                <c:pt idx="23">
                  <c:v>15.057111376034598</c:v>
                </c:pt>
                <c:pt idx="24">
                  <c:v>15.243851622021877</c:v>
                </c:pt>
                <c:pt idx="25">
                  <c:v>15.417044872013742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12.670522087853739</c:v>
                </c:pt>
                <c:pt idx="1">
                  <c:v>12.704074881579928</c:v>
                </c:pt>
                <c:pt idx="2">
                  <c:v>12.945439063436709</c:v>
                </c:pt>
                <c:pt idx="3">
                  <c:v>12.302657857809677</c:v>
                </c:pt>
                <c:pt idx="4">
                  <c:v>11.863037575248553</c:v>
                </c:pt>
                <c:pt idx="5">
                  <c:v>12.13358767565421</c:v>
                </c:pt>
                <c:pt idx="6">
                  <c:v>13.096324127844802</c:v>
                </c:pt>
                <c:pt idx="7">
                  <c:v>12.496268933814019</c:v>
                </c:pt>
                <c:pt idx="8">
                  <c:v>12.181355000744063</c:v>
                </c:pt>
                <c:pt idx="9">
                  <c:v>12.52660324492247</c:v>
                </c:pt>
                <c:pt idx="10">
                  <c:v>12.563956501456921</c:v>
                </c:pt>
                <c:pt idx="11">
                  <c:v>12.621547799328797</c:v>
                </c:pt>
                <c:pt idx="12">
                  <c:v>12.777876171357365</c:v>
                </c:pt>
                <c:pt idx="13">
                  <c:v>12.952376522783963</c:v>
                </c:pt>
                <c:pt idx="14">
                  <c:v>13.132515480161977</c:v>
                </c:pt>
                <c:pt idx="15">
                  <c:v>13.282936154778412</c:v>
                </c:pt>
                <c:pt idx="16">
                  <c:v>13.429457692508727</c:v>
                </c:pt>
                <c:pt idx="17">
                  <c:v>13.574017565089589</c:v>
                </c:pt>
                <c:pt idx="18">
                  <c:v>13.719614163255255</c:v>
                </c:pt>
                <c:pt idx="19">
                  <c:v>13.871339132051993</c:v>
                </c:pt>
                <c:pt idx="20">
                  <c:v>14.019235263632611</c:v>
                </c:pt>
                <c:pt idx="21">
                  <c:v>14.167829686093272</c:v>
                </c:pt>
                <c:pt idx="22">
                  <c:v>14.318146810010481</c:v>
                </c:pt>
                <c:pt idx="23">
                  <c:v>14.472635616376749</c:v>
                </c:pt>
                <c:pt idx="24">
                  <c:v>14.63346202820647</c:v>
                </c:pt>
                <c:pt idx="25">
                  <c:v>14.790317352355185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13.316795723537757</c:v>
                </c:pt>
                <c:pt idx="1">
                  <c:v>12.87166052414509</c:v>
                </c:pt>
                <c:pt idx="2">
                  <c:v>12.180656232765704</c:v>
                </c:pt>
                <c:pt idx="3">
                  <c:v>12.856511641484818</c:v>
                </c:pt>
                <c:pt idx="4">
                  <c:v>13.628969781642242</c:v>
                </c:pt>
                <c:pt idx="5">
                  <c:v>13.081249669422162</c:v>
                </c:pt>
                <c:pt idx="6">
                  <c:v>13.943864922310555</c:v>
                </c:pt>
                <c:pt idx="7">
                  <c:v>13.74628802410782</c:v>
                </c:pt>
                <c:pt idx="8">
                  <c:v>14.43891576168495</c:v>
                </c:pt>
                <c:pt idx="9">
                  <c:v>14.973617092391786</c:v>
                </c:pt>
                <c:pt idx="10">
                  <c:v>16.226770078235695</c:v>
                </c:pt>
                <c:pt idx="11">
                  <c:v>17.146156634532229</c:v>
                </c:pt>
                <c:pt idx="12">
                  <c:v>17.482044727787645</c:v>
                </c:pt>
                <c:pt idx="13">
                  <c:v>17.82323018042295</c:v>
                </c:pt>
                <c:pt idx="14">
                  <c:v>18.143085632674818</c:v>
                </c:pt>
                <c:pt idx="15">
                  <c:v>18.413213825875424</c:v>
                </c:pt>
                <c:pt idx="16">
                  <c:v>18.677943789096719</c:v>
                </c:pt>
                <c:pt idx="17">
                  <c:v>18.938420095911148</c:v>
                </c:pt>
                <c:pt idx="18">
                  <c:v>19.196281195065389</c:v>
                </c:pt>
                <c:pt idx="19">
                  <c:v>19.461007457385531</c:v>
                </c:pt>
                <c:pt idx="20">
                  <c:v>19.733492273764682</c:v>
                </c:pt>
                <c:pt idx="21">
                  <c:v>20.002704666622442</c:v>
                </c:pt>
                <c:pt idx="22">
                  <c:v>20.286594064804856</c:v>
                </c:pt>
                <c:pt idx="23">
                  <c:v>20.585152391179019</c:v>
                </c:pt>
                <c:pt idx="24">
                  <c:v>20.86999196740587</c:v>
                </c:pt>
                <c:pt idx="25">
                  <c:v>21.148341847074253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3.8446644080936081</c:v>
                </c:pt>
                <c:pt idx="1">
                  <c:v>3.8156969264210701</c:v>
                </c:pt>
                <c:pt idx="2">
                  <c:v>3.8525744387101204</c:v>
                </c:pt>
                <c:pt idx="3">
                  <c:v>3.8185915753329627</c:v>
                </c:pt>
                <c:pt idx="4">
                  <c:v>3.6670361588698825</c:v>
                </c:pt>
                <c:pt idx="5">
                  <c:v>3.6697116443512661</c:v>
                </c:pt>
                <c:pt idx="6">
                  <c:v>3.8826640395552938</c:v>
                </c:pt>
                <c:pt idx="7">
                  <c:v>4.3097539771370341</c:v>
                </c:pt>
                <c:pt idx="8">
                  <c:v>4.3434459553715827</c:v>
                </c:pt>
                <c:pt idx="9">
                  <c:v>4.1447431666922476</c:v>
                </c:pt>
                <c:pt idx="10">
                  <c:v>4.5583907085824737</c:v>
                </c:pt>
                <c:pt idx="11">
                  <c:v>3.8698349293695662</c:v>
                </c:pt>
                <c:pt idx="12">
                  <c:v>3.9148524857436158</c:v>
                </c:pt>
                <c:pt idx="13">
                  <c:v>3.9625459050977798</c:v>
                </c:pt>
                <c:pt idx="14">
                  <c:v>4.007220228892387</c:v>
                </c:pt>
                <c:pt idx="15">
                  <c:v>4.0398359529630996</c:v>
                </c:pt>
                <c:pt idx="16">
                  <c:v>4.0699207506722583</c:v>
                </c:pt>
                <c:pt idx="17">
                  <c:v>4.1006978139406867</c:v>
                </c:pt>
                <c:pt idx="18">
                  <c:v>4.1292468250753105</c:v>
                </c:pt>
                <c:pt idx="19">
                  <c:v>4.1551701167526254</c:v>
                </c:pt>
                <c:pt idx="20">
                  <c:v>4.1834878500744477</c:v>
                </c:pt>
                <c:pt idx="21">
                  <c:v>4.2181270935440107</c:v>
                </c:pt>
                <c:pt idx="22">
                  <c:v>4.2560289536029234</c:v>
                </c:pt>
                <c:pt idx="23">
                  <c:v>4.2929284912797154</c:v>
                </c:pt>
                <c:pt idx="24">
                  <c:v>4.3288129988015074</c:v>
                </c:pt>
                <c:pt idx="25">
                  <c:v>4.3635852494753591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3.8416506944772291</c:v>
                </c:pt>
                <c:pt idx="1">
                  <c:v>4.6060859552695925</c:v>
                </c:pt>
                <c:pt idx="2">
                  <c:v>4.775488231298981</c:v>
                </c:pt>
                <c:pt idx="3">
                  <c:v>4.8177274175230105</c:v>
                </c:pt>
                <c:pt idx="4">
                  <c:v>4.9246495500688496</c:v>
                </c:pt>
                <c:pt idx="5">
                  <c:v>4.9437037661279195</c:v>
                </c:pt>
                <c:pt idx="6">
                  <c:v>5.0435983370053359</c:v>
                </c:pt>
                <c:pt idx="7">
                  <c:v>4.914975817920471</c:v>
                </c:pt>
                <c:pt idx="8">
                  <c:v>5.4846097452545211</c:v>
                </c:pt>
                <c:pt idx="9">
                  <c:v>5.3064533997171974</c:v>
                </c:pt>
                <c:pt idx="10">
                  <c:v>5.3343914547576281</c:v>
                </c:pt>
                <c:pt idx="11">
                  <c:v>5.1958407865125871</c:v>
                </c:pt>
                <c:pt idx="12">
                  <c:v>5.2706096960635653</c:v>
                </c:pt>
                <c:pt idx="13">
                  <c:v>5.3489524893577016</c:v>
                </c:pt>
                <c:pt idx="14">
                  <c:v>5.4246513812793742</c:v>
                </c:pt>
                <c:pt idx="15">
                  <c:v>5.4935763387326615</c:v>
                </c:pt>
                <c:pt idx="16">
                  <c:v>5.5583907038031102</c:v>
                </c:pt>
                <c:pt idx="17">
                  <c:v>5.6196616567818927</c:v>
                </c:pt>
                <c:pt idx="18">
                  <c:v>5.6841709411924093</c:v>
                </c:pt>
                <c:pt idx="19">
                  <c:v>5.7493588016401524</c:v>
                </c:pt>
                <c:pt idx="20">
                  <c:v>5.8178902006729425</c:v>
                </c:pt>
                <c:pt idx="21">
                  <c:v>5.8854567520760961</c:v>
                </c:pt>
                <c:pt idx="22">
                  <c:v>5.9508663518416656</c:v>
                </c:pt>
                <c:pt idx="23">
                  <c:v>6.0168546416474697</c:v>
                </c:pt>
                <c:pt idx="24">
                  <c:v>6.0825510710895241</c:v>
                </c:pt>
                <c:pt idx="25">
                  <c:v>6.1486219717338644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1.6774754854216658</c:v>
                </c:pt>
                <c:pt idx="1">
                  <c:v>1.959293110730582</c:v>
                </c:pt>
                <c:pt idx="2">
                  <c:v>1.8704653991642501</c:v>
                </c:pt>
                <c:pt idx="3">
                  <c:v>1.7556098086610517</c:v>
                </c:pt>
                <c:pt idx="4">
                  <c:v>1.6136159041369493</c:v>
                </c:pt>
                <c:pt idx="5">
                  <c:v>1.6141128294358236</c:v>
                </c:pt>
                <c:pt idx="6">
                  <c:v>1.9327938896913992</c:v>
                </c:pt>
                <c:pt idx="7">
                  <c:v>1.8797992767485341</c:v>
                </c:pt>
                <c:pt idx="8">
                  <c:v>1.7764981214396551</c:v>
                </c:pt>
                <c:pt idx="9">
                  <c:v>1.6470821911419922</c:v>
                </c:pt>
                <c:pt idx="10">
                  <c:v>1.7782805261587009</c:v>
                </c:pt>
                <c:pt idx="11">
                  <c:v>1.987753015443734</c:v>
                </c:pt>
                <c:pt idx="12">
                  <c:v>2.0400755143026528</c:v>
                </c:pt>
                <c:pt idx="13">
                  <c:v>2.0870329366059677</c:v>
                </c:pt>
                <c:pt idx="14">
                  <c:v>2.1311071638082972</c:v>
                </c:pt>
                <c:pt idx="15">
                  <c:v>2.163150009966234</c:v>
                </c:pt>
                <c:pt idx="16">
                  <c:v>2.1967115424173809</c:v>
                </c:pt>
                <c:pt idx="17">
                  <c:v>2.2288010100264559</c:v>
                </c:pt>
                <c:pt idx="18">
                  <c:v>2.2627391601961016</c:v>
                </c:pt>
                <c:pt idx="19">
                  <c:v>2.2959891596512163</c:v>
                </c:pt>
                <c:pt idx="20">
                  <c:v>2.3355109288211486</c:v>
                </c:pt>
                <c:pt idx="21">
                  <c:v>2.3742222612460862</c:v>
                </c:pt>
                <c:pt idx="22">
                  <c:v>2.4155963915613308</c:v>
                </c:pt>
                <c:pt idx="23">
                  <c:v>2.4478639469364851</c:v>
                </c:pt>
                <c:pt idx="24">
                  <c:v>2.4859206979508035</c:v>
                </c:pt>
                <c:pt idx="25">
                  <c:v>2.5166036649515524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4.257722845926283</c:v>
                </c:pt>
                <c:pt idx="1">
                  <c:v>5.4051839947374329</c:v>
                </c:pt>
                <c:pt idx="2">
                  <c:v>5.011678317799185</c:v>
                </c:pt>
                <c:pt idx="3">
                  <c:v>4.6326745951384032</c:v>
                </c:pt>
                <c:pt idx="4">
                  <c:v>5.4153717679814157</c:v>
                </c:pt>
                <c:pt idx="5">
                  <c:v>5.4445814823343968</c:v>
                </c:pt>
                <c:pt idx="6">
                  <c:v>5.6512901327872642</c:v>
                </c:pt>
                <c:pt idx="7">
                  <c:v>5.5489059665672729</c:v>
                </c:pt>
                <c:pt idx="8">
                  <c:v>5.9265400720526804</c:v>
                </c:pt>
                <c:pt idx="9">
                  <c:v>5.7115566230397601</c:v>
                </c:pt>
                <c:pt idx="10">
                  <c:v>5.5602539680347114</c:v>
                </c:pt>
                <c:pt idx="11">
                  <c:v>5.3368839782137316</c:v>
                </c:pt>
                <c:pt idx="12">
                  <c:v>5.5725266651597778</c:v>
                </c:pt>
                <c:pt idx="13">
                  <c:v>5.7595602517927915</c:v>
                </c:pt>
                <c:pt idx="14">
                  <c:v>5.8866281705534576</c:v>
                </c:pt>
                <c:pt idx="15">
                  <c:v>5.9884659020878841</c:v>
                </c:pt>
                <c:pt idx="16">
                  <c:v>6.0893932301018339</c:v>
                </c:pt>
                <c:pt idx="17">
                  <c:v>6.1922135917036538</c:v>
                </c:pt>
                <c:pt idx="18">
                  <c:v>6.2927258468527025</c:v>
                </c:pt>
                <c:pt idx="19">
                  <c:v>6.395638735945262</c:v>
                </c:pt>
                <c:pt idx="20">
                  <c:v>6.5033934142203282</c:v>
                </c:pt>
                <c:pt idx="21">
                  <c:v>6.6132422525814816</c:v>
                </c:pt>
                <c:pt idx="22">
                  <c:v>6.7454636440193081</c:v>
                </c:pt>
                <c:pt idx="23">
                  <c:v>6.8780477377605438</c:v>
                </c:pt>
                <c:pt idx="24">
                  <c:v>7.0072254681933428</c:v>
                </c:pt>
                <c:pt idx="25">
                  <c:v>7.1208110444865209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13.538632925748328</c:v>
                </c:pt>
                <c:pt idx="1">
                  <c:v>12.439487827976615</c:v>
                </c:pt>
                <c:pt idx="2">
                  <c:v>12.682332603047797</c:v>
                </c:pt>
                <c:pt idx="3">
                  <c:v>12.985779980233039</c:v>
                </c:pt>
                <c:pt idx="4">
                  <c:v>14.00034393195536</c:v>
                </c:pt>
                <c:pt idx="5">
                  <c:v>13.342921106071838</c:v>
                </c:pt>
                <c:pt idx="6">
                  <c:v>13.907791070296689</c:v>
                </c:pt>
                <c:pt idx="7">
                  <c:v>14.44282826624525</c:v>
                </c:pt>
                <c:pt idx="8">
                  <c:v>14.237946665145625</c:v>
                </c:pt>
                <c:pt idx="9">
                  <c:v>14.220602259633457</c:v>
                </c:pt>
                <c:pt idx="10">
                  <c:v>14.836657678720641</c:v>
                </c:pt>
                <c:pt idx="11">
                  <c:v>13.94310383005007</c:v>
                </c:pt>
                <c:pt idx="12">
                  <c:v>14.087997410838932</c:v>
                </c:pt>
                <c:pt idx="13">
                  <c:v>14.25964641543602</c:v>
                </c:pt>
                <c:pt idx="14">
                  <c:v>14.40899919917301</c:v>
                </c:pt>
                <c:pt idx="15">
                  <c:v>14.513984599940782</c:v>
                </c:pt>
                <c:pt idx="16">
                  <c:v>14.60512428724882</c:v>
                </c:pt>
                <c:pt idx="17">
                  <c:v>14.688627013399447</c:v>
                </c:pt>
                <c:pt idx="18">
                  <c:v>14.771803951029741</c:v>
                </c:pt>
                <c:pt idx="19">
                  <c:v>14.858165458502093</c:v>
                </c:pt>
                <c:pt idx="20">
                  <c:v>14.950525577205218</c:v>
                </c:pt>
                <c:pt idx="21">
                  <c:v>15.046097060908775</c:v>
                </c:pt>
                <c:pt idx="22">
                  <c:v>15.137899503105881</c:v>
                </c:pt>
                <c:pt idx="23">
                  <c:v>15.228876624051948</c:v>
                </c:pt>
                <c:pt idx="24">
                  <c:v>15.316762156734377</c:v>
                </c:pt>
                <c:pt idx="25">
                  <c:v>15.394692090714488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20.368212132597435</c:v>
                </c:pt>
                <c:pt idx="1">
                  <c:v>19.624663402481481</c:v>
                </c:pt>
                <c:pt idx="2">
                  <c:v>19.876622400539844</c:v>
                </c:pt>
                <c:pt idx="3">
                  <c:v>19.801615144865551</c:v>
                </c:pt>
                <c:pt idx="4">
                  <c:v>20.635963419090157</c:v>
                </c:pt>
                <c:pt idx="5">
                  <c:v>19.841504673109636</c:v>
                </c:pt>
                <c:pt idx="6">
                  <c:v>19.895422696493039</c:v>
                </c:pt>
                <c:pt idx="7">
                  <c:v>20.693012268485017</c:v>
                </c:pt>
                <c:pt idx="8">
                  <c:v>20.021296379390385</c:v>
                </c:pt>
                <c:pt idx="9">
                  <c:v>19.427687961238973</c:v>
                </c:pt>
                <c:pt idx="10">
                  <c:v>20.265148302931941</c:v>
                </c:pt>
                <c:pt idx="11">
                  <c:v>18.80182494338878</c:v>
                </c:pt>
                <c:pt idx="12">
                  <c:v>18.826413855805107</c:v>
                </c:pt>
                <c:pt idx="13">
                  <c:v>18.874600798129606</c:v>
                </c:pt>
                <c:pt idx="14">
                  <c:v>18.883853917267036</c:v>
                </c:pt>
                <c:pt idx="15">
                  <c:v>18.826619902006076</c:v>
                </c:pt>
                <c:pt idx="16">
                  <c:v>18.747638961085784</c:v>
                </c:pt>
                <c:pt idx="17">
                  <c:v>18.667505144284203</c:v>
                </c:pt>
                <c:pt idx="18">
                  <c:v>18.594653731569856</c:v>
                </c:pt>
                <c:pt idx="19">
                  <c:v>18.515390954660674</c:v>
                </c:pt>
                <c:pt idx="20">
                  <c:v>18.444477535864927</c:v>
                </c:pt>
                <c:pt idx="21">
                  <c:v>18.380207937442105</c:v>
                </c:pt>
                <c:pt idx="22">
                  <c:v>18.325714009067138</c:v>
                </c:pt>
                <c:pt idx="23">
                  <c:v>18.272296472570311</c:v>
                </c:pt>
                <c:pt idx="24">
                  <c:v>18.204433262495424</c:v>
                </c:pt>
                <c:pt idx="25">
                  <c:v>18.121341887624734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6.9769148108589363</c:v>
                </c:pt>
                <c:pt idx="1">
                  <c:v>5.863016966621144</c:v>
                </c:pt>
                <c:pt idx="2">
                  <c:v>5.7864590774466871</c:v>
                </c:pt>
                <c:pt idx="3">
                  <c:v>6.1332869707437228</c:v>
                </c:pt>
                <c:pt idx="4">
                  <c:v>6.3603658204161233</c:v>
                </c:pt>
                <c:pt idx="5">
                  <c:v>5.4813237089955189</c:v>
                </c:pt>
                <c:pt idx="6">
                  <c:v>5.2744224794816041</c:v>
                </c:pt>
                <c:pt idx="7">
                  <c:v>5.5467985455594491</c:v>
                </c:pt>
                <c:pt idx="8">
                  <c:v>5.5882699664864122</c:v>
                </c:pt>
                <c:pt idx="9">
                  <c:v>5.0564865847472245</c:v>
                </c:pt>
                <c:pt idx="10">
                  <c:v>4.8770469595639367</c:v>
                </c:pt>
                <c:pt idx="11">
                  <c:v>5.5039671391552396</c:v>
                </c:pt>
                <c:pt idx="12">
                  <c:v>5.4672956934019714</c:v>
                </c:pt>
                <c:pt idx="13">
                  <c:v>5.4327697350753672</c:v>
                </c:pt>
                <c:pt idx="14">
                  <c:v>5.3793307898723697</c:v>
                </c:pt>
                <c:pt idx="15">
                  <c:v>5.3085050458949414</c:v>
                </c:pt>
                <c:pt idx="16">
                  <c:v>5.2519328126997982</c:v>
                </c:pt>
                <c:pt idx="17">
                  <c:v>5.226247419575361</c:v>
                </c:pt>
                <c:pt idx="18">
                  <c:v>5.1596549661006605</c:v>
                </c:pt>
                <c:pt idx="19">
                  <c:v>5.0886850704580899</c:v>
                </c:pt>
                <c:pt idx="20">
                  <c:v>4.9803729231861231</c:v>
                </c:pt>
                <c:pt idx="21">
                  <c:v>4.9009523831845598</c:v>
                </c:pt>
                <c:pt idx="22">
                  <c:v>4.8348448943479978</c:v>
                </c:pt>
                <c:pt idx="23">
                  <c:v>4.7378344756379382</c:v>
                </c:pt>
                <c:pt idx="24">
                  <c:v>4.646530341520938</c:v>
                </c:pt>
                <c:pt idx="25">
                  <c:v>4.9821348287472187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5.9946559577886909</c:v>
                </c:pt>
                <c:pt idx="1">
                  <c:v>5.5337811275191111</c:v>
                </c:pt>
                <c:pt idx="2">
                  <c:v>5.1004244359073692</c:v>
                </c:pt>
                <c:pt idx="3">
                  <c:v>4.5816913587963759</c:v>
                </c:pt>
                <c:pt idx="4">
                  <c:v>5.6448339238628371</c:v>
                </c:pt>
                <c:pt idx="5">
                  <c:v>5.1006222444355114</c:v>
                </c:pt>
                <c:pt idx="6">
                  <c:v>5.6575339429486435</c:v>
                </c:pt>
                <c:pt idx="7">
                  <c:v>5.9210390695251043</c:v>
                </c:pt>
                <c:pt idx="8">
                  <c:v>5.6862842993905787</c:v>
                </c:pt>
                <c:pt idx="9">
                  <c:v>4.8018025408363894</c:v>
                </c:pt>
                <c:pt idx="10">
                  <c:v>5.203935701358259</c:v>
                </c:pt>
                <c:pt idx="11">
                  <c:v>4.9620987721061347</c:v>
                </c:pt>
                <c:pt idx="12">
                  <c:v>4.9981110773879065</c:v>
                </c:pt>
                <c:pt idx="13">
                  <c:v>5.0706990867451607</c:v>
                </c:pt>
                <c:pt idx="14">
                  <c:v>5.1260642512299119</c:v>
                </c:pt>
                <c:pt idx="15">
                  <c:v>5.1588745750399587</c:v>
                </c:pt>
                <c:pt idx="16">
                  <c:v>5.1895100654782453</c:v>
                </c:pt>
                <c:pt idx="17">
                  <c:v>5.2194496781395001</c:v>
                </c:pt>
                <c:pt idx="18">
                  <c:v>5.2496201910219034</c:v>
                </c:pt>
                <c:pt idx="19">
                  <c:v>5.2774691689863094</c:v>
                </c:pt>
                <c:pt idx="20">
                  <c:v>5.3128161850918225</c:v>
                </c:pt>
                <c:pt idx="21">
                  <c:v>5.3494225119366021</c:v>
                </c:pt>
                <c:pt idx="22">
                  <c:v>5.3932554325214586</c:v>
                </c:pt>
                <c:pt idx="23">
                  <c:v>5.4378748340836465</c:v>
                </c:pt>
                <c:pt idx="24">
                  <c:v>5.4808642913089036</c:v>
                </c:pt>
                <c:pt idx="25">
                  <c:v>5.5206212574013325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9.2808232057081739</c:v>
                </c:pt>
                <c:pt idx="1">
                  <c:v>10.287850972039312</c:v>
                </c:pt>
                <c:pt idx="2">
                  <c:v>9.2770486779893027</c:v>
                </c:pt>
                <c:pt idx="3">
                  <c:v>9.6365057308628348</c:v>
                </c:pt>
                <c:pt idx="4">
                  <c:v>10.154669649360832</c:v>
                </c:pt>
                <c:pt idx="5">
                  <c:v>10.57747004191088</c:v>
                </c:pt>
                <c:pt idx="6">
                  <c:v>10.56323651726257</c:v>
                </c:pt>
                <c:pt idx="7">
                  <c:v>9.9545037165219998</c:v>
                </c:pt>
                <c:pt idx="8">
                  <c:v>9.9085274305401665</c:v>
                </c:pt>
                <c:pt idx="9">
                  <c:v>10.138876194948875</c:v>
                </c:pt>
                <c:pt idx="10">
                  <c:v>9.1318181149624866</c:v>
                </c:pt>
                <c:pt idx="11">
                  <c:v>9.1243587694426065</c:v>
                </c:pt>
                <c:pt idx="12">
                  <c:v>9.0982933890479369</c:v>
                </c:pt>
                <c:pt idx="13">
                  <c:v>9.0894993119345386</c:v>
                </c:pt>
                <c:pt idx="14">
                  <c:v>9.0717430827499683</c:v>
                </c:pt>
                <c:pt idx="15">
                  <c:v>9.0337790001130855</c:v>
                </c:pt>
                <c:pt idx="16">
                  <c:v>8.9978074431968178</c:v>
                </c:pt>
                <c:pt idx="17">
                  <c:v>8.9650274002204</c:v>
                </c:pt>
                <c:pt idx="18">
                  <c:v>8.9332351732877875</c:v>
                </c:pt>
                <c:pt idx="19">
                  <c:v>8.9038057161740163</c:v>
                </c:pt>
                <c:pt idx="20">
                  <c:v>8.8750288009527072</c:v>
                </c:pt>
                <c:pt idx="21">
                  <c:v>8.8468532897751295</c:v>
                </c:pt>
                <c:pt idx="22">
                  <c:v>8.8168313973163404</c:v>
                </c:pt>
                <c:pt idx="23">
                  <c:v>8.7864721962544419</c:v>
                </c:pt>
                <c:pt idx="24">
                  <c:v>8.7518826858719017</c:v>
                </c:pt>
                <c:pt idx="25">
                  <c:v>8.7198475161841884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10.451447018685199</c:v>
                </c:pt>
                <c:pt idx="1">
                  <c:v>11.020938977019137</c:v>
                </c:pt>
                <c:pt idx="2">
                  <c:v>10.693872349832391</c:v>
                </c:pt>
                <c:pt idx="3">
                  <c:v>11.124428467153409</c:v>
                </c:pt>
                <c:pt idx="4">
                  <c:v>11.979336460648215</c:v>
                </c:pt>
                <c:pt idx="5">
                  <c:v>11.675972177464688</c:v>
                </c:pt>
                <c:pt idx="6">
                  <c:v>11.795267619257753</c:v>
                </c:pt>
                <c:pt idx="7">
                  <c:v>12.075949529524276</c:v>
                </c:pt>
                <c:pt idx="8">
                  <c:v>10.802049016679581</c:v>
                </c:pt>
                <c:pt idx="9">
                  <c:v>11.675912334184844</c:v>
                </c:pt>
                <c:pt idx="10">
                  <c:v>9.5011805640697453</c:v>
                </c:pt>
                <c:pt idx="11">
                  <c:v>10.099301108620367</c:v>
                </c:pt>
                <c:pt idx="12">
                  <c:v>10.102891511495132</c:v>
                </c:pt>
                <c:pt idx="13">
                  <c:v>10.152666548057697</c:v>
                </c:pt>
                <c:pt idx="14">
                  <c:v>10.184585087501771</c:v>
                </c:pt>
                <c:pt idx="15">
                  <c:v>10.176315770471263</c:v>
                </c:pt>
                <c:pt idx="16">
                  <c:v>10.166117159869483</c:v>
                </c:pt>
                <c:pt idx="17">
                  <c:v>10.153222870072582</c:v>
                </c:pt>
                <c:pt idx="18">
                  <c:v>10.131638288795532</c:v>
                </c:pt>
                <c:pt idx="19">
                  <c:v>10.112485189064389</c:v>
                </c:pt>
                <c:pt idx="20">
                  <c:v>10.091630281757531</c:v>
                </c:pt>
                <c:pt idx="21">
                  <c:v>10.066007410173212</c:v>
                </c:pt>
                <c:pt idx="22">
                  <c:v>10.035799791821651</c:v>
                </c:pt>
                <c:pt idx="23">
                  <c:v>10.00291896210252</c:v>
                </c:pt>
                <c:pt idx="24">
                  <c:v>9.9668808962504443</c:v>
                </c:pt>
                <c:pt idx="25">
                  <c:v>9.931443081700019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6.6769757472250522</c:v>
                </c:pt>
                <c:pt idx="1">
                  <c:v>6.4563357243653776</c:v>
                </c:pt>
                <c:pt idx="2">
                  <c:v>6.6930355687347083</c:v>
                </c:pt>
                <c:pt idx="3">
                  <c:v>6.58091739286861</c:v>
                </c:pt>
                <c:pt idx="4">
                  <c:v>7.2949657064147431</c:v>
                </c:pt>
                <c:pt idx="5">
                  <c:v>6.5843523199046219</c:v>
                </c:pt>
                <c:pt idx="6">
                  <c:v>7.0982376396644478</c:v>
                </c:pt>
                <c:pt idx="7">
                  <c:v>7.4357000542474205</c:v>
                </c:pt>
                <c:pt idx="8">
                  <c:v>7.1016965974751569</c:v>
                </c:pt>
                <c:pt idx="9">
                  <c:v>6.3633315830180157</c:v>
                </c:pt>
                <c:pt idx="10">
                  <c:v>6.1689955013827502</c:v>
                </c:pt>
                <c:pt idx="11">
                  <c:v>6.0428723143435983</c:v>
                </c:pt>
                <c:pt idx="12">
                  <c:v>6.122891380326636</c:v>
                </c:pt>
                <c:pt idx="13">
                  <c:v>6.2197217269906515</c:v>
                </c:pt>
                <c:pt idx="14">
                  <c:v>6.2803292744414074</c:v>
                </c:pt>
                <c:pt idx="15">
                  <c:v>6.3008918277741248</c:v>
                </c:pt>
                <c:pt idx="16">
                  <c:v>6.3176243008504276</c:v>
                </c:pt>
                <c:pt idx="17">
                  <c:v>6.3310811882015416</c:v>
                </c:pt>
                <c:pt idx="18">
                  <c:v>6.3417047273376053</c:v>
                </c:pt>
                <c:pt idx="19">
                  <c:v>6.3465387657488801</c:v>
                </c:pt>
                <c:pt idx="20">
                  <c:v>6.3475431227376031</c:v>
                </c:pt>
                <c:pt idx="21">
                  <c:v>6.3444987463650246</c:v>
                </c:pt>
                <c:pt idx="22">
                  <c:v>6.3315851479081307</c:v>
                </c:pt>
                <c:pt idx="23">
                  <c:v>6.3162161376314794</c:v>
                </c:pt>
                <c:pt idx="24">
                  <c:v>6.3239541344839854</c:v>
                </c:pt>
                <c:pt idx="25">
                  <c:v>6.2376749704675474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19.975253053955495</c:v>
                </c:pt>
                <c:pt idx="1">
                  <c:v>18.253748340256116</c:v>
                </c:pt>
                <c:pt idx="2">
                  <c:v>19.552846535336542</c:v>
                </c:pt>
                <c:pt idx="3">
                  <c:v>19.670506021073091</c:v>
                </c:pt>
                <c:pt idx="4">
                  <c:v>20.661487691623236</c:v>
                </c:pt>
                <c:pt idx="5">
                  <c:v>20.555866211708405</c:v>
                </c:pt>
                <c:pt idx="6">
                  <c:v>21.208888035534027</c:v>
                </c:pt>
                <c:pt idx="7">
                  <c:v>20.57846749004424</c:v>
                </c:pt>
                <c:pt idx="8">
                  <c:v>20.535836172165915</c:v>
                </c:pt>
                <c:pt idx="9">
                  <c:v>20.148489137672126</c:v>
                </c:pt>
                <c:pt idx="10">
                  <c:v>19.17990306502125</c:v>
                </c:pt>
                <c:pt idx="11">
                  <c:v>19.913290373829934</c:v>
                </c:pt>
                <c:pt idx="12">
                  <c:v>20.16920376703148</c:v>
                </c:pt>
                <c:pt idx="13">
                  <c:v>20.430995139976673</c:v>
                </c:pt>
                <c:pt idx="14">
                  <c:v>20.673256822665714</c:v>
                </c:pt>
                <c:pt idx="15">
                  <c:v>20.893931348015368</c:v>
                </c:pt>
                <c:pt idx="16">
                  <c:v>21.086389726222166</c:v>
                </c:pt>
                <c:pt idx="17">
                  <c:v>21.2588242400487</c:v>
                </c:pt>
                <c:pt idx="18">
                  <c:v>21.461683122054165</c:v>
                </c:pt>
                <c:pt idx="19">
                  <c:v>21.664339164645746</c:v>
                </c:pt>
                <c:pt idx="20">
                  <c:v>21.87623453503447</c:v>
                </c:pt>
                <c:pt idx="21">
                  <c:v>22.081196987167605</c:v>
                </c:pt>
                <c:pt idx="22">
                  <c:v>22.257649622513746</c:v>
                </c:pt>
                <c:pt idx="23">
                  <c:v>22.440326827144723</c:v>
                </c:pt>
                <c:pt idx="24">
                  <c:v>22.626026336479931</c:v>
                </c:pt>
                <c:pt idx="25">
                  <c:v>22.817562507835856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6.8997107554953141</c:v>
                </c:pt>
                <c:pt idx="1">
                  <c:v>7.0168586726509439</c:v>
                </c:pt>
                <c:pt idx="2">
                  <c:v>6.0937277444668885</c:v>
                </c:pt>
                <c:pt idx="3">
                  <c:v>6.6284943164697845</c:v>
                </c:pt>
                <c:pt idx="4">
                  <c:v>7.5460885076497082</c:v>
                </c:pt>
                <c:pt idx="5">
                  <c:v>6.144599182337565</c:v>
                </c:pt>
                <c:pt idx="6">
                  <c:v>6.700212491961107</c:v>
                </c:pt>
                <c:pt idx="7">
                  <c:v>6.9828074755954193</c:v>
                </c:pt>
                <c:pt idx="8">
                  <c:v>7.0419226848505385</c:v>
                </c:pt>
                <c:pt idx="9">
                  <c:v>6.9739214888778509</c:v>
                </c:pt>
                <c:pt idx="10">
                  <c:v>6.0471621566146263</c:v>
                </c:pt>
                <c:pt idx="11">
                  <c:v>6.1380305902658003</c:v>
                </c:pt>
                <c:pt idx="12">
                  <c:v>6.2982543554559216</c:v>
                </c:pt>
                <c:pt idx="13">
                  <c:v>6.4414667827929026</c:v>
                </c:pt>
                <c:pt idx="14">
                  <c:v>6.5591956002992369</c:v>
                </c:pt>
                <c:pt idx="15">
                  <c:v>6.6443800595133604</c:v>
                </c:pt>
                <c:pt idx="16">
                  <c:v>6.7277812473381928</c:v>
                </c:pt>
                <c:pt idx="17">
                  <c:v>6.8092302715211455</c:v>
                </c:pt>
                <c:pt idx="18">
                  <c:v>6.8919092039061809</c:v>
                </c:pt>
                <c:pt idx="19">
                  <c:v>6.9738627238262767</c:v>
                </c:pt>
                <c:pt idx="20">
                  <c:v>7.0589435489743755</c:v>
                </c:pt>
                <c:pt idx="21">
                  <c:v>7.1433687964586348</c:v>
                </c:pt>
                <c:pt idx="22">
                  <c:v>7.2268716527997467</c:v>
                </c:pt>
                <c:pt idx="23">
                  <c:v>7.3128446686040753</c:v>
                </c:pt>
                <c:pt idx="24">
                  <c:v>7.3920949466576413</c:v>
                </c:pt>
                <c:pt idx="25">
                  <c:v>7.444043159462689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0.35087861249120822</c:v>
                </c:pt>
                <c:pt idx="1">
                  <c:v>0.25230627190648047</c:v>
                </c:pt>
                <c:pt idx="2">
                  <c:v>0.23299808639624206</c:v>
                </c:pt>
                <c:pt idx="3">
                  <c:v>0.19319830607351457</c:v>
                </c:pt>
                <c:pt idx="4">
                  <c:v>0.21755900459854957</c:v>
                </c:pt>
                <c:pt idx="5">
                  <c:v>0.22038217697327314</c:v>
                </c:pt>
                <c:pt idx="6">
                  <c:v>0.19327349945478911</c:v>
                </c:pt>
                <c:pt idx="7">
                  <c:v>0.21212426805344858</c:v>
                </c:pt>
                <c:pt idx="8">
                  <c:v>0.22715840693963027</c:v>
                </c:pt>
                <c:pt idx="9">
                  <c:v>0.17953369152516729</c:v>
                </c:pt>
                <c:pt idx="10">
                  <c:v>0.25402899302290849</c:v>
                </c:pt>
                <c:pt idx="11">
                  <c:v>0.17402545523941707</c:v>
                </c:pt>
                <c:pt idx="12">
                  <c:v>0.17707554275274145</c:v>
                </c:pt>
                <c:pt idx="13">
                  <c:v>0.18009866270988792</c:v>
                </c:pt>
                <c:pt idx="14">
                  <c:v>0.18233963222608768</c:v>
                </c:pt>
                <c:pt idx="15">
                  <c:v>0.18331462934949383</c:v>
                </c:pt>
                <c:pt idx="16">
                  <c:v>0.18440860549916863</c:v>
                </c:pt>
                <c:pt idx="17">
                  <c:v>0.18535677308066437</c:v>
                </c:pt>
                <c:pt idx="18">
                  <c:v>0.18653864542027812</c:v>
                </c:pt>
                <c:pt idx="19">
                  <c:v>0.18739328862166599</c:v>
                </c:pt>
                <c:pt idx="20">
                  <c:v>0.18865146783595538</c:v>
                </c:pt>
                <c:pt idx="21">
                  <c:v>0.18982867665524222</c:v>
                </c:pt>
                <c:pt idx="22">
                  <c:v>0.19118747298687416</c:v>
                </c:pt>
                <c:pt idx="23">
                  <c:v>0.19198218224325769</c:v>
                </c:pt>
                <c:pt idx="24">
                  <c:v>0.1932234860339411</c:v>
                </c:pt>
                <c:pt idx="25">
                  <c:v>0.19399035271588896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20.784733790590568</c:v>
                </c:pt>
                <c:pt idx="1">
                  <c:v>21.710454781427224</c:v>
                </c:pt>
                <c:pt idx="2">
                  <c:v>22.890251179771635</c:v>
                </c:pt>
                <c:pt idx="3">
                  <c:v>22.719717994592308</c:v>
                </c:pt>
                <c:pt idx="4">
                  <c:v>22.844910984150548</c:v>
                </c:pt>
                <c:pt idx="5">
                  <c:v>22.196667575155402</c:v>
                </c:pt>
                <c:pt idx="6">
                  <c:v>24.503664602992927</c:v>
                </c:pt>
                <c:pt idx="7">
                  <c:v>23.524848854812216</c:v>
                </c:pt>
                <c:pt idx="8">
                  <c:v>21.473146447299833</c:v>
                </c:pt>
                <c:pt idx="9">
                  <c:v>21.333163217789686</c:v>
                </c:pt>
                <c:pt idx="10">
                  <c:v>21.247512871544863</c:v>
                </c:pt>
                <c:pt idx="11">
                  <c:v>19.872427495158366</c:v>
                </c:pt>
                <c:pt idx="12">
                  <c:v>19.913316459049643</c:v>
                </c:pt>
                <c:pt idx="13">
                  <c:v>19.993500024114375</c:v>
                </c:pt>
                <c:pt idx="14">
                  <c:v>20.065336321810207</c:v>
                </c:pt>
                <c:pt idx="15">
                  <c:v>20.079409480699848</c:v>
                </c:pt>
                <c:pt idx="16">
                  <c:v>20.061097795681437</c:v>
                </c:pt>
                <c:pt idx="17">
                  <c:v>20.016553187827977</c:v>
                </c:pt>
                <c:pt idx="18">
                  <c:v>19.959261851434931</c:v>
                </c:pt>
                <c:pt idx="19">
                  <c:v>19.894896126641026</c:v>
                </c:pt>
                <c:pt idx="20">
                  <c:v>19.823729321232836</c:v>
                </c:pt>
                <c:pt idx="21">
                  <c:v>19.741232816588337</c:v>
                </c:pt>
                <c:pt idx="22">
                  <c:v>19.65788808994882</c:v>
                </c:pt>
                <c:pt idx="23">
                  <c:v>19.56488690580867</c:v>
                </c:pt>
                <c:pt idx="24">
                  <c:v>19.474484064910058</c:v>
                </c:pt>
                <c:pt idx="25">
                  <c:v>19.358306837709982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3.5651799280389764</c:v>
                </c:pt>
                <c:pt idx="1">
                  <c:v>3.4437369986497646</c:v>
                </c:pt>
                <c:pt idx="2">
                  <c:v>3.4258083603164908</c:v>
                </c:pt>
                <c:pt idx="3">
                  <c:v>3.4991493941253622</c:v>
                </c:pt>
                <c:pt idx="4">
                  <c:v>3.5172960068293135</c:v>
                </c:pt>
                <c:pt idx="5">
                  <c:v>3.6497907237344158</c:v>
                </c:pt>
                <c:pt idx="6">
                  <c:v>3.6795415122633655</c:v>
                </c:pt>
                <c:pt idx="7">
                  <c:v>4.1406712758432942</c:v>
                </c:pt>
                <c:pt idx="8">
                  <c:v>4.1825696750689634</c:v>
                </c:pt>
                <c:pt idx="9">
                  <c:v>4.0352233497204857</c:v>
                </c:pt>
                <c:pt idx="10">
                  <c:v>4.1584717198178573</c:v>
                </c:pt>
                <c:pt idx="11">
                  <c:v>4.9897352980797924</c:v>
                </c:pt>
                <c:pt idx="12">
                  <c:v>5.1069710913394504</c:v>
                </c:pt>
                <c:pt idx="13">
                  <c:v>5.2444860402536895</c:v>
                </c:pt>
                <c:pt idx="14">
                  <c:v>5.3684904840039289</c:v>
                </c:pt>
                <c:pt idx="15">
                  <c:v>5.4737412531855592</c:v>
                </c:pt>
                <c:pt idx="16">
                  <c:v>5.572243027446131</c:v>
                </c:pt>
                <c:pt idx="17">
                  <c:v>5.6709103031531862</c:v>
                </c:pt>
                <c:pt idx="18">
                  <c:v>5.7684984078058275</c:v>
                </c:pt>
                <c:pt idx="19">
                  <c:v>5.8686957596005929</c:v>
                </c:pt>
                <c:pt idx="20">
                  <c:v>5.9737052823305303</c:v>
                </c:pt>
                <c:pt idx="21">
                  <c:v>6.0795837687755121</c:v>
                </c:pt>
                <c:pt idx="22">
                  <c:v>6.1838636855608184</c:v>
                </c:pt>
                <c:pt idx="23">
                  <c:v>6.2899246166898219</c:v>
                </c:pt>
                <c:pt idx="24">
                  <c:v>6.3940685944197089</c:v>
                </c:pt>
                <c:pt idx="25">
                  <c:v>6.4969120335284449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7.4105968009938437</c:v>
                </c:pt>
                <c:pt idx="1">
                  <c:v>6.99025806503706</c:v>
                </c:pt>
                <c:pt idx="2">
                  <c:v>7.3455313121194941</c:v>
                </c:pt>
                <c:pt idx="3">
                  <c:v>7.3709902259037339</c:v>
                </c:pt>
                <c:pt idx="4">
                  <c:v>7.7093733383739513</c:v>
                </c:pt>
                <c:pt idx="5">
                  <c:v>7.4156682981051532</c:v>
                </c:pt>
                <c:pt idx="6">
                  <c:v>7.4361535260535794</c:v>
                </c:pt>
                <c:pt idx="7">
                  <c:v>7.6277337482732062</c:v>
                </c:pt>
                <c:pt idx="8">
                  <c:v>7.4430627075153142</c:v>
                </c:pt>
                <c:pt idx="9">
                  <c:v>6.6873547046187207</c:v>
                </c:pt>
                <c:pt idx="10">
                  <c:v>5.8996957549503746</c:v>
                </c:pt>
                <c:pt idx="11">
                  <c:v>7.0881140113171135</c:v>
                </c:pt>
                <c:pt idx="12">
                  <c:v>7.0941549800686019</c:v>
                </c:pt>
                <c:pt idx="13">
                  <c:v>7.1267096885847305</c:v>
                </c:pt>
                <c:pt idx="14">
                  <c:v>7.1455453810359417</c:v>
                </c:pt>
                <c:pt idx="15">
                  <c:v>7.1470632528379436</c:v>
                </c:pt>
                <c:pt idx="16">
                  <c:v>7.1419322611156293</c:v>
                </c:pt>
                <c:pt idx="17">
                  <c:v>7.1388011685530861</c:v>
                </c:pt>
                <c:pt idx="18">
                  <c:v>7.1252617319537217</c:v>
                </c:pt>
                <c:pt idx="19">
                  <c:v>7.1105198725996308</c:v>
                </c:pt>
                <c:pt idx="20">
                  <c:v>7.101203806906879</c:v>
                </c:pt>
                <c:pt idx="21">
                  <c:v>7.0912396346100417</c:v>
                </c:pt>
                <c:pt idx="22">
                  <c:v>7.0809640521633863</c:v>
                </c:pt>
                <c:pt idx="23">
                  <c:v>7.0865506299581753</c:v>
                </c:pt>
                <c:pt idx="24">
                  <c:v>7.1018011400376935</c:v>
                </c:pt>
                <c:pt idx="25">
                  <c:v>7.1405676052281208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8.5124023285538488</c:v>
                </c:pt>
                <c:pt idx="1">
                  <c:v>8.4553708041140467</c:v>
                </c:pt>
                <c:pt idx="2">
                  <c:v>7.9722494748418242</c:v>
                </c:pt>
                <c:pt idx="3">
                  <c:v>7.9107354915076042</c:v>
                </c:pt>
                <c:pt idx="4">
                  <c:v>8.4295622939031372</c:v>
                </c:pt>
                <c:pt idx="5">
                  <c:v>7.937879374491545</c:v>
                </c:pt>
                <c:pt idx="6">
                  <c:v>8.5747640662833629</c:v>
                </c:pt>
                <c:pt idx="7">
                  <c:v>8.5124048757884427</c:v>
                </c:pt>
                <c:pt idx="8">
                  <c:v>8.8668832490695237</c:v>
                </c:pt>
                <c:pt idx="9">
                  <c:v>8.0661833529197438</c:v>
                </c:pt>
                <c:pt idx="10">
                  <c:v>7.3059116896796992</c:v>
                </c:pt>
                <c:pt idx="11">
                  <c:v>7.6635392949847496</c:v>
                </c:pt>
                <c:pt idx="12">
                  <c:v>7.6453761077088398</c:v>
                </c:pt>
                <c:pt idx="13">
                  <c:v>7.6921491977205623</c:v>
                </c:pt>
                <c:pt idx="14">
                  <c:v>7.7371870196922012</c:v>
                </c:pt>
                <c:pt idx="15">
                  <c:v>7.7618875726359589</c:v>
                </c:pt>
                <c:pt idx="16">
                  <c:v>7.7882777724271781</c:v>
                </c:pt>
                <c:pt idx="17">
                  <c:v>7.8087410171024683</c:v>
                </c:pt>
                <c:pt idx="18">
                  <c:v>7.8333481459824448</c:v>
                </c:pt>
                <c:pt idx="19">
                  <c:v>7.8596728179517799</c:v>
                </c:pt>
                <c:pt idx="20">
                  <c:v>7.8942151732627712</c:v>
                </c:pt>
                <c:pt idx="21">
                  <c:v>7.9291650803142648</c:v>
                </c:pt>
                <c:pt idx="22">
                  <c:v>7.9619984219767597</c:v>
                </c:pt>
                <c:pt idx="23">
                  <c:v>7.9973604391861581</c:v>
                </c:pt>
                <c:pt idx="24">
                  <c:v>8.0304118580917869</c:v>
                </c:pt>
                <c:pt idx="25">
                  <c:v>8.0633066132589342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5.2831493029464234</c:v>
                </c:pt>
                <c:pt idx="1">
                  <c:v>5.1000098874255233</c:v>
                </c:pt>
                <c:pt idx="2">
                  <c:v>5.2173663726297894</c:v>
                </c:pt>
                <c:pt idx="3">
                  <c:v>4.7832468141734488</c:v>
                </c:pt>
                <c:pt idx="4">
                  <c:v>5.6960112111743531</c:v>
                </c:pt>
                <c:pt idx="5">
                  <c:v>5.4775112857963073</c:v>
                </c:pt>
                <c:pt idx="6">
                  <c:v>5.5609211137449117</c:v>
                </c:pt>
                <c:pt idx="7">
                  <c:v>5.677799542891357</c:v>
                </c:pt>
                <c:pt idx="8">
                  <c:v>5.2621716443028816</c:v>
                </c:pt>
                <c:pt idx="9">
                  <c:v>4.7029102896062192</c:v>
                </c:pt>
                <c:pt idx="10">
                  <c:v>4.1973192169812874</c:v>
                </c:pt>
                <c:pt idx="11">
                  <c:v>3.6815227564582913</c:v>
                </c:pt>
                <c:pt idx="12">
                  <c:v>3.7029378124599748</c:v>
                </c:pt>
                <c:pt idx="13">
                  <c:v>3.7334178566025558</c:v>
                </c:pt>
                <c:pt idx="14">
                  <c:v>3.7581508778912669</c:v>
                </c:pt>
                <c:pt idx="15">
                  <c:v>3.7767073257367896</c:v>
                </c:pt>
                <c:pt idx="16">
                  <c:v>3.7935790218844803</c:v>
                </c:pt>
                <c:pt idx="17">
                  <c:v>3.8070535817920668</c:v>
                </c:pt>
                <c:pt idx="18">
                  <c:v>3.8136980601452222</c:v>
                </c:pt>
                <c:pt idx="19">
                  <c:v>3.8208886131066118</c:v>
                </c:pt>
                <c:pt idx="20">
                  <c:v>3.8404529873563775</c:v>
                </c:pt>
                <c:pt idx="21">
                  <c:v>3.8446841844367201</c:v>
                </c:pt>
                <c:pt idx="22">
                  <c:v>3.842023748214495</c:v>
                </c:pt>
                <c:pt idx="23">
                  <c:v>3.8385155971387914</c:v>
                </c:pt>
                <c:pt idx="24">
                  <c:v>3.8326700617867764</c:v>
                </c:pt>
                <c:pt idx="25">
                  <c:v>3.8295490961464065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30.525358480767188</c:v>
                </c:pt>
                <c:pt idx="1">
                  <c:v>28.197008702770397</c:v>
                </c:pt>
                <c:pt idx="2">
                  <c:v>28.857938096459048</c:v>
                </c:pt>
                <c:pt idx="3">
                  <c:v>28.320491256114078</c:v>
                </c:pt>
                <c:pt idx="4">
                  <c:v>30.688272490269892</c:v>
                </c:pt>
                <c:pt idx="5">
                  <c:v>28.193071291060249</c:v>
                </c:pt>
                <c:pt idx="6">
                  <c:v>29.410856401002206</c:v>
                </c:pt>
                <c:pt idx="7">
                  <c:v>30.763304233330452</c:v>
                </c:pt>
                <c:pt idx="8">
                  <c:v>30.813800278176917</c:v>
                </c:pt>
                <c:pt idx="9">
                  <c:v>29.627333335467547</c:v>
                </c:pt>
                <c:pt idx="10">
                  <c:v>27.806420452982245</c:v>
                </c:pt>
                <c:pt idx="11">
                  <c:v>28.601679338388507</c:v>
                </c:pt>
                <c:pt idx="12">
                  <c:v>28.998179937871203</c:v>
                </c:pt>
                <c:pt idx="13">
                  <c:v>29.58976842376347</c:v>
                </c:pt>
                <c:pt idx="14">
                  <c:v>29.954446068906396</c:v>
                </c:pt>
                <c:pt idx="15">
                  <c:v>30.0933626107492</c:v>
                </c:pt>
                <c:pt idx="16">
                  <c:v>30.203703710127044</c:v>
                </c:pt>
                <c:pt idx="17">
                  <c:v>30.263521329113122</c:v>
                </c:pt>
                <c:pt idx="18">
                  <c:v>30.287532614437705</c:v>
                </c:pt>
                <c:pt idx="19">
                  <c:v>30.29410519616145</c:v>
                </c:pt>
                <c:pt idx="20">
                  <c:v>30.333266130065244</c:v>
                </c:pt>
                <c:pt idx="21">
                  <c:v>30.342160253375628</c:v>
                </c:pt>
                <c:pt idx="22">
                  <c:v>30.335284766009167</c:v>
                </c:pt>
                <c:pt idx="23">
                  <c:v>30.322619756487878</c:v>
                </c:pt>
                <c:pt idx="24">
                  <c:v>30.314469279536894</c:v>
                </c:pt>
                <c:pt idx="25">
                  <c:v>30.294949189772044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21.944668800524369</c:v>
                </c:pt>
                <c:pt idx="1">
                  <c:v>24.542964253705428</c:v>
                </c:pt>
                <c:pt idx="2">
                  <c:v>24.106403804044525</c:v>
                </c:pt>
                <c:pt idx="3">
                  <c:v>25.107879615590988</c:v>
                </c:pt>
                <c:pt idx="4">
                  <c:v>27.900366527556489</c:v>
                </c:pt>
                <c:pt idx="5">
                  <c:v>26.228943806210424</c:v>
                </c:pt>
                <c:pt idx="6">
                  <c:v>27.659193051106492</c:v>
                </c:pt>
                <c:pt idx="7">
                  <c:v>30.140637203750252</c:v>
                </c:pt>
                <c:pt idx="8">
                  <c:v>30.024577348379353</c:v>
                </c:pt>
                <c:pt idx="9">
                  <c:v>30.444403512453718</c:v>
                </c:pt>
                <c:pt idx="10">
                  <c:v>31.105388147709913</c:v>
                </c:pt>
                <c:pt idx="11">
                  <c:v>30.347646772586014</c:v>
                </c:pt>
                <c:pt idx="12">
                  <c:v>30.990510738868863</c:v>
                </c:pt>
                <c:pt idx="13">
                  <c:v>31.721927900505239</c:v>
                </c:pt>
                <c:pt idx="14">
                  <c:v>32.37351499068906</c:v>
                </c:pt>
                <c:pt idx="15">
                  <c:v>32.893942106189371</c:v>
                </c:pt>
                <c:pt idx="16">
                  <c:v>33.378509544617962</c:v>
                </c:pt>
                <c:pt idx="17">
                  <c:v>33.840820749079825</c:v>
                </c:pt>
                <c:pt idx="18">
                  <c:v>34.320278914142676</c:v>
                </c:pt>
                <c:pt idx="19">
                  <c:v>34.800275546027748</c:v>
                </c:pt>
                <c:pt idx="20">
                  <c:v>35.296471687791779</c:v>
                </c:pt>
                <c:pt idx="21">
                  <c:v>35.795041547730207</c:v>
                </c:pt>
                <c:pt idx="22">
                  <c:v>36.280948084536746</c:v>
                </c:pt>
                <c:pt idx="23">
                  <c:v>36.783866233796104</c:v>
                </c:pt>
                <c:pt idx="24">
                  <c:v>37.265471564591124</c:v>
                </c:pt>
                <c:pt idx="25">
                  <c:v>37.503348483121897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45.919892913112214</c:v>
                </c:pt>
                <c:pt idx="1">
                  <c:v>46.22394823687624</c:v>
                </c:pt>
                <c:pt idx="2">
                  <c:v>46.194877533146979</c:v>
                </c:pt>
                <c:pt idx="3">
                  <c:v>46.504762122197121</c:v>
                </c:pt>
                <c:pt idx="4">
                  <c:v>48.120919651065662</c:v>
                </c:pt>
                <c:pt idx="5">
                  <c:v>48.024344080285097</c:v>
                </c:pt>
                <c:pt idx="6">
                  <c:v>51.102273335159268</c:v>
                </c:pt>
                <c:pt idx="7">
                  <c:v>50.521934543135835</c:v>
                </c:pt>
                <c:pt idx="8">
                  <c:v>52.029707137004991</c:v>
                </c:pt>
                <c:pt idx="9">
                  <c:v>53.026949080149734</c:v>
                </c:pt>
                <c:pt idx="10">
                  <c:v>54.653086451151552</c:v>
                </c:pt>
                <c:pt idx="11">
                  <c:v>56.164149027045411</c:v>
                </c:pt>
                <c:pt idx="12">
                  <c:v>57.07606052782004</c:v>
                </c:pt>
                <c:pt idx="13">
                  <c:v>58.031785077752659</c:v>
                </c:pt>
                <c:pt idx="14">
                  <c:v>58.952024254010958</c:v>
                </c:pt>
                <c:pt idx="15">
                  <c:v>59.74126143609687</c:v>
                </c:pt>
                <c:pt idx="16">
                  <c:v>60.503906030216541</c:v>
                </c:pt>
                <c:pt idx="17">
                  <c:v>61.25265259238212</c:v>
                </c:pt>
                <c:pt idx="18">
                  <c:v>62.018795500257177</c:v>
                </c:pt>
                <c:pt idx="19">
                  <c:v>62.792653753233765</c:v>
                </c:pt>
                <c:pt idx="20">
                  <c:v>63.584449238623804</c:v>
                </c:pt>
                <c:pt idx="21">
                  <c:v>64.370410554654825</c:v>
                </c:pt>
                <c:pt idx="22">
                  <c:v>65.178434886175424</c:v>
                </c:pt>
                <c:pt idx="23">
                  <c:v>66.019937622985836</c:v>
                </c:pt>
                <c:pt idx="24">
                  <c:v>66.843460662753444</c:v>
                </c:pt>
                <c:pt idx="25">
                  <c:v>67.645086557732753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27.160146359667117</c:v>
                </c:pt>
                <c:pt idx="1">
                  <c:v>28.225747815135293</c:v>
                </c:pt>
                <c:pt idx="2">
                  <c:v>28.192538990020331</c:v>
                </c:pt>
                <c:pt idx="3">
                  <c:v>28.01038337688847</c:v>
                </c:pt>
                <c:pt idx="4">
                  <c:v>29.621017313012459</c:v>
                </c:pt>
                <c:pt idx="5">
                  <c:v>29.015030828321244</c:v>
                </c:pt>
                <c:pt idx="6">
                  <c:v>30.418137469335981</c:v>
                </c:pt>
                <c:pt idx="7">
                  <c:v>31.096263304618564</c:v>
                </c:pt>
                <c:pt idx="8">
                  <c:v>31.769040559264063</c:v>
                </c:pt>
                <c:pt idx="9">
                  <c:v>31.030437640224655</c:v>
                </c:pt>
                <c:pt idx="10">
                  <c:v>32.067974336254153</c:v>
                </c:pt>
                <c:pt idx="11">
                  <c:v>30.333416539589688</c:v>
                </c:pt>
                <c:pt idx="12">
                  <c:v>30.886061772108548</c:v>
                </c:pt>
                <c:pt idx="13">
                  <c:v>31.41773799829026</c:v>
                </c:pt>
                <c:pt idx="14">
                  <c:v>31.858606143706524</c:v>
                </c:pt>
                <c:pt idx="15">
                  <c:v>32.199012803690664</c:v>
                </c:pt>
                <c:pt idx="16">
                  <c:v>32.519540514243403</c:v>
                </c:pt>
                <c:pt idx="17">
                  <c:v>32.830001085852139</c:v>
                </c:pt>
                <c:pt idx="18">
                  <c:v>33.14068672434626</c:v>
                </c:pt>
                <c:pt idx="19">
                  <c:v>33.454322272491353</c:v>
                </c:pt>
                <c:pt idx="20">
                  <c:v>33.790807970994088</c:v>
                </c:pt>
                <c:pt idx="21">
                  <c:v>34.137145420356447</c:v>
                </c:pt>
                <c:pt idx="22">
                  <c:v>34.505854844131107</c:v>
                </c:pt>
                <c:pt idx="23">
                  <c:v>34.864571441676162</c:v>
                </c:pt>
                <c:pt idx="24">
                  <c:v>35.221272392769556</c:v>
                </c:pt>
                <c:pt idx="25">
                  <c:v>35.544314021361785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27.345126943456371</c:v>
                </c:pt>
                <c:pt idx="1">
                  <c:v>25.487680369102627</c:v>
                </c:pt>
                <c:pt idx="2">
                  <c:v>25.66308147798653</c:v>
                </c:pt>
                <c:pt idx="3">
                  <c:v>25.934902115609272</c:v>
                </c:pt>
                <c:pt idx="4">
                  <c:v>26.996329239506281</c:v>
                </c:pt>
                <c:pt idx="5">
                  <c:v>25.322828382105154</c:v>
                </c:pt>
                <c:pt idx="6">
                  <c:v>25.169845175974643</c:v>
                </c:pt>
                <c:pt idx="7">
                  <c:v>26.239810814044468</c:v>
                </c:pt>
                <c:pt idx="8">
                  <c:v>25.609566345876797</c:v>
                </c:pt>
                <c:pt idx="9">
                  <c:v>24.4841745459862</c:v>
                </c:pt>
                <c:pt idx="10">
                  <c:v>25.142195262495878</c:v>
                </c:pt>
                <c:pt idx="11">
                  <c:v>24.30579208254402</c:v>
                </c:pt>
                <c:pt idx="12">
                  <c:v>24.29370954920708</c:v>
                </c:pt>
                <c:pt idx="13">
                  <c:v>24.307370533204974</c:v>
                </c:pt>
                <c:pt idx="14">
                  <c:v>24.263184707139406</c:v>
                </c:pt>
                <c:pt idx="15">
                  <c:v>24.135124947901019</c:v>
                </c:pt>
                <c:pt idx="16">
                  <c:v>23.999571773785583</c:v>
                </c:pt>
                <c:pt idx="17">
                  <c:v>23.893752563859564</c:v>
                </c:pt>
                <c:pt idx="18">
                  <c:v>23.754308697670517</c:v>
                </c:pt>
                <c:pt idx="19">
                  <c:v>23.604076025118765</c:v>
                </c:pt>
                <c:pt idx="20">
                  <c:v>23.424850459051051</c:v>
                </c:pt>
                <c:pt idx="21">
                  <c:v>23.281160320626665</c:v>
                </c:pt>
                <c:pt idx="22">
                  <c:v>23.160558903415136</c:v>
                </c:pt>
                <c:pt idx="23">
                  <c:v>23.01013094820825</c:v>
                </c:pt>
                <c:pt idx="24">
                  <c:v>22.850963604016364</c:v>
                </c:pt>
                <c:pt idx="25">
                  <c:v>23.103476716371951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32.403901929407112</c:v>
                </c:pt>
                <c:pt idx="1">
                  <c:v>33.298906800942937</c:v>
                </c:pt>
                <c:pt idx="2">
                  <c:v>31.764381032463771</c:v>
                </c:pt>
                <c:pt idx="3">
                  <c:v>31.923542949681231</c:v>
                </c:pt>
                <c:pt idx="4">
                  <c:v>35.07380574028663</c:v>
                </c:pt>
                <c:pt idx="5">
                  <c:v>33.938416783715702</c:v>
                </c:pt>
                <c:pt idx="6">
                  <c:v>35.114275719133417</c:v>
                </c:pt>
                <c:pt idx="7">
                  <c:v>35.387192369818798</c:v>
                </c:pt>
                <c:pt idx="8">
                  <c:v>33.498557344085484</c:v>
                </c:pt>
                <c:pt idx="9">
                  <c:v>32.979922652988122</c:v>
                </c:pt>
                <c:pt idx="10">
                  <c:v>30.005929881773241</c:v>
                </c:pt>
                <c:pt idx="11">
                  <c:v>30.228630964512703</c:v>
                </c:pt>
                <c:pt idx="12">
                  <c:v>30.322187358257608</c:v>
                </c:pt>
                <c:pt idx="13">
                  <c:v>30.532586673728051</c:v>
                </c:pt>
                <c:pt idx="14">
                  <c:v>30.662721695923061</c:v>
                </c:pt>
                <c:pt idx="15">
                  <c:v>30.669861173398431</c:v>
                </c:pt>
                <c:pt idx="16">
                  <c:v>30.67105896939497</c:v>
                </c:pt>
                <c:pt idx="17">
                  <c:v>30.668781136634024</c:v>
                </c:pt>
                <c:pt idx="18">
                  <c:v>30.656198380442831</c:v>
                </c:pt>
                <c:pt idx="19">
                  <c:v>30.640298839973596</c:v>
                </c:pt>
                <c:pt idx="20">
                  <c:v>30.627018390539668</c:v>
                </c:pt>
                <c:pt idx="21">
                  <c:v>30.606781958249968</c:v>
                </c:pt>
                <c:pt idx="22">
                  <c:v>30.57747176956758</c:v>
                </c:pt>
                <c:pt idx="23">
                  <c:v>30.543482130072086</c:v>
                </c:pt>
                <c:pt idx="24">
                  <c:v>30.523582007915238</c:v>
                </c:pt>
                <c:pt idx="25">
                  <c:v>30.409586825753088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27.225842421942016</c:v>
                </c:pt>
                <c:pt idx="1">
                  <c:v>25.522913284813541</c:v>
                </c:pt>
                <c:pt idx="2">
                  <c:v>25.879572366199675</c:v>
                </c:pt>
                <c:pt idx="3">
                  <c:v>26.492198643616391</c:v>
                </c:pt>
                <c:pt idx="4">
                  <c:v>28.425135203871491</c:v>
                </c:pt>
                <c:pt idx="5">
                  <c:v>26.920847571019245</c:v>
                </c:pt>
                <c:pt idx="6">
                  <c:v>28.102374026949924</c:v>
                </c:pt>
                <c:pt idx="7">
                  <c:v>27.773399233693105</c:v>
                </c:pt>
                <c:pt idx="8">
                  <c:v>27.804917263956085</c:v>
                </c:pt>
                <c:pt idx="9">
                  <c:v>27.301944318075147</c:v>
                </c:pt>
                <c:pt idx="10">
                  <c:v>25.481094214658786</c:v>
                </c:pt>
                <c:pt idx="11">
                  <c:v>26.22534641933515</c:v>
                </c:pt>
                <c:pt idx="12">
                  <c:v>26.644533665240143</c:v>
                </c:pt>
                <c:pt idx="13">
                  <c:v>27.052560585479462</c:v>
                </c:pt>
                <c:pt idx="14">
                  <c:v>27.41479205519104</c:v>
                </c:pt>
                <c:pt idx="15">
                  <c:v>27.72162603687822</c:v>
                </c:pt>
                <c:pt idx="16">
                  <c:v>27.998579579059527</c:v>
                </c:pt>
                <c:pt idx="17">
                  <c:v>28.253411284650507</c:v>
                </c:pt>
                <c:pt idx="18">
                  <c:v>28.540130971380623</c:v>
                </c:pt>
                <c:pt idx="19">
                  <c:v>28.825595177093689</c:v>
                </c:pt>
                <c:pt idx="20">
                  <c:v>29.123829551844803</c:v>
                </c:pt>
                <c:pt idx="21">
                  <c:v>29.414394460281482</c:v>
                </c:pt>
                <c:pt idx="22">
                  <c:v>29.675708748300369</c:v>
                </c:pt>
                <c:pt idx="23">
                  <c:v>29.945153677992057</c:v>
                </c:pt>
                <c:pt idx="24">
                  <c:v>30.211344769171514</c:v>
                </c:pt>
                <c:pt idx="25">
                  <c:v>30.455596020014436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24.349913718629544</c:v>
                </c:pt>
                <c:pt idx="1">
                  <c:v>25.154191780076989</c:v>
                </c:pt>
                <c:pt idx="2">
                  <c:v>26.316059540088126</c:v>
                </c:pt>
                <c:pt idx="3">
                  <c:v>26.218867388717669</c:v>
                </c:pt>
                <c:pt idx="4">
                  <c:v>26.36220699097986</c:v>
                </c:pt>
                <c:pt idx="5">
                  <c:v>25.846458298889818</c:v>
                </c:pt>
                <c:pt idx="6">
                  <c:v>28.183206115256294</c:v>
                </c:pt>
                <c:pt idx="7">
                  <c:v>27.665520130655509</c:v>
                </c:pt>
                <c:pt idx="8">
                  <c:v>25.655716122368794</c:v>
                </c:pt>
                <c:pt idx="9">
                  <c:v>25.368386567510171</c:v>
                </c:pt>
                <c:pt idx="10">
                  <c:v>25.405984591362721</c:v>
                </c:pt>
                <c:pt idx="11">
                  <c:v>24.862162793238159</c:v>
                </c:pt>
                <c:pt idx="12">
                  <c:v>25.020287550389092</c:v>
                </c:pt>
                <c:pt idx="13">
                  <c:v>25.237986064368066</c:v>
                </c:pt>
                <c:pt idx="14">
                  <c:v>25.433826805814135</c:v>
                </c:pt>
                <c:pt idx="15">
                  <c:v>25.553150733885406</c:v>
                </c:pt>
                <c:pt idx="16">
                  <c:v>25.633340823127568</c:v>
                </c:pt>
                <c:pt idx="17">
                  <c:v>25.687463490981163</c:v>
                </c:pt>
                <c:pt idx="18">
                  <c:v>25.72776025924076</c:v>
                </c:pt>
                <c:pt idx="19">
                  <c:v>25.76359188624162</c:v>
                </c:pt>
                <c:pt idx="20">
                  <c:v>25.797434603563367</c:v>
                </c:pt>
                <c:pt idx="21">
                  <c:v>25.82081658536385</c:v>
                </c:pt>
                <c:pt idx="22">
                  <c:v>25.841751775509639</c:v>
                </c:pt>
                <c:pt idx="23">
                  <c:v>25.854811522498494</c:v>
                </c:pt>
                <c:pt idx="24">
                  <c:v>25.868552659329765</c:v>
                </c:pt>
                <c:pt idx="25">
                  <c:v>25.855218871238428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15.922999129547692</c:v>
                </c:pt>
                <c:pt idx="1">
                  <c:v>15.445628869151108</c:v>
                </c:pt>
                <c:pt idx="2">
                  <c:v>15.317780786961318</c:v>
                </c:pt>
                <c:pt idx="3">
                  <c:v>15.281725717411337</c:v>
                </c:pt>
                <c:pt idx="4">
                  <c:v>16.138935632277089</c:v>
                </c:pt>
                <c:pt idx="5">
                  <c:v>15.353547672596697</c:v>
                </c:pt>
                <c:pt idx="6">
                  <c:v>16.010917592336941</c:v>
                </c:pt>
                <c:pt idx="7">
                  <c:v>16.140138624061649</c:v>
                </c:pt>
                <c:pt idx="8">
                  <c:v>16.309945956584837</c:v>
                </c:pt>
                <c:pt idx="9">
                  <c:v>14.753538057538464</c:v>
                </c:pt>
                <c:pt idx="10">
                  <c:v>13.205607444630074</c:v>
                </c:pt>
                <c:pt idx="11">
                  <c:v>14.751653306301863</c:v>
                </c:pt>
                <c:pt idx="12">
                  <c:v>14.739531087777442</c:v>
                </c:pt>
                <c:pt idx="13">
                  <c:v>14.818858886305293</c:v>
                </c:pt>
                <c:pt idx="14">
                  <c:v>14.882732400728143</c:v>
                </c:pt>
                <c:pt idx="15">
                  <c:v>14.908950825473902</c:v>
                </c:pt>
                <c:pt idx="16">
                  <c:v>14.930210033542807</c:v>
                </c:pt>
                <c:pt idx="17">
                  <c:v>14.947542185655553</c:v>
                </c:pt>
                <c:pt idx="18">
                  <c:v>14.958609877936166</c:v>
                </c:pt>
                <c:pt idx="19">
                  <c:v>14.970192690551411</c:v>
                </c:pt>
                <c:pt idx="20">
                  <c:v>14.995418980169649</c:v>
                </c:pt>
                <c:pt idx="21">
                  <c:v>15.020404714924307</c:v>
                </c:pt>
                <c:pt idx="22">
                  <c:v>15.042962474140147</c:v>
                </c:pt>
                <c:pt idx="23">
                  <c:v>15.083911069144333</c:v>
                </c:pt>
                <c:pt idx="24">
                  <c:v>15.13221299812948</c:v>
                </c:pt>
                <c:pt idx="25">
                  <c:v>15.203874218487055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35.808507783713608</c:v>
                </c:pt>
                <c:pt idx="1">
                  <c:v>33.297018590195918</c:v>
                </c:pt>
                <c:pt idx="2">
                  <c:v>34.075304469088834</c:v>
                </c:pt>
                <c:pt idx="3">
                  <c:v>33.103738070287527</c:v>
                </c:pt>
                <c:pt idx="4">
                  <c:v>36.384283701444247</c:v>
                </c:pt>
                <c:pt idx="5">
                  <c:v>33.67058257685656</c:v>
                </c:pt>
                <c:pt idx="6">
                  <c:v>34.971777514747117</c:v>
                </c:pt>
                <c:pt idx="7">
                  <c:v>36.441103776221809</c:v>
                </c:pt>
                <c:pt idx="8">
                  <c:v>36.075971922479795</c:v>
                </c:pt>
                <c:pt idx="9">
                  <c:v>34.330243625073763</c:v>
                </c:pt>
                <c:pt idx="10">
                  <c:v>32.003739669963529</c:v>
                </c:pt>
                <c:pt idx="11">
                  <c:v>32.2832020948468</c:v>
                </c:pt>
                <c:pt idx="12">
                  <c:v>32.701117750331179</c:v>
                </c:pt>
                <c:pt idx="13">
                  <c:v>33.323186280366023</c:v>
                </c:pt>
                <c:pt idx="14">
                  <c:v>33.71259694679766</c:v>
                </c:pt>
                <c:pt idx="15">
                  <c:v>33.87006993648599</c:v>
                </c:pt>
                <c:pt idx="16">
                  <c:v>33.997282732011527</c:v>
                </c:pt>
                <c:pt idx="17">
                  <c:v>34.070574910905187</c:v>
                </c:pt>
                <c:pt idx="18">
                  <c:v>34.101230674582929</c:v>
                </c:pt>
                <c:pt idx="19">
                  <c:v>34.114993809268064</c:v>
                </c:pt>
                <c:pt idx="20">
                  <c:v>34.173719117421619</c:v>
                </c:pt>
                <c:pt idx="21">
                  <c:v>34.186844437812347</c:v>
                </c:pt>
                <c:pt idx="22">
                  <c:v>34.177308514223661</c:v>
                </c:pt>
                <c:pt idx="23">
                  <c:v>34.161135353626669</c:v>
                </c:pt>
                <c:pt idx="24">
                  <c:v>34.147139341323673</c:v>
                </c:pt>
                <c:pt idx="25">
                  <c:v>34.124498285918449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21.944668800524369</c:v>
                </c:pt>
                <c:pt idx="1">
                  <c:v>24.542964253705428</c:v>
                </c:pt>
                <c:pt idx="2">
                  <c:v>24.106403804044525</c:v>
                </c:pt>
                <c:pt idx="3">
                  <c:v>25.107879615590988</c:v>
                </c:pt>
                <c:pt idx="4">
                  <c:v>27.900366527556489</c:v>
                </c:pt>
                <c:pt idx="5">
                  <c:v>26.228943806210424</c:v>
                </c:pt>
                <c:pt idx="6">
                  <c:v>27.659193051106492</c:v>
                </c:pt>
                <c:pt idx="7">
                  <c:v>30.140637203750252</c:v>
                </c:pt>
                <c:pt idx="8">
                  <c:v>30.024577348379353</c:v>
                </c:pt>
                <c:pt idx="9">
                  <c:v>30.444403512453718</c:v>
                </c:pt>
                <c:pt idx="10">
                  <c:v>31.105388147709913</c:v>
                </c:pt>
                <c:pt idx="11">
                  <c:v>30.347646772586014</c:v>
                </c:pt>
                <c:pt idx="12">
                  <c:v>30.990510738868863</c:v>
                </c:pt>
                <c:pt idx="13">
                  <c:v>31.721927900505239</c:v>
                </c:pt>
                <c:pt idx="14">
                  <c:v>32.37351499068906</c:v>
                </c:pt>
                <c:pt idx="15">
                  <c:v>32.893942106189371</c:v>
                </c:pt>
                <c:pt idx="16">
                  <c:v>33.378509544617962</c:v>
                </c:pt>
                <c:pt idx="17">
                  <c:v>33.840820749079825</c:v>
                </c:pt>
                <c:pt idx="18">
                  <c:v>34.320278914142676</c:v>
                </c:pt>
                <c:pt idx="19">
                  <c:v>34.800275546027748</c:v>
                </c:pt>
                <c:pt idx="20">
                  <c:v>35.296471687791779</c:v>
                </c:pt>
                <c:pt idx="21">
                  <c:v>35.795041547730207</c:v>
                </c:pt>
                <c:pt idx="22">
                  <c:v>36.280948084536746</c:v>
                </c:pt>
                <c:pt idx="23">
                  <c:v>36.783866233796104</c:v>
                </c:pt>
                <c:pt idx="24">
                  <c:v>37.265471564591124</c:v>
                </c:pt>
                <c:pt idx="25">
                  <c:v>37.503348483121897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45.919892913112214</c:v>
                </c:pt>
                <c:pt idx="1">
                  <c:v>46.22394823687624</c:v>
                </c:pt>
                <c:pt idx="2">
                  <c:v>46.194877533146979</c:v>
                </c:pt>
                <c:pt idx="3">
                  <c:v>46.504762122197121</c:v>
                </c:pt>
                <c:pt idx="4">
                  <c:v>48.120919651065662</c:v>
                </c:pt>
                <c:pt idx="5">
                  <c:v>48.024344080285097</c:v>
                </c:pt>
                <c:pt idx="6">
                  <c:v>51.102273335159268</c:v>
                </c:pt>
                <c:pt idx="7">
                  <c:v>50.521934543135835</c:v>
                </c:pt>
                <c:pt idx="8">
                  <c:v>52.029707137004991</c:v>
                </c:pt>
                <c:pt idx="9">
                  <c:v>53.026949080149734</c:v>
                </c:pt>
                <c:pt idx="10">
                  <c:v>54.653086451151552</c:v>
                </c:pt>
                <c:pt idx="11">
                  <c:v>56.164149027045411</c:v>
                </c:pt>
                <c:pt idx="12">
                  <c:v>57.07606052782004</c:v>
                </c:pt>
                <c:pt idx="13">
                  <c:v>58.031785077752659</c:v>
                </c:pt>
                <c:pt idx="14">
                  <c:v>58.952024254010958</c:v>
                </c:pt>
                <c:pt idx="15">
                  <c:v>59.74126143609687</c:v>
                </c:pt>
                <c:pt idx="16">
                  <c:v>60.503906030216541</c:v>
                </c:pt>
                <c:pt idx="17">
                  <c:v>61.25265259238212</c:v>
                </c:pt>
                <c:pt idx="18">
                  <c:v>62.018795500257177</c:v>
                </c:pt>
                <c:pt idx="19">
                  <c:v>62.792653753233765</c:v>
                </c:pt>
                <c:pt idx="20">
                  <c:v>63.584449238623804</c:v>
                </c:pt>
                <c:pt idx="21">
                  <c:v>64.370410554654825</c:v>
                </c:pt>
                <c:pt idx="22">
                  <c:v>65.178434886175424</c:v>
                </c:pt>
                <c:pt idx="23">
                  <c:v>66.019937622985836</c:v>
                </c:pt>
                <c:pt idx="24">
                  <c:v>66.843460662753444</c:v>
                </c:pt>
                <c:pt idx="25">
                  <c:v>67.645086557732753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27.160146359667117</c:v>
                </c:pt>
                <c:pt idx="1">
                  <c:v>28.225747815135293</c:v>
                </c:pt>
                <c:pt idx="2">
                  <c:v>28.192538990020331</c:v>
                </c:pt>
                <c:pt idx="3">
                  <c:v>28.01038337688847</c:v>
                </c:pt>
                <c:pt idx="4">
                  <c:v>29.621017313012459</c:v>
                </c:pt>
                <c:pt idx="5">
                  <c:v>29.015030828321244</c:v>
                </c:pt>
                <c:pt idx="6">
                  <c:v>30.418137469335981</c:v>
                </c:pt>
                <c:pt idx="7">
                  <c:v>31.096263304618564</c:v>
                </c:pt>
                <c:pt idx="8">
                  <c:v>31.769040559264063</c:v>
                </c:pt>
                <c:pt idx="9">
                  <c:v>31.030437640224655</c:v>
                </c:pt>
                <c:pt idx="10">
                  <c:v>32.067974336254153</c:v>
                </c:pt>
                <c:pt idx="11">
                  <c:v>30.333416539589688</c:v>
                </c:pt>
                <c:pt idx="12">
                  <c:v>30.886061772108548</c:v>
                </c:pt>
                <c:pt idx="13">
                  <c:v>31.41773799829026</c:v>
                </c:pt>
                <c:pt idx="14">
                  <c:v>31.858606143706524</c:v>
                </c:pt>
                <c:pt idx="15">
                  <c:v>32.199012803690664</c:v>
                </c:pt>
                <c:pt idx="16">
                  <c:v>32.519540514243403</c:v>
                </c:pt>
                <c:pt idx="17">
                  <c:v>32.830001085852139</c:v>
                </c:pt>
                <c:pt idx="18">
                  <c:v>33.14068672434626</c:v>
                </c:pt>
                <c:pt idx="19">
                  <c:v>33.454322272491353</c:v>
                </c:pt>
                <c:pt idx="20">
                  <c:v>33.790807970994088</c:v>
                </c:pt>
                <c:pt idx="21">
                  <c:v>34.137145420356447</c:v>
                </c:pt>
                <c:pt idx="22">
                  <c:v>34.505854844131107</c:v>
                </c:pt>
                <c:pt idx="23">
                  <c:v>34.864571441676162</c:v>
                </c:pt>
                <c:pt idx="24">
                  <c:v>35.221272392769556</c:v>
                </c:pt>
                <c:pt idx="25">
                  <c:v>35.544314021361785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27.345126943456371</c:v>
                </c:pt>
                <c:pt idx="1">
                  <c:v>25.487680369102627</c:v>
                </c:pt>
                <c:pt idx="2">
                  <c:v>25.66308147798653</c:v>
                </c:pt>
                <c:pt idx="3">
                  <c:v>25.934902115609272</c:v>
                </c:pt>
                <c:pt idx="4">
                  <c:v>26.996329239506281</c:v>
                </c:pt>
                <c:pt idx="5">
                  <c:v>25.322828382105154</c:v>
                </c:pt>
                <c:pt idx="6">
                  <c:v>25.169845175974643</c:v>
                </c:pt>
                <c:pt idx="7">
                  <c:v>26.239810814044468</c:v>
                </c:pt>
                <c:pt idx="8">
                  <c:v>25.609566345876797</c:v>
                </c:pt>
                <c:pt idx="9">
                  <c:v>24.4841745459862</c:v>
                </c:pt>
                <c:pt idx="10">
                  <c:v>25.142195262495878</c:v>
                </c:pt>
                <c:pt idx="11">
                  <c:v>24.30579208254402</c:v>
                </c:pt>
                <c:pt idx="12">
                  <c:v>24.29370954920708</c:v>
                </c:pt>
                <c:pt idx="13">
                  <c:v>24.307370533204974</c:v>
                </c:pt>
                <c:pt idx="14">
                  <c:v>24.263184707139406</c:v>
                </c:pt>
                <c:pt idx="15">
                  <c:v>24.135124947901019</c:v>
                </c:pt>
                <c:pt idx="16">
                  <c:v>23.999571773785583</c:v>
                </c:pt>
                <c:pt idx="17">
                  <c:v>23.893752563859564</c:v>
                </c:pt>
                <c:pt idx="18">
                  <c:v>23.754308697670517</c:v>
                </c:pt>
                <c:pt idx="19">
                  <c:v>23.604076025118765</c:v>
                </c:pt>
                <c:pt idx="20">
                  <c:v>23.424850459051051</c:v>
                </c:pt>
                <c:pt idx="21">
                  <c:v>23.281160320626665</c:v>
                </c:pt>
                <c:pt idx="22">
                  <c:v>23.160558903415136</c:v>
                </c:pt>
                <c:pt idx="23">
                  <c:v>23.01013094820825</c:v>
                </c:pt>
                <c:pt idx="24">
                  <c:v>22.850963604016364</c:v>
                </c:pt>
                <c:pt idx="25">
                  <c:v>23.103476716371951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32.403901929407112</c:v>
                </c:pt>
                <c:pt idx="1">
                  <c:v>33.298906800942937</c:v>
                </c:pt>
                <c:pt idx="2">
                  <c:v>31.764381032463771</c:v>
                </c:pt>
                <c:pt idx="3">
                  <c:v>31.923542949681231</c:v>
                </c:pt>
                <c:pt idx="4">
                  <c:v>35.07380574028663</c:v>
                </c:pt>
                <c:pt idx="5">
                  <c:v>33.938416783715702</c:v>
                </c:pt>
                <c:pt idx="6">
                  <c:v>35.114275719133417</c:v>
                </c:pt>
                <c:pt idx="7">
                  <c:v>35.387192369818798</c:v>
                </c:pt>
                <c:pt idx="8">
                  <c:v>33.498557344085484</c:v>
                </c:pt>
                <c:pt idx="9">
                  <c:v>32.979922652988122</c:v>
                </c:pt>
                <c:pt idx="10">
                  <c:v>30.005929881773241</c:v>
                </c:pt>
                <c:pt idx="11">
                  <c:v>30.228630964512703</c:v>
                </c:pt>
                <c:pt idx="12">
                  <c:v>30.322187358257608</c:v>
                </c:pt>
                <c:pt idx="13">
                  <c:v>30.532586673728051</c:v>
                </c:pt>
                <c:pt idx="14">
                  <c:v>30.662721695923061</c:v>
                </c:pt>
                <c:pt idx="15">
                  <c:v>30.669861173398431</c:v>
                </c:pt>
                <c:pt idx="16">
                  <c:v>30.67105896939497</c:v>
                </c:pt>
                <c:pt idx="17">
                  <c:v>30.668781136634024</c:v>
                </c:pt>
                <c:pt idx="18">
                  <c:v>30.656198380442831</c:v>
                </c:pt>
                <c:pt idx="19">
                  <c:v>30.640298839973596</c:v>
                </c:pt>
                <c:pt idx="20">
                  <c:v>30.627018390539668</c:v>
                </c:pt>
                <c:pt idx="21">
                  <c:v>30.606781958249968</c:v>
                </c:pt>
                <c:pt idx="22">
                  <c:v>30.57747176956758</c:v>
                </c:pt>
                <c:pt idx="23">
                  <c:v>30.543482130072086</c:v>
                </c:pt>
                <c:pt idx="24">
                  <c:v>30.523582007915238</c:v>
                </c:pt>
                <c:pt idx="25">
                  <c:v>30.409586825753088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27.225842421942016</c:v>
                </c:pt>
                <c:pt idx="1">
                  <c:v>25.522913284813541</c:v>
                </c:pt>
                <c:pt idx="2">
                  <c:v>25.879572366199675</c:v>
                </c:pt>
                <c:pt idx="3">
                  <c:v>26.492198643616391</c:v>
                </c:pt>
                <c:pt idx="4">
                  <c:v>28.425135203871491</c:v>
                </c:pt>
                <c:pt idx="5">
                  <c:v>26.920847571019245</c:v>
                </c:pt>
                <c:pt idx="6">
                  <c:v>28.102374026949924</c:v>
                </c:pt>
                <c:pt idx="7">
                  <c:v>27.773399233693105</c:v>
                </c:pt>
                <c:pt idx="8">
                  <c:v>27.804917263956085</c:v>
                </c:pt>
                <c:pt idx="9">
                  <c:v>27.301944318075147</c:v>
                </c:pt>
                <c:pt idx="10">
                  <c:v>25.481094214658786</c:v>
                </c:pt>
                <c:pt idx="11">
                  <c:v>26.22534641933515</c:v>
                </c:pt>
                <c:pt idx="12">
                  <c:v>26.644533665240143</c:v>
                </c:pt>
                <c:pt idx="13">
                  <c:v>27.052560585479462</c:v>
                </c:pt>
                <c:pt idx="14">
                  <c:v>27.41479205519104</c:v>
                </c:pt>
                <c:pt idx="15">
                  <c:v>27.72162603687822</c:v>
                </c:pt>
                <c:pt idx="16">
                  <c:v>27.998579579059527</c:v>
                </c:pt>
                <c:pt idx="17">
                  <c:v>28.253411284650507</c:v>
                </c:pt>
                <c:pt idx="18">
                  <c:v>28.540130971380623</c:v>
                </c:pt>
                <c:pt idx="19">
                  <c:v>28.825595177093689</c:v>
                </c:pt>
                <c:pt idx="20">
                  <c:v>29.123829551844803</c:v>
                </c:pt>
                <c:pt idx="21">
                  <c:v>29.414394460281482</c:v>
                </c:pt>
                <c:pt idx="22">
                  <c:v>29.675708748300369</c:v>
                </c:pt>
                <c:pt idx="23">
                  <c:v>29.945153677992057</c:v>
                </c:pt>
                <c:pt idx="24">
                  <c:v>30.211344769171514</c:v>
                </c:pt>
                <c:pt idx="25">
                  <c:v>30.455596020014436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24.349913718629544</c:v>
                </c:pt>
                <c:pt idx="1">
                  <c:v>25.154191780076989</c:v>
                </c:pt>
                <c:pt idx="2">
                  <c:v>26.316059540088126</c:v>
                </c:pt>
                <c:pt idx="3">
                  <c:v>26.218867388717669</c:v>
                </c:pt>
                <c:pt idx="4">
                  <c:v>26.36220699097986</c:v>
                </c:pt>
                <c:pt idx="5">
                  <c:v>25.846458298889818</c:v>
                </c:pt>
                <c:pt idx="6">
                  <c:v>28.183206115256294</c:v>
                </c:pt>
                <c:pt idx="7">
                  <c:v>27.665520130655509</c:v>
                </c:pt>
                <c:pt idx="8">
                  <c:v>25.655716122368794</c:v>
                </c:pt>
                <c:pt idx="9">
                  <c:v>25.368386567510171</c:v>
                </c:pt>
                <c:pt idx="10">
                  <c:v>25.405984591362721</c:v>
                </c:pt>
                <c:pt idx="11">
                  <c:v>24.862162793238159</c:v>
                </c:pt>
                <c:pt idx="12">
                  <c:v>25.020287550389092</c:v>
                </c:pt>
                <c:pt idx="13">
                  <c:v>25.237986064368066</c:v>
                </c:pt>
                <c:pt idx="14">
                  <c:v>25.433826805814135</c:v>
                </c:pt>
                <c:pt idx="15">
                  <c:v>25.553150733885406</c:v>
                </c:pt>
                <c:pt idx="16">
                  <c:v>25.633340823127568</c:v>
                </c:pt>
                <c:pt idx="17">
                  <c:v>25.687463490981163</c:v>
                </c:pt>
                <c:pt idx="18">
                  <c:v>25.72776025924076</c:v>
                </c:pt>
                <c:pt idx="19">
                  <c:v>25.76359188624162</c:v>
                </c:pt>
                <c:pt idx="20">
                  <c:v>25.797434603563367</c:v>
                </c:pt>
                <c:pt idx="21">
                  <c:v>25.82081658536385</c:v>
                </c:pt>
                <c:pt idx="22">
                  <c:v>25.841751775509639</c:v>
                </c:pt>
                <c:pt idx="23">
                  <c:v>25.854811522498494</c:v>
                </c:pt>
                <c:pt idx="24">
                  <c:v>25.868552659329765</c:v>
                </c:pt>
                <c:pt idx="25">
                  <c:v>25.855218871238428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15.922999129547692</c:v>
                </c:pt>
                <c:pt idx="1">
                  <c:v>15.445628869151108</c:v>
                </c:pt>
                <c:pt idx="2">
                  <c:v>15.317780786961318</c:v>
                </c:pt>
                <c:pt idx="3">
                  <c:v>15.281725717411337</c:v>
                </c:pt>
                <c:pt idx="4">
                  <c:v>16.138935632277089</c:v>
                </c:pt>
                <c:pt idx="5">
                  <c:v>15.353547672596697</c:v>
                </c:pt>
                <c:pt idx="6">
                  <c:v>16.010917592336941</c:v>
                </c:pt>
                <c:pt idx="7">
                  <c:v>16.140138624061649</c:v>
                </c:pt>
                <c:pt idx="8">
                  <c:v>16.309945956584837</c:v>
                </c:pt>
                <c:pt idx="9">
                  <c:v>14.753538057538464</c:v>
                </c:pt>
                <c:pt idx="10">
                  <c:v>13.205607444630074</c:v>
                </c:pt>
                <c:pt idx="11">
                  <c:v>14.751653306301863</c:v>
                </c:pt>
                <c:pt idx="12">
                  <c:v>14.739531087777442</c:v>
                </c:pt>
                <c:pt idx="13">
                  <c:v>14.818858886305293</c:v>
                </c:pt>
                <c:pt idx="14">
                  <c:v>14.882732400728143</c:v>
                </c:pt>
                <c:pt idx="15">
                  <c:v>14.908950825473902</c:v>
                </c:pt>
                <c:pt idx="16">
                  <c:v>14.930210033542807</c:v>
                </c:pt>
                <c:pt idx="17">
                  <c:v>14.947542185655553</c:v>
                </c:pt>
                <c:pt idx="18">
                  <c:v>14.958609877936166</c:v>
                </c:pt>
                <c:pt idx="19">
                  <c:v>14.970192690551411</c:v>
                </c:pt>
                <c:pt idx="20">
                  <c:v>14.995418980169649</c:v>
                </c:pt>
                <c:pt idx="21">
                  <c:v>15.020404714924307</c:v>
                </c:pt>
                <c:pt idx="22">
                  <c:v>15.042962474140147</c:v>
                </c:pt>
                <c:pt idx="23">
                  <c:v>15.083911069144333</c:v>
                </c:pt>
                <c:pt idx="24">
                  <c:v>15.13221299812948</c:v>
                </c:pt>
                <c:pt idx="25">
                  <c:v>15.203874218487055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35.808507783713608</c:v>
                </c:pt>
                <c:pt idx="1">
                  <c:v>33.297018590195918</c:v>
                </c:pt>
                <c:pt idx="2">
                  <c:v>34.075304469088834</c:v>
                </c:pt>
                <c:pt idx="3">
                  <c:v>33.103738070287527</c:v>
                </c:pt>
                <c:pt idx="4">
                  <c:v>36.384283701444247</c:v>
                </c:pt>
                <c:pt idx="5">
                  <c:v>33.67058257685656</c:v>
                </c:pt>
                <c:pt idx="6">
                  <c:v>34.971777514747117</c:v>
                </c:pt>
                <c:pt idx="7">
                  <c:v>36.441103776221809</c:v>
                </c:pt>
                <c:pt idx="8">
                  <c:v>36.075971922479795</c:v>
                </c:pt>
                <c:pt idx="9">
                  <c:v>34.330243625073763</c:v>
                </c:pt>
                <c:pt idx="10">
                  <c:v>32.003739669963529</c:v>
                </c:pt>
                <c:pt idx="11">
                  <c:v>32.2832020948468</c:v>
                </c:pt>
                <c:pt idx="12">
                  <c:v>32.701117750331179</c:v>
                </c:pt>
                <c:pt idx="13">
                  <c:v>33.323186280366023</c:v>
                </c:pt>
                <c:pt idx="14">
                  <c:v>33.71259694679766</c:v>
                </c:pt>
                <c:pt idx="15">
                  <c:v>33.87006993648599</c:v>
                </c:pt>
                <c:pt idx="16">
                  <c:v>33.997282732011527</c:v>
                </c:pt>
                <c:pt idx="17">
                  <c:v>34.070574910905187</c:v>
                </c:pt>
                <c:pt idx="18">
                  <c:v>34.101230674582929</c:v>
                </c:pt>
                <c:pt idx="19">
                  <c:v>34.114993809268064</c:v>
                </c:pt>
                <c:pt idx="20">
                  <c:v>34.173719117421619</c:v>
                </c:pt>
                <c:pt idx="21">
                  <c:v>34.186844437812347</c:v>
                </c:pt>
                <c:pt idx="22">
                  <c:v>34.177308514223661</c:v>
                </c:pt>
                <c:pt idx="23">
                  <c:v>34.161135353626669</c:v>
                </c:pt>
                <c:pt idx="24">
                  <c:v>34.147139341323673</c:v>
                </c:pt>
                <c:pt idx="25">
                  <c:v>34.124498285918449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37.503348483121897</c:v>
                </c:pt>
                <c:pt idx="1">
                  <c:v>67.645086557732753</c:v>
                </c:pt>
                <c:pt idx="2">
                  <c:v>35.544314021361785</c:v>
                </c:pt>
                <c:pt idx="3">
                  <c:v>23.103476716371951</c:v>
                </c:pt>
                <c:pt idx="4">
                  <c:v>30.409586825753088</c:v>
                </c:pt>
                <c:pt idx="5">
                  <c:v>30.455596020014436</c:v>
                </c:pt>
                <c:pt idx="6">
                  <c:v>25.855218871238428</c:v>
                </c:pt>
                <c:pt idx="7">
                  <c:v>15.203874218487055</c:v>
                </c:pt>
                <c:pt idx="8">
                  <c:v>34.124498285918449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31.105388147709913</c:v>
                </c:pt>
                <c:pt idx="1">
                  <c:v>54.653086451151552</c:v>
                </c:pt>
                <c:pt idx="2">
                  <c:v>32.067974336254153</c:v>
                </c:pt>
                <c:pt idx="3">
                  <c:v>25.142195262495878</c:v>
                </c:pt>
                <c:pt idx="4">
                  <c:v>30.005929881773241</c:v>
                </c:pt>
                <c:pt idx="5">
                  <c:v>25.481094214658786</c:v>
                </c:pt>
                <c:pt idx="6">
                  <c:v>25.405984591362721</c:v>
                </c:pt>
                <c:pt idx="7">
                  <c:v>13.205607444630074</c:v>
                </c:pt>
                <c:pt idx="8">
                  <c:v>32.003739669963529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12.507578409885747</c:v>
                </c:pt>
                <c:pt idx="1">
                  <c:v>22.560018195311844</c:v>
                </c:pt>
                <c:pt idx="2">
                  <c:v>11.854229358956063</c:v>
                </c:pt>
                <c:pt idx="3">
                  <c:v>7.7051398944027643</c:v>
                </c:pt>
                <c:pt idx="4">
                  <c:v>10.141768855826546</c:v>
                </c:pt>
                <c:pt idx="5">
                  <c:v>10.157113181815424</c:v>
                </c:pt>
                <c:pt idx="6">
                  <c:v>8.6228614354878186</c:v>
                </c:pt>
                <c:pt idx="7">
                  <c:v>5.0705778713959093</c:v>
                </c:pt>
                <c:pt idx="8">
                  <c:v>11.380712796917898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11.560290089868447</c:v>
                </c:pt>
                <c:pt idx="1">
                  <c:v>20.311771410204585</c:v>
                </c:pt>
                <c:pt idx="2">
                  <c:v>11.918034398450287</c:v>
                </c:pt>
                <c:pt idx="3">
                  <c:v>9.3440747098334231</c:v>
                </c:pt>
                <c:pt idx="4">
                  <c:v>11.15167739435809</c:v>
                </c:pt>
                <c:pt idx="5">
                  <c:v>9.4700262067107932</c:v>
                </c:pt>
                <c:pt idx="6">
                  <c:v>9.4421117814118709</c:v>
                </c:pt>
                <c:pt idx="7">
                  <c:v>4.9078523678248791</c:v>
                </c:pt>
                <c:pt idx="8">
                  <c:v>11.89416164133762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9.9231403506382136</c:v>
                </c:pt>
                <c:pt idx="1">
                  <c:v>18.168947635747866</c:v>
                </c:pt>
                <c:pt idx="2">
                  <c:v>10.977194709584655</c:v>
                </c:pt>
                <c:pt idx="3">
                  <c:v>9.5803316354376538</c:v>
                </c:pt>
                <c:pt idx="4">
                  <c:v>12.83984881402375</c:v>
                </c:pt>
                <c:pt idx="5">
                  <c:v>10.184906825798651</c:v>
                </c:pt>
                <c:pt idx="6">
                  <c:v>9.778435424688098</c:v>
                </c:pt>
                <c:pt idx="7">
                  <c:v>5.808674934112954</c:v>
                </c:pt>
                <c:pt idx="8">
                  <c:v>12.73851966996817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8.5030160300542709E-2</c:v>
                </c:pt>
                <c:pt idx="1">
                  <c:v>9.5424026740793783E-2</c:v>
                </c:pt>
                <c:pt idx="2">
                  <c:v>9.3613466677195126E-2</c:v>
                </c:pt>
                <c:pt idx="3">
                  <c:v>9.7099829125412776E-2</c:v>
                </c:pt>
                <c:pt idx="4">
                  <c:v>0.1014473935909232</c:v>
                </c:pt>
                <c:pt idx="5">
                  <c:v>9.923140350638214E-2</c:v>
                </c:pt>
                <c:pt idx="6">
                  <c:v>9.9949384426472124E-2</c:v>
                </c:pt>
                <c:pt idx="7">
                  <c:v>0.10710730120804196</c:v>
                </c:pt>
                <c:pt idx="8">
                  <c:v>0.10770066988205428</c:v>
                </c:pt>
                <c:pt idx="9">
                  <c:v>0.11122462192186802</c:v>
                </c:pt>
                <c:pt idx="10">
                  <c:v>0.11560290089868447</c:v>
                </c:pt>
                <c:pt idx="11">
                  <c:v>0.11260638797703183</c:v>
                </c:pt>
                <c:pt idx="12">
                  <c:v>0.11365407313813883</c:v>
                </c:pt>
                <c:pt idx="13">
                  <c:v>0.11474992367533836</c:v>
                </c:pt>
                <c:pt idx="14">
                  <c:v>0.11580415587217159</c:v>
                </c:pt>
                <c:pt idx="15">
                  <c:v>0.11677230923803356</c:v>
                </c:pt>
                <c:pt idx="16">
                  <c:v>0.1176824531245345</c:v>
                </c:pt>
                <c:pt idx="17">
                  <c:v>0.1185546103420267</c:v>
                </c:pt>
                <c:pt idx="18">
                  <c:v>0.11949208933333802</c:v>
                </c:pt>
                <c:pt idx="19">
                  <c:v>0.12043034663603243</c:v>
                </c:pt>
                <c:pt idx="20">
                  <c:v>0.12137129466872915</c:v>
                </c:pt>
                <c:pt idx="21">
                  <c:v>0.12232059114225052</c:v>
                </c:pt>
                <c:pt idx="22">
                  <c:v>0.12321975568802161</c:v>
                </c:pt>
                <c:pt idx="23">
                  <c:v>0.12415782464397353</c:v>
                </c:pt>
                <c:pt idx="24">
                  <c:v>0.125025066980887</c:v>
                </c:pt>
                <c:pt idx="25">
                  <c:v>0.12507578409885747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0.17792821987326538</c:v>
                </c:pt>
                <c:pt idx="1">
                  <c:v>0.17972055971009307</c:v>
                </c:pt>
                <c:pt idx="2">
                  <c:v>0.17939061602713277</c:v>
                </c:pt>
                <c:pt idx="3">
                  <c:v>0.17984810046561236</c:v>
                </c:pt>
                <c:pt idx="4">
                  <c:v>0.17497052846876671</c:v>
                </c:pt>
                <c:pt idx="5">
                  <c:v>0.18168947635747865</c:v>
                </c:pt>
                <c:pt idx="6">
                  <c:v>0.18466340479293775</c:v>
                </c:pt>
                <c:pt idx="7">
                  <c:v>0.17953396353715217</c:v>
                </c:pt>
                <c:pt idx="8">
                  <c:v>0.18663491070674496</c:v>
                </c:pt>
                <c:pt idx="9">
                  <c:v>0.19372698041849237</c:v>
                </c:pt>
                <c:pt idx="10">
                  <c:v>0.20311771410204585</c:v>
                </c:pt>
                <c:pt idx="11">
                  <c:v>0.20839974852522594</c:v>
                </c:pt>
                <c:pt idx="12">
                  <c:v>0.20931977573153307</c:v>
                </c:pt>
                <c:pt idx="13">
                  <c:v>0.20992238962593746</c:v>
                </c:pt>
                <c:pt idx="14">
                  <c:v>0.21087884363668899</c:v>
                </c:pt>
                <c:pt idx="15">
                  <c:v>0.21207932549299024</c:v>
                </c:pt>
                <c:pt idx="16">
                  <c:v>0.21331833513220141</c:v>
                </c:pt>
                <c:pt idx="17">
                  <c:v>0.21458653187963389</c:v>
                </c:pt>
                <c:pt idx="18">
                  <c:v>0.21592934809189251</c:v>
                </c:pt>
                <c:pt idx="19">
                  <c:v>0.21730118336840237</c:v>
                </c:pt>
                <c:pt idx="20">
                  <c:v>0.21864301319270682</c:v>
                </c:pt>
                <c:pt idx="21">
                  <c:v>0.21996975923650033</c:v>
                </c:pt>
                <c:pt idx="22">
                  <c:v>0.22136331178801685</c:v>
                </c:pt>
                <c:pt idx="23">
                  <c:v>0.22283932271561072</c:v>
                </c:pt>
                <c:pt idx="24">
                  <c:v>0.22425875202222811</c:v>
                </c:pt>
                <c:pt idx="25">
                  <c:v>0.22560018195311843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0.10523884501248487</c:v>
                </c:pt>
                <c:pt idx="1">
                  <c:v>0.10974283653954831</c:v>
                </c:pt>
                <c:pt idx="2">
                  <c:v>0.10948133660836597</c:v>
                </c:pt>
                <c:pt idx="3">
                  <c:v>0.10832469652054107</c:v>
                </c:pt>
                <c:pt idx="4">
                  <c:v>0.10770378227643665</c:v>
                </c:pt>
                <c:pt idx="5">
                  <c:v>0.10977194709584655</c:v>
                </c:pt>
                <c:pt idx="6">
                  <c:v>0.10991911838651104</c:v>
                </c:pt>
                <c:pt idx="7">
                  <c:v>0.11050319930853844</c:v>
                </c:pt>
                <c:pt idx="8">
                  <c:v>0.11395820530767864</c:v>
                </c:pt>
                <c:pt idx="9">
                  <c:v>0.11336562048891076</c:v>
                </c:pt>
                <c:pt idx="10">
                  <c:v>0.11918034398450286</c:v>
                </c:pt>
                <c:pt idx="11">
                  <c:v>0.11255358602010265</c:v>
                </c:pt>
                <c:pt idx="12">
                  <c:v>0.11327101877006443</c:v>
                </c:pt>
                <c:pt idx="13">
                  <c:v>0.11364955650435625</c:v>
                </c:pt>
                <c:pt idx="14">
                  <c:v>0.11396226183029583</c:v>
                </c:pt>
                <c:pt idx="15">
                  <c:v>0.11430533525394908</c:v>
                </c:pt>
                <c:pt idx="16">
                  <c:v>0.11465399007955171</c:v>
                </c:pt>
                <c:pt idx="17">
                  <c:v>0.11501340393368994</c:v>
                </c:pt>
                <c:pt idx="18">
                  <c:v>0.11538513158766604</c:v>
                </c:pt>
                <c:pt idx="19">
                  <c:v>0.11577252089343158</c:v>
                </c:pt>
                <c:pt idx="20">
                  <c:v>0.11619388327588805</c:v>
                </c:pt>
                <c:pt idx="21">
                  <c:v>0.11665514627658684</c:v>
                </c:pt>
                <c:pt idx="22">
                  <c:v>0.11719106661141325</c:v>
                </c:pt>
                <c:pt idx="23">
                  <c:v>0.1176795641825656</c:v>
                </c:pt>
                <c:pt idx="24">
                  <c:v>0.11816681113039325</c:v>
                </c:pt>
                <c:pt idx="25">
                  <c:v>0.11854229358956063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0.10595559899200779</c:v>
                </c:pt>
                <c:pt idx="1">
                  <c:v>9.9097120786249632E-2</c:v>
                </c:pt>
                <c:pt idx="2">
                  <c:v>9.9658582105496954E-2</c:v>
                </c:pt>
                <c:pt idx="3">
                  <c:v>0.10029817739950525</c:v>
                </c:pt>
                <c:pt idx="4">
                  <c:v>9.8160260194624677E-2</c:v>
                </c:pt>
                <c:pt idx="5">
                  <c:v>9.5803316354376541E-2</c:v>
                </c:pt>
                <c:pt idx="6">
                  <c:v>9.0953865747274029E-2</c:v>
                </c:pt>
                <c:pt idx="7">
                  <c:v>9.3245385009717185E-2</c:v>
                </c:pt>
                <c:pt idx="8">
                  <c:v>9.1863656191940452E-2</c:v>
                </c:pt>
                <c:pt idx="9">
                  <c:v>8.9449709725216264E-2</c:v>
                </c:pt>
                <c:pt idx="10">
                  <c:v>9.3440747098334234E-2</c:v>
                </c:pt>
                <c:pt idx="11">
                  <c:v>9.0187798541547126E-2</c:v>
                </c:pt>
                <c:pt idx="12">
                  <c:v>8.9094338107803026E-2</c:v>
                </c:pt>
                <c:pt idx="13">
                  <c:v>8.7928732521613678E-2</c:v>
                </c:pt>
                <c:pt idx="14">
                  <c:v>8.6792479117234603E-2</c:v>
                </c:pt>
                <c:pt idx="15">
                  <c:v>8.5678823924985825E-2</c:v>
                </c:pt>
                <c:pt idx="16">
                  <c:v>8.4615176615422755E-2</c:v>
                </c:pt>
                <c:pt idx="17">
                  <c:v>8.3707027847254478E-2</c:v>
                </c:pt>
                <c:pt idx="18">
                  <c:v>8.2704805052853658E-2</c:v>
                </c:pt>
                <c:pt idx="19">
                  <c:v>8.1684613501653361E-2</c:v>
                </c:pt>
                <c:pt idx="20">
                  <c:v>8.0549252990059148E-2</c:v>
                </c:pt>
                <c:pt idx="21">
                  <c:v>7.9557535618425324E-2</c:v>
                </c:pt>
                <c:pt idx="22">
                  <c:v>7.8659422102951529E-2</c:v>
                </c:pt>
                <c:pt idx="23">
                  <c:v>7.7666871262098883E-2</c:v>
                </c:pt>
                <c:pt idx="24">
                  <c:v>7.6664621034463573E-2</c:v>
                </c:pt>
                <c:pt idx="25">
                  <c:v>7.7051398944027641E-2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0.12555710001668896</c:v>
                </c:pt>
                <c:pt idx="1">
                  <c:v>0.12946748160351684</c:v>
                </c:pt>
                <c:pt idx="2">
                  <c:v>0.12335202917348359</c:v>
                </c:pt>
                <c:pt idx="3">
                  <c:v>0.12345807821887875</c:v>
                </c:pt>
                <c:pt idx="4">
                  <c:v>0.12753044560013746</c:v>
                </c:pt>
                <c:pt idx="5">
                  <c:v>0.12839848814023749</c:v>
                </c:pt>
                <c:pt idx="6">
                  <c:v>0.126889104690218</c:v>
                </c:pt>
                <c:pt idx="7">
                  <c:v>0.1257513783281764</c:v>
                </c:pt>
                <c:pt idx="8">
                  <c:v>0.12016212665305531</c:v>
                </c:pt>
                <c:pt idx="9">
                  <c:v>0.12048780744186803</c:v>
                </c:pt>
                <c:pt idx="10">
                  <c:v>0.11151677394358091</c:v>
                </c:pt>
                <c:pt idx="11">
                  <c:v>0.11216477415571209</c:v>
                </c:pt>
                <c:pt idx="12">
                  <c:v>0.11120307531432264</c:v>
                </c:pt>
                <c:pt idx="13">
                  <c:v>0.11044763740116642</c:v>
                </c:pt>
                <c:pt idx="14">
                  <c:v>0.10968443197351159</c:v>
                </c:pt>
                <c:pt idx="15">
                  <c:v>0.10887690206500852</c:v>
                </c:pt>
                <c:pt idx="16">
                  <c:v>0.10813680744554555</c:v>
                </c:pt>
                <c:pt idx="17">
                  <c:v>0.1074419980613919</c:v>
                </c:pt>
                <c:pt idx="18">
                  <c:v>0.10673494829865411</c:v>
                </c:pt>
                <c:pt idx="19">
                  <c:v>0.10603426991401617</c:v>
                </c:pt>
                <c:pt idx="20">
                  <c:v>0.10531480049289127</c:v>
                </c:pt>
                <c:pt idx="21">
                  <c:v>0.10459101317435135</c:v>
                </c:pt>
                <c:pt idx="22">
                  <c:v>0.1038492321706814</c:v>
                </c:pt>
                <c:pt idx="23">
                  <c:v>0.10309444565230716</c:v>
                </c:pt>
                <c:pt idx="24">
                  <c:v>0.10240613427960175</c:v>
                </c:pt>
                <c:pt idx="25">
                  <c:v>0.10141768855826547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0.10549340099403678</c:v>
                </c:pt>
                <c:pt idx="1">
                  <c:v>9.9234107771855776E-2</c:v>
                </c:pt>
                <c:pt idx="2">
                  <c:v>0.10049929077006588</c:v>
                </c:pt>
                <c:pt idx="3">
                  <c:v>0.10245341306536669</c:v>
                </c:pt>
                <c:pt idx="4">
                  <c:v>0.10335548373725642</c:v>
                </c:pt>
                <c:pt idx="5">
                  <c:v>0.10184906825798651</c:v>
                </c:pt>
                <c:pt idx="6">
                  <c:v>0.1015508651943032</c:v>
                </c:pt>
                <c:pt idx="7">
                  <c:v>9.8695121048211876E-2</c:v>
                </c:pt>
                <c:pt idx="8">
                  <c:v>9.9738563530680543E-2</c:v>
                </c:pt>
                <c:pt idx="9">
                  <c:v>9.974406078501806E-2</c:v>
                </c:pt>
                <c:pt idx="10">
                  <c:v>9.4700262067107938E-2</c:v>
                </c:pt>
                <c:pt idx="11">
                  <c:v>9.7310396284017053E-2</c:v>
                </c:pt>
                <c:pt idx="12">
                  <c:v>9.7715710574679454E-2</c:v>
                </c:pt>
                <c:pt idx="13">
                  <c:v>9.7859098354384472E-2</c:v>
                </c:pt>
                <c:pt idx="14">
                  <c:v>9.8066177036247149E-2</c:v>
                </c:pt>
                <c:pt idx="15">
                  <c:v>9.8410773561566078E-2</c:v>
                </c:pt>
                <c:pt idx="16">
                  <c:v>9.8714459507599744E-2</c:v>
                </c:pt>
                <c:pt idx="17">
                  <c:v>9.8980228361507466E-2</c:v>
                </c:pt>
                <c:pt idx="18">
                  <c:v>9.9367487314098099E-2</c:v>
                </c:pt>
                <c:pt idx="19">
                  <c:v>9.9754279662983489E-2</c:v>
                </c:pt>
                <c:pt idx="20">
                  <c:v>0.10014589927529217</c:v>
                </c:pt>
                <c:pt idx="21">
                  <c:v>0.10051632748282481</c:v>
                </c:pt>
                <c:pt idx="22">
                  <c:v>0.10078660495073848</c:v>
                </c:pt>
                <c:pt idx="23">
                  <c:v>0.10107488744271909</c:v>
                </c:pt>
                <c:pt idx="24">
                  <c:v>0.10135858328805725</c:v>
                </c:pt>
                <c:pt idx="25">
                  <c:v>0.10157113181815423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9.4349889060525716E-2</c:v>
                </c:pt>
                <c:pt idx="1">
                  <c:v>9.7800503812522532E-2</c:v>
                </c:pt>
                <c:pt idx="2">
                  <c:v>0.10219432076458435</c:v>
                </c:pt>
                <c:pt idx="3">
                  <c:v>0.10139635772849069</c:v>
                </c:pt>
                <c:pt idx="4">
                  <c:v>9.5854553949959967E-2</c:v>
                </c:pt>
                <c:pt idx="5">
                  <c:v>9.7784354246880978E-2</c:v>
                </c:pt>
                <c:pt idx="6">
                  <c:v>0.10184296039220721</c:v>
                </c:pt>
                <c:pt idx="7">
                  <c:v>9.8311763539709579E-2</c:v>
                </c:pt>
                <c:pt idx="8">
                  <c:v>9.2029199299689252E-2</c:v>
                </c:pt>
                <c:pt idx="9">
                  <c:v>9.2680061988565571E-2</c:v>
                </c:pt>
                <c:pt idx="10">
                  <c:v>9.4421117814118702E-2</c:v>
                </c:pt>
                <c:pt idx="11">
                  <c:v>9.2252238548278576E-2</c:v>
                </c:pt>
                <c:pt idx="12">
                  <c:v>9.1758977938450656E-2</c:v>
                </c:pt>
                <c:pt idx="13">
                  <c:v>9.1295112443634391E-2</c:v>
                </c:pt>
                <c:pt idx="14">
                  <c:v>9.0980013900048409E-2</c:v>
                </c:pt>
                <c:pt idx="15">
                  <c:v>9.0712764370734875E-2</c:v>
                </c:pt>
                <c:pt idx="16">
                  <c:v>9.0375348420233162E-2</c:v>
                </c:pt>
                <c:pt idx="17">
                  <c:v>8.9990938678138177E-2</c:v>
                </c:pt>
                <c:pt idx="18">
                  <c:v>8.9575723872601168E-2</c:v>
                </c:pt>
                <c:pt idx="19">
                  <c:v>8.9157865929699751E-2</c:v>
                </c:pt>
                <c:pt idx="20">
                  <c:v>8.8707677771920818E-2</c:v>
                </c:pt>
                <c:pt idx="21">
                  <c:v>8.8236174954170729E-2</c:v>
                </c:pt>
                <c:pt idx="22">
                  <c:v>8.7765466682661913E-2</c:v>
                </c:pt>
                <c:pt idx="23">
                  <c:v>8.726861757299495E-2</c:v>
                </c:pt>
                <c:pt idx="24">
                  <c:v>8.6788584529932322E-2</c:v>
                </c:pt>
                <c:pt idx="25">
                  <c:v>8.6228614354878177E-2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6.1697680687643371E-2</c:v>
                </c:pt>
                <c:pt idx="1">
                  <c:v>6.0053222870816388E-2</c:v>
                </c:pt>
                <c:pt idx="2">
                  <c:v>5.9484217261315336E-2</c:v>
                </c:pt>
                <c:pt idx="3">
                  <c:v>5.9099094731227465E-2</c:v>
                </c:pt>
                <c:pt idx="4">
                  <c:v>5.8682130702803321E-2</c:v>
                </c:pt>
                <c:pt idx="5">
                  <c:v>5.8086749341129541E-2</c:v>
                </c:pt>
                <c:pt idx="6">
                  <c:v>5.78571238322165E-2</c:v>
                </c:pt>
                <c:pt idx="7">
                  <c:v>5.7355346453386392E-2</c:v>
                </c:pt>
                <c:pt idx="8">
                  <c:v>5.8505140135106867E-2</c:v>
                </c:pt>
                <c:pt idx="9">
                  <c:v>5.3900109811261372E-2</c:v>
                </c:pt>
                <c:pt idx="10">
                  <c:v>4.9078523678248789E-2</c:v>
                </c:pt>
                <c:pt idx="11">
                  <c:v>5.4736711810308911E-2</c:v>
                </c:pt>
                <c:pt idx="12">
                  <c:v>5.4055506164054669E-2</c:v>
                </c:pt>
                <c:pt idx="13">
                  <c:v>5.3605283118119011E-2</c:v>
                </c:pt>
                <c:pt idx="14">
                  <c:v>5.3237415314136595E-2</c:v>
                </c:pt>
                <c:pt idx="15">
                  <c:v>5.2926238229114353E-2</c:v>
                </c:pt>
                <c:pt idx="16">
                  <c:v>5.263937085217045E-2</c:v>
                </c:pt>
                <c:pt idx="17">
                  <c:v>5.2365752371404464E-2</c:v>
                </c:pt>
                <c:pt idx="18">
                  <c:v>5.208103210082992E-2</c:v>
                </c:pt>
                <c:pt idx="19">
                  <c:v>5.1806069539500878E-2</c:v>
                </c:pt>
                <c:pt idx="20">
                  <c:v>5.1563607598566978E-2</c:v>
                </c:pt>
                <c:pt idx="21">
                  <c:v>5.1328471891154796E-2</c:v>
                </c:pt>
                <c:pt idx="22">
                  <c:v>5.1089904171430466E-2</c:v>
                </c:pt>
                <c:pt idx="23">
                  <c:v>5.0913233904364419E-2</c:v>
                </c:pt>
                <c:pt idx="24">
                  <c:v>5.0768334982183257E-2</c:v>
                </c:pt>
                <c:pt idx="25">
                  <c:v>5.0705778713959093E-2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0.1387491050628043</c:v>
                </c:pt>
                <c:pt idx="1">
                  <c:v>0.12946014016460372</c:v>
                </c:pt>
                <c:pt idx="2">
                  <c:v>0.13232614061235998</c:v>
                </c:pt>
                <c:pt idx="3">
                  <c:v>0.12802225274496487</c:v>
                </c:pt>
                <c:pt idx="4">
                  <c:v>0.13229542147909165</c:v>
                </c:pt>
                <c:pt idx="5">
                  <c:v>0.12738519669968171</c:v>
                </c:pt>
                <c:pt idx="6">
                  <c:v>0.12637417253786012</c:v>
                </c:pt>
                <c:pt idx="7">
                  <c:v>0.12949654156706614</c:v>
                </c:pt>
                <c:pt idx="8">
                  <c:v>0.12940752829304952</c:v>
                </c:pt>
                <c:pt idx="9">
                  <c:v>0.12542102741879935</c:v>
                </c:pt>
                <c:pt idx="10">
                  <c:v>0.11894161641337619</c:v>
                </c:pt>
                <c:pt idx="11">
                  <c:v>0.11978835813777568</c:v>
                </c:pt>
                <c:pt idx="12">
                  <c:v>0.11992752426095331</c:v>
                </c:pt>
                <c:pt idx="13">
                  <c:v>0.12054226635545001</c:v>
                </c:pt>
                <c:pt idx="14">
                  <c:v>0.1205942213196651</c:v>
                </c:pt>
                <c:pt idx="15">
                  <c:v>0.12023752786361751</c:v>
                </c:pt>
                <c:pt idx="16">
                  <c:v>0.1198640588227405</c:v>
                </c:pt>
                <c:pt idx="17">
                  <c:v>0.11935950852495288</c:v>
                </c:pt>
                <c:pt idx="18">
                  <c:v>0.11872943434806639</c:v>
                </c:pt>
                <c:pt idx="19">
                  <c:v>0.11805885055427996</c:v>
                </c:pt>
                <c:pt idx="20">
                  <c:v>0.11751057073394554</c:v>
                </c:pt>
                <c:pt idx="21">
                  <c:v>0.11682498022373532</c:v>
                </c:pt>
                <c:pt idx="22">
                  <c:v>0.11607523583408454</c:v>
                </c:pt>
                <c:pt idx="23">
                  <c:v>0.11530523262336564</c:v>
                </c:pt>
                <c:pt idx="24">
                  <c:v>0.11456311175225338</c:v>
                </c:pt>
                <c:pt idx="25">
                  <c:v>0.11380712796917898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4.2154597062432941</c:v>
                </c:pt>
                <c:pt idx="1">
                  <c:v>5.0026049998646371</c:v>
                </c:pt>
                <c:pt idx="2">
                  <c:v>2.0154068119034108</c:v>
                </c:pt>
                <c:pt idx="3">
                  <c:v>-0.83865383611895439</c:v>
                </c:pt>
                <c:pt idx="4">
                  <c:v>-0.95849413072757983</c:v>
                </c:pt>
                <c:pt idx="5">
                  <c:v>0.3810967470559028</c:v>
                </c:pt>
                <c:pt idx="6">
                  <c:v>-0.47807173137964654</c:v>
                </c:pt>
                <c:pt idx="7">
                  <c:v>-0.60000961505823369</c:v>
                </c:pt>
                <c:pt idx="8">
                  <c:v>0.65966104821720251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0.66098463525619522</c:v>
                </c:pt>
                <c:pt idx="1">
                  <c:v>1.6261373710018177</c:v>
                </c:pt>
                <c:pt idx="2">
                  <c:v>1.0375366960294983</c:v>
                </c:pt>
                <c:pt idx="3">
                  <c:v>0.65802071650967875</c:v>
                </c:pt>
                <c:pt idx="4">
                  <c:v>-2.9739927712148813</c:v>
                </c:pt>
                <c:pt idx="5">
                  <c:v>-1.8208501034163618</c:v>
                </c:pt>
                <c:pt idx="6">
                  <c:v>3.7598023852549289E-2</c:v>
                </c:pt>
                <c:pt idx="7">
                  <c:v>-1.5479306129083898</c:v>
                </c:pt>
                <c:pt idx="8">
                  <c:v>-2.3265039551102333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1.7885539584794579</c:v>
                </c:pt>
                <c:pt idx="1">
                  <c:v>5.0881749849453186</c:v>
                </c:pt>
                <c:pt idx="2">
                  <c:v>0.13103846743651104</c:v>
                </c:pt>
                <c:pt idx="3">
                  <c:v>-1.0070703145948592</c:v>
                </c:pt>
                <c:pt idx="4">
                  <c:v>0.6639312916251896</c:v>
                </c:pt>
                <c:pt idx="5">
                  <c:v>2.2405318222194346</c:v>
                </c:pt>
                <c:pt idx="6">
                  <c:v>0.14716614252268556</c:v>
                </c:pt>
                <c:pt idx="7">
                  <c:v>1.7033433808438279</c:v>
                </c:pt>
                <c:pt idx="8">
                  <c:v>1.8663302665224606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4.609406376932526</c:v>
                </c:pt>
                <c:pt idx="1">
                  <c:v>7.903825121635883</c:v>
                </c:pt>
                <c:pt idx="2">
                  <c:v>3.3453012176711212</c:v>
                </c:pt>
                <c:pt idx="3">
                  <c:v>-1.0316482315290685</c:v>
                </c:pt>
                <c:pt idx="4">
                  <c:v>-0.26027434764534263</c:v>
                </c:pt>
                <c:pt idx="5">
                  <c:v>2.7339699831362161</c:v>
                </c:pt>
                <c:pt idx="6">
                  <c:v>0.30206813735302163</c:v>
                </c:pt>
                <c:pt idx="7">
                  <c:v>0.2949233930131534</c:v>
                </c:pt>
                <c:pt idx="8">
                  <c:v>0.25442834943245884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6.3979603354119838</c:v>
                </c:pt>
                <c:pt idx="1">
                  <c:v>12.992000106581202</c:v>
                </c:pt>
                <c:pt idx="2">
                  <c:v>3.4763396851076322</c:v>
                </c:pt>
                <c:pt idx="3">
                  <c:v>-2.0387185461239277</c:v>
                </c:pt>
                <c:pt idx="4">
                  <c:v>0.40365694397984697</c:v>
                </c:pt>
                <c:pt idx="5">
                  <c:v>4.9745018053556507</c:v>
                </c:pt>
                <c:pt idx="6">
                  <c:v>0.44923427987570719</c:v>
                </c:pt>
                <c:pt idx="7">
                  <c:v>1.9982667738569813</c:v>
                </c:pt>
                <c:pt idx="8">
                  <c:v>2.1207586159549194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2.8741306764941701</c:v>
                </c:pt>
                <c:pt idx="1">
                  <c:v>7.2678242329686569</c:v>
                </c:pt>
                <c:pt idx="2">
                  <c:v>3.3065700574487309</c:v>
                </c:pt>
                <c:pt idx="3">
                  <c:v>-2.5321733229275907</c:v>
                </c:pt>
                <c:pt idx="4">
                  <c:v>0.93711973081139543</c:v>
                </c:pt>
                <c:pt idx="5">
                  <c:v>3.6002242430177169</c:v>
                </c:pt>
                <c:pt idx="6">
                  <c:v>-0.3126868301675465</c:v>
                </c:pt>
                <c:pt idx="7">
                  <c:v>1.1274351262705171</c:v>
                </c:pt>
                <c:pt idx="8">
                  <c:v>1.2617801223677692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3.5238296589177835</c:v>
                </c:pt>
                <c:pt idx="1">
                  <c:v>5.7241758736125021</c:v>
                </c:pt>
                <c:pt idx="2">
                  <c:v>0.16976962765890491</c:v>
                </c:pt>
                <c:pt idx="3">
                  <c:v>0.49345477680369054</c:v>
                </c:pt>
                <c:pt idx="4">
                  <c:v>-0.53346278683154935</c:v>
                </c:pt>
                <c:pt idx="5">
                  <c:v>1.3742775623379044</c:v>
                </c:pt>
                <c:pt idx="6">
                  <c:v>0.76192111004326435</c:v>
                </c:pt>
                <c:pt idx="7">
                  <c:v>0.87083164758645637</c:v>
                </c:pt>
                <c:pt idx="8">
                  <c:v>0.8589784935871414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1.5164401655914945</c:v>
                </c:pt>
                <c:pt idx="1">
                  <c:v>0.25471935799701395</c:v>
                </c:pt>
                <c:pt idx="2">
                  <c:v>1.0668600955087602</c:v>
                </c:pt>
                <c:pt idx="3">
                  <c:v>0.47443410942786146</c:v>
                </c:pt>
                <c:pt idx="4">
                  <c:v>0.9426746282619618</c:v>
                </c:pt>
                <c:pt idx="5">
                  <c:v>1.05472176543535</c:v>
                </c:pt>
                <c:pt idx="6">
                  <c:v>-0.21238972960745905</c:v>
                </c:pt>
                <c:pt idx="7">
                  <c:v>0.54167276456014024</c:v>
                </c:pt>
                <c:pt idx="8">
                  <c:v>1.2443004605644639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1.3047007816303782</c:v>
                </c:pt>
                <c:pt idx="1">
                  <c:v>3.8740515003780942</c:v>
                </c:pt>
                <c:pt idx="2">
                  <c:v>1.1643859668756589</c:v>
                </c:pt>
                <c:pt idx="3">
                  <c:v>-1.1662526748744213</c:v>
                </c:pt>
                <c:pt idx="4">
                  <c:v>0.62883631046767041</c:v>
                </c:pt>
                <c:pt idx="5">
                  <c:v>1.4849313011662986</c:v>
                </c:pt>
                <c:pt idx="6">
                  <c:v>0.66751933997168678</c:v>
                </c:pt>
                <c:pt idx="7">
                  <c:v>1.2974475076561642</c:v>
                </c:pt>
                <c:pt idx="8">
                  <c:v>0.33740287111006495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3.5768193881900814</c:v>
                </c:pt>
                <c:pt idx="1">
                  <c:v>8.8632292482061317</c:v>
                </c:pt>
                <c:pt idx="2">
                  <c:v>1.2450936227232141</c:v>
                </c:pt>
                <c:pt idx="3">
                  <c:v>-1.3468999806773407</c:v>
                </c:pt>
                <c:pt idx="4">
                  <c:v>-1.1678539947497857</c:v>
                </c:pt>
                <c:pt idx="5">
                  <c:v>2.4348487387540025</c:v>
                </c:pt>
                <c:pt idx="6">
                  <c:v>-5.8953304884976632E-3</c:v>
                </c:pt>
                <c:pt idx="7">
                  <c:v>0.1591465016406719</c:v>
                </c:pt>
                <c:pt idx="8">
                  <c:v>0.53905528428042793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0.52898754991777652</c:v>
                </c:pt>
                <c:pt idx="1">
                  <c:v>0.40087864597510059</c:v>
                </c:pt>
                <c:pt idx="2">
                  <c:v>0.67088219547427252</c:v>
                </c:pt>
                <c:pt idx="3">
                  <c:v>0.35183431395570297</c:v>
                </c:pt>
                <c:pt idx="4">
                  <c:v>0.26427296868053785</c:v>
                </c:pt>
                <c:pt idx="5">
                  <c:v>0.70595699123568156</c:v>
                </c:pt>
                <c:pt idx="6">
                  <c:v>-0.12185060109749668</c:v>
                </c:pt>
                <c:pt idx="7">
                  <c:v>0.23763843945049917</c:v>
                </c:pt>
                <c:pt idx="8">
                  <c:v>0.65427507856439426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0.58649936240154377</c:v>
                </c:pt>
                <c:pt idx="1">
                  <c:v>2.7101764661114203</c:v>
                </c:pt>
                <c:pt idx="2">
                  <c:v>1.1571092831927885</c:v>
                </c:pt>
                <c:pt idx="3">
                  <c:v>-1.0299516070608998</c:v>
                </c:pt>
                <c:pt idx="4">
                  <c:v>0.23922657328866692</c:v>
                </c:pt>
                <c:pt idx="5">
                  <c:v>1.1029935274774942</c:v>
                </c:pt>
                <c:pt idx="6">
                  <c:v>0.24234430335892476</c:v>
                </c:pt>
                <c:pt idx="7">
                  <c:v>0.65396572107556661</c:v>
                </c:pt>
                <c:pt idx="8">
                  <c:v>-0.41577496017720073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1.7586437641748454</c:v>
                </c:pt>
                <c:pt idx="1">
                  <c:v>4.1567691208821707</c:v>
                </c:pt>
                <c:pt idx="2">
                  <c:v>1.4785785787816783</c:v>
                </c:pt>
                <c:pt idx="3">
                  <c:v>-1.854056029822388</c:v>
                </c:pt>
                <c:pt idx="4">
                  <c:v>0.43362018884218911</c:v>
                </c:pt>
                <c:pt idx="5">
                  <c:v>1.7912737243045651</c:v>
                </c:pt>
                <c:pt idx="6">
                  <c:v>-0.43318053242897037</c:v>
                </c:pt>
                <c:pt idx="7">
                  <c:v>0.23583096574445139</c:v>
                </c:pt>
                <c:pt idx="8">
                  <c:v>1.0232800039805832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0.98745261567371978</c:v>
                </c:pt>
                <c:pt idx="1">
                  <c:v>-0.14615928797808886</c:v>
                </c:pt>
                <c:pt idx="2">
                  <c:v>0.39597790003449163</c:v>
                </c:pt>
                <c:pt idx="3">
                  <c:v>0.1225997954721576</c:v>
                </c:pt>
                <c:pt idx="4">
                  <c:v>0.67840165958142506</c:v>
                </c:pt>
                <c:pt idx="5">
                  <c:v>0.34876477419966745</c:v>
                </c:pt>
                <c:pt idx="6">
                  <c:v>-9.0539128509963707E-2</c:v>
                </c:pt>
                <c:pt idx="7">
                  <c:v>0.30403432510964246</c:v>
                </c:pt>
                <c:pt idx="8">
                  <c:v>0.59002538200006915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0.71820141922883507</c:v>
                </c:pt>
                <c:pt idx="1">
                  <c:v>1.1638750342666686</c:v>
                </c:pt>
                <c:pt idx="2">
                  <c:v>7.2766836828694892E-3</c:v>
                </c:pt>
                <c:pt idx="3">
                  <c:v>-0.13630106781352191</c:v>
                </c:pt>
                <c:pt idx="4">
                  <c:v>0.3896097371790046</c:v>
                </c:pt>
                <c:pt idx="5">
                  <c:v>0.38193777368880388</c:v>
                </c:pt>
                <c:pt idx="6">
                  <c:v>0.42517503661275757</c:v>
                </c:pt>
                <c:pt idx="7">
                  <c:v>0.6434817865805984</c:v>
                </c:pt>
                <c:pt idx="8">
                  <c:v>0.75317783128724169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1.8181756240152236</c:v>
                </c:pt>
                <c:pt idx="1">
                  <c:v>4.7064601273239397</c:v>
                </c:pt>
                <c:pt idx="2">
                  <c:v>-0.23348495605846331</c:v>
                </c:pt>
                <c:pt idx="3">
                  <c:v>0.50715604914504819</c:v>
                </c:pt>
                <c:pt idx="4">
                  <c:v>-1.6014741835919679</c:v>
                </c:pt>
                <c:pt idx="5">
                  <c:v>0.64357501444943255</c:v>
                </c:pt>
                <c:pt idx="6">
                  <c:v>0.42728520194046915</c:v>
                </c:pt>
                <c:pt idx="7">
                  <c:v>-7.6684464103777827E-2</c:v>
                </c:pt>
                <c:pt idx="8">
                  <c:v>-0.48422471970014946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12.720889438966267</c:v>
                </c:pt>
                <c:pt idx="1">
                  <c:v>15.775220418561961</c:v>
                </c:pt>
                <c:pt idx="2">
                  <c:v>11.876309484132952</c:v>
                </c:pt>
                <c:pt idx="3">
                  <c:v>12.144671107859109</c:v>
                </c:pt>
                <c:pt idx="4">
                  <c:v>12.165867491604978</c:v>
                </c:pt>
                <c:pt idx="5">
                  <c:v>9.4449547145234192</c:v>
                </c:pt>
                <c:pt idx="6">
                  <c:v>9.7080406725134694</c:v>
                </c:pt>
                <c:pt idx="7">
                  <c:v>9.2935992735391668</c:v>
                </c:pt>
                <c:pt idx="8">
                  <c:v>9.8717795027346256</c:v>
                </c:pt>
                <c:pt idx="9">
                  <c:v>8.5093571988764989</c:v>
                </c:pt>
                <c:pt idx="10">
                  <c:v>10.351336604571626</c:v>
                </c:pt>
                <c:pt idx="11">
                  <c:v>9.5902599078218653</c:v>
                </c:pt>
                <c:pt idx="12">
                  <c:v>8.4588824041159771</c:v>
                </c:pt>
                <c:pt idx="13">
                  <c:v>8.2170708896705555</c:v>
                </c:pt>
                <c:pt idx="14">
                  <c:v>7.9647482882181144</c:v>
                </c:pt>
                <c:pt idx="15">
                  <c:v>7.821287313842439</c:v>
                </c:pt>
                <c:pt idx="16">
                  <c:v>7.6963350327320752</c:v>
                </c:pt>
                <c:pt idx="17">
                  <c:v>7.5671051034929535</c:v>
                </c:pt>
                <c:pt idx="18">
                  <c:v>7.4032369204110964</c:v>
                </c:pt>
                <c:pt idx="19">
                  <c:v>7.2185859833003683</c:v>
                </c:pt>
                <c:pt idx="20">
                  <c:v>7.0177388737603845</c:v>
                </c:pt>
                <c:pt idx="21">
                  <c:v>6.7995182178871181</c:v>
                </c:pt>
                <c:pt idx="22">
                  <c:v>6.5730865761061974</c:v>
                </c:pt>
                <c:pt idx="23">
                  <c:v>6.3298611276855201</c:v>
                </c:pt>
                <c:pt idx="24">
                  <c:v>6.0900835189006877</c:v>
                </c:pt>
                <c:pt idx="25">
                  <c:v>6.1637721602338029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41.59243191593653</c:v>
                </c:pt>
                <c:pt idx="1">
                  <c:v>39.150645527793266</c:v>
                </c:pt>
                <c:pt idx="2">
                  <c:v>38.091210887951135</c:v>
                </c:pt>
                <c:pt idx="3">
                  <c:v>36.186774487547076</c:v>
                </c:pt>
                <c:pt idx="4">
                  <c:v>40.519937934020987</c:v>
                </c:pt>
                <c:pt idx="5">
                  <c:v>34.170312091269558</c:v>
                </c:pt>
                <c:pt idx="6">
                  <c:v>39.553243330351627</c:v>
                </c:pt>
                <c:pt idx="7">
                  <c:v>36.022418322910838</c:v>
                </c:pt>
                <c:pt idx="8">
                  <c:v>37.312526829809151</c:v>
                </c:pt>
                <c:pt idx="9">
                  <c:v>39.028188118945302</c:v>
                </c:pt>
                <c:pt idx="10">
                  <c:v>35.224198890986358</c:v>
                </c:pt>
                <c:pt idx="11">
                  <c:v>31.924981080259528</c:v>
                </c:pt>
                <c:pt idx="12">
                  <c:v>33.602055835257687</c:v>
                </c:pt>
                <c:pt idx="13">
                  <c:v>33.375802976365904</c:v>
                </c:pt>
                <c:pt idx="14">
                  <c:v>33.009123860862488</c:v>
                </c:pt>
                <c:pt idx="15">
                  <c:v>32.450726456552012</c:v>
                </c:pt>
                <c:pt idx="16">
                  <c:v>31.823961924477338</c:v>
                </c:pt>
                <c:pt idx="17">
                  <c:v>31.114155785203476</c:v>
                </c:pt>
                <c:pt idx="18">
                  <c:v>30.336500330741146</c:v>
                </c:pt>
                <c:pt idx="19">
                  <c:v>29.501746095118435</c:v>
                </c:pt>
                <c:pt idx="20">
                  <c:v>28.597136778823895</c:v>
                </c:pt>
                <c:pt idx="21">
                  <c:v>27.621816484832912</c:v>
                </c:pt>
                <c:pt idx="22">
                  <c:v>26.589470126536114</c:v>
                </c:pt>
                <c:pt idx="23">
                  <c:v>25.506140902665511</c:v>
                </c:pt>
                <c:pt idx="24">
                  <c:v>24.402334834025364</c:v>
                </c:pt>
                <c:pt idx="25">
                  <c:v>23.239405754102119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57.538384676083929</c:v>
                </c:pt>
                <c:pt idx="1">
                  <c:v>59.946741036959637</c:v>
                </c:pt>
                <c:pt idx="2">
                  <c:v>60.59604449648721</c:v>
                </c:pt>
                <c:pt idx="3">
                  <c:v>58.953189487698964</c:v>
                </c:pt>
                <c:pt idx="4">
                  <c:v>59.899094468550224</c:v>
                </c:pt>
                <c:pt idx="5">
                  <c:v>59.825055668715542</c:v>
                </c:pt>
                <c:pt idx="6">
                  <c:v>57.311274461925308</c:v>
                </c:pt>
                <c:pt idx="7">
                  <c:v>59.558063714954571</c:v>
                </c:pt>
                <c:pt idx="8">
                  <c:v>58.539450875566878</c:v>
                </c:pt>
                <c:pt idx="9">
                  <c:v>56.337973428677003</c:v>
                </c:pt>
                <c:pt idx="10">
                  <c:v>53.038112613415286</c:v>
                </c:pt>
                <c:pt idx="11">
                  <c:v>50.617256249783424</c:v>
                </c:pt>
                <c:pt idx="12">
                  <c:v>51.171227823634545</c:v>
                </c:pt>
                <c:pt idx="13">
                  <c:v>50.680715107427851</c:v>
                </c:pt>
                <c:pt idx="14">
                  <c:v>50.040885614580468</c:v>
                </c:pt>
                <c:pt idx="15">
                  <c:v>49.184902475049213</c:v>
                </c:pt>
                <c:pt idx="16">
                  <c:v>48.277781399555771</c:v>
                </c:pt>
                <c:pt idx="17">
                  <c:v>47.34868078778252</c:v>
                </c:pt>
                <c:pt idx="18">
                  <c:v>46.411509046777056</c:v>
                </c:pt>
                <c:pt idx="19">
                  <c:v>45.472393165531223</c:v>
                </c:pt>
                <c:pt idx="20">
                  <c:v>44.552092396514333</c:v>
                </c:pt>
                <c:pt idx="21">
                  <c:v>43.622073276619872</c:v>
                </c:pt>
                <c:pt idx="22">
                  <c:v>42.683574426454349</c:v>
                </c:pt>
                <c:pt idx="23">
                  <c:v>41.74220494124949</c:v>
                </c:pt>
                <c:pt idx="24">
                  <c:v>40.774941293821243</c:v>
                </c:pt>
                <c:pt idx="25">
                  <c:v>39.739903923061917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57.963350644235462</c:v>
                </c:pt>
                <c:pt idx="1">
                  <c:v>54.736132575935201</c:v>
                </c:pt>
                <c:pt idx="2">
                  <c:v>55.517698863278582</c:v>
                </c:pt>
                <c:pt idx="3">
                  <c:v>59.750180460597321</c:v>
                </c:pt>
                <c:pt idx="4">
                  <c:v>59.711452470241035</c:v>
                </c:pt>
                <c:pt idx="5">
                  <c:v>60.470063592309188</c:v>
                </c:pt>
                <c:pt idx="6">
                  <c:v>61.863112735984693</c:v>
                </c:pt>
                <c:pt idx="7">
                  <c:v>64.105822992121432</c:v>
                </c:pt>
                <c:pt idx="8">
                  <c:v>63.473820428241524</c:v>
                </c:pt>
                <c:pt idx="9">
                  <c:v>63.294486040351025</c:v>
                </c:pt>
                <c:pt idx="10">
                  <c:v>60.092427668941255</c:v>
                </c:pt>
                <c:pt idx="11">
                  <c:v>56.972130635014629</c:v>
                </c:pt>
                <c:pt idx="12">
                  <c:v>60.745531446357099</c:v>
                </c:pt>
                <c:pt idx="13">
                  <c:v>61.461612457099505</c:v>
                </c:pt>
                <c:pt idx="14">
                  <c:v>62.041896567763509</c:v>
                </c:pt>
                <c:pt idx="15">
                  <c:v>62.405438647183644</c:v>
                </c:pt>
                <c:pt idx="16">
                  <c:v>62.717331917447297</c:v>
                </c:pt>
                <c:pt idx="17">
                  <c:v>63.01227920282291</c:v>
                </c:pt>
                <c:pt idx="18">
                  <c:v>63.303910732955146</c:v>
                </c:pt>
                <c:pt idx="19">
                  <c:v>63.598622769574703</c:v>
                </c:pt>
                <c:pt idx="20">
                  <c:v>63.925383598738634</c:v>
                </c:pt>
                <c:pt idx="21">
                  <c:v>64.252847366466327</c:v>
                </c:pt>
                <c:pt idx="22">
                  <c:v>64.579858365229825</c:v>
                </c:pt>
                <c:pt idx="23">
                  <c:v>64.9220242013795</c:v>
                </c:pt>
                <c:pt idx="24">
                  <c:v>65.251694156005627</c:v>
                </c:pt>
                <c:pt idx="25">
                  <c:v>65.498204391493857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13.230241730641604</c:v>
                </c:pt>
                <c:pt idx="1">
                  <c:v>13.122363297548834</c:v>
                </c:pt>
                <c:pt idx="2">
                  <c:v>13.778543102248481</c:v>
                </c:pt>
                <c:pt idx="3">
                  <c:v>13.426216878352202</c:v>
                </c:pt>
                <c:pt idx="4">
                  <c:v>14.812821870512641</c:v>
                </c:pt>
                <c:pt idx="5">
                  <c:v>13.975462505546393</c:v>
                </c:pt>
                <c:pt idx="6">
                  <c:v>15.387874509576555</c:v>
                </c:pt>
                <c:pt idx="7">
                  <c:v>15.259563036532059</c:v>
                </c:pt>
                <c:pt idx="8">
                  <c:v>14.599548089520637</c:v>
                </c:pt>
                <c:pt idx="9">
                  <c:v>13.803521416634128</c:v>
                </c:pt>
                <c:pt idx="10">
                  <c:v>14.503043702079193</c:v>
                </c:pt>
                <c:pt idx="11">
                  <c:v>16.471346809726896</c:v>
                </c:pt>
                <c:pt idx="12">
                  <c:v>15.313917821417146</c:v>
                </c:pt>
                <c:pt idx="13">
                  <c:v>15.659162068580791</c:v>
                </c:pt>
                <c:pt idx="14">
                  <c:v>15.967028162131378</c:v>
                </c:pt>
                <c:pt idx="15">
                  <c:v>16.21469069713379</c:v>
                </c:pt>
                <c:pt idx="16">
                  <c:v>16.46128667912803</c:v>
                </c:pt>
                <c:pt idx="17">
                  <c:v>16.707524531090609</c:v>
                </c:pt>
                <c:pt idx="18" formatCode="General">
                  <c:v>16.957579286423307</c:v>
                </c:pt>
                <c:pt idx="19" formatCode="General">
                  <c:v>17.210502147273971</c:v>
                </c:pt>
                <c:pt idx="20" formatCode="General">
                  <c:v>17.479988573783775</c:v>
                </c:pt>
                <c:pt idx="21" formatCode="General">
                  <c:v>17.755690526944733</c:v>
                </c:pt>
                <c:pt idx="22">
                  <c:v>18.037892583332468</c:v>
                </c:pt>
                <c:pt idx="23">
                  <c:v>18.345353210076368</c:v>
                </c:pt>
                <c:pt idx="24">
                  <c:v>18.659225858257091</c:v>
                </c:pt>
                <c:pt idx="25">
                  <c:v>18.930952405348243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15.794050153998583</c:v>
                </c:pt>
                <c:pt idx="1">
                  <c:v>15.585473594628192</c:v>
                </c:pt>
                <c:pt idx="2">
                  <c:v>15.705849654783851</c:v>
                </c:pt>
                <c:pt idx="3">
                  <c:v>16.250241989362145</c:v>
                </c:pt>
                <c:pt idx="4">
                  <c:v>16.746793015445348</c:v>
                </c:pt>
                <c:pt idx="5">
                  <c:v>15.430269425122217</c:v>
                </c:pt>
                <c:pt idx="6">
                  <c:v>16.508430077688306</c:v>
                </c:pt>
                <c:pt idx="7">
                  <c:v>16.236560234557938</c:v>
                </c:pt>
                <c:pt idx="8">
                  <c:v>15.717679900630657</c:v>
                </c:pt>
                <c:pt idx="9">
                  <c:v>14.0964178940668</c:v>
                </c:pt>
                <c:pt idx="10">
                  <c:v>14.824735695648069</c:v>
                </c:pt>
                <c:pt idx="11">
                  <c:v>16.285128666708161</c:v>
                </c:pt>
                <c:pt idx="12">
                  <c:v>15.177909822168784</c:v>
                </c:pt>
                <c:pt idx="13">
                  <c:v>15.409200967273229</c:v>
                </c:pt>
                <c:pt idx="14">
                  <c:v>15.619709502244033</c:v>
                </c:pt>
                <c:pt idx="15">
                  <c:v>15.770911119980612</c:v>
                </c:pt>
                <c:pt idx="16">
                  <c:v>15.921935801340252</c:v>
                </c:pt>
                <c:pt idx="17">
                  <c:v>16.084768558407156</c:v>
                </c:pt>
                <c:pt idx="18" formatCode="General">
                  <c:v>16.273254158226361</c:v>
                </c:pt>
                <c:pt idx="19" formatCode="General">
                  <c:v>16.481009316522382</c:v>
                </c:pt>
                <c:pt idx="20" formatCode="General">
                  <c:v>16.710852477399186</c:v>
                </c:pt>
                <c:pt idx="21" formatCode="General">
                  <c:v>16.955138614287808</c:v>
                </c:pt>
                <c:pt idx="22">
                  <c:v>17.222983205619524</c:v>
                </c:pt>
                <c:pt idx="23">
                  <c:v>17.489266583786126</c:v>
                </c:pt>
                <c:pt idx="24">
                  <c:v>17.723477288099094</c:v>
                </c:pt>
                <c:pt idx="25">
                  <c:v>17.958729924619714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38.549048139627665</c:v>
                </c:pt>
                <c:pt idx="1">
                  <c:v>40.596517179602401</c:v>
                </c:pt>
                <c:pt idx="2">
                  <c:v>42.383120435234133</c:v>
                </c:pt>
                <c:pt idx="3">
                  <c:v>43.802815833310149</c:v>
                </c:pt>
                <c:pt idx="4">
                  <c:v>47.495270239407056</c:v>
                </c:pt>
                <c:pt idx="5">
                  <c:v>46.33270115066</c:v>
                </c:pt>
                <c:pt idx="6">
                  <c:v>50.080953717309491</c:v>
                </c:pt>
                <c:pt idx="7">
                  <c:v>50.420410080272298</c:v>
                </c:pt>
                <c:pt idx="8">
                  <c:v>49.971541483950205</c:v>
                </c:pt>
                <c:pt idx="9">
                  <c:v>47.337415273127924</c:v>
                </c:pt>
                <c:pt idx="10">
                  <c:v>49.492504723829171</c:v>
                </c:pt>
                <c:pt idx="11">
                  <c:v>55.588962009458818</c:v>
                </c:pt>
                <c:pt idx="12">
                  <c:v>52.829647076822788</c:v>
                </c:pt>
                <c:pt idx="13">
                  <c:v>54.180241217573936</c:v>
                </c:pt>
                <c:pt idx="14">
                  <c:v>55.398598094954906</c:v>
                </c:pt>
                <c:pt idx="15">
                  <c:v>56.397172750058743</c:v>
                </c:pt>
                <c:pt idx="16">
                  <c:v>57.347106312834065</c:v>
                </c:pt>
                <c:pt idx="17">
                  <c:v>58.269019130545153</c:v>
                </c:pt>
                <c:pt idx="18" formatCode="General">
                  <c:v>59.203940569145992</c:v>
                </c:pt>
                <c:pt idx="19" formatCode="General">
                  <c:v>60.136145099186578</c:v>
                </c:pt>
                <c:pt idx="20" formatCode="General">
                  <c:v>61.105103319008265</c:v>
                </c:pt>
                <c:pt idx="21" formatCode="General">
                  <c:v>62.083501990577147</c:v>
                </c:pt>
                <c:pt idx="22" formatCode="General">
                  <c:v>63.056469797104135</c:v>
                </c:pt>
                <c:pt idx="23" formatCode="General">
                  <c:v>64.03535538998436</c:v>
                </c:pt>
                <c:pt idx="24" formatCode="General">
                  <c:v>65.035374012222647</c:v>
                </c:pt>
                <c:pt idx="25" formatCode="General">
                  <c:v>65.986687638810096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18.156590112933582</c:v>
                </c:pt>
                <c:pt idx="1">
                  <c:v>15.957161104478265</c:v>
                </c:pt>
                <c:pt idx="2">
                  <c:v>17.115781503200704</c:v>
                </c:pt>
                <c:pt idx="3">
                  <c:v>15.724851102457725</c:v>
                </c:pt>
                <c:pt idx="4">
                  <c:v>20.679092286064069</c:v>
                </c:pt>
                <c:pt idx="5">
                  <c:v>21.495243618986073</c:v>
                </c:pt>
                <c:pt idx="6">
                  <c:v>22.980884487318939</c:v>
                </c:pt>
                <c:pt idx="7">
                  <c:v>26.627404882734115</c:v>
                </c:pt>
                <c:pt idx="8">
                  <c:v>25.556493012446371</c:v>
                </c:pt>
                <c:pt idx="9">
                  <c:v>27.31826234249656</c:v>
                </c:pt>
                <c:pt idx="10">
                  <c:v>27.637839014255576</c:v>
                </c:pt>
                <c:pt idx="11">
                  <c:v>28.065067636042922</c:v>
                </c:pt>
                <c:pt idx="12">
                  <c:v>30.952810036805314</c:v>
                </c:pt>
                <c:pt idx="13">
                  <c:v>32.78889957479791</c:v>
                </c:pt>
                <c:pt idx="14">
                  <c:v>34.592734112432062</c:v>
                </c:pt>
                <c:pt idx="15">
                  <c:v>36.293652615972192</c:v>
                </c:pt>
                <c:pt idx="16">
                  <c:v>37.99847904634268</c:v>
                </c:pt>
                <c:pt idx="17">
                  <c:v>39.718796601370897</c:v>
                </c:pt>
                <c:pt idx="18" formatCode="General">
                  <c:v>41.464019006057114</c:v>
                </c:pt>
                <c:pt idx="19" formatCode="General">
                  <c:v>43.238177924754325</c:v>
                </c:pt>
                <c:pt idx="20" formatCode="General">
                  <c:v>45.065569200237029</c:v>
                </c:pt>
                <c:pt idx="21" formatCode="General">
                  <c:v>46.926877484608546</c:v>
                </c:pt>
                <c:pt idx="22" formatCode="General">
                  <c:v>48.824114642199852</c:v>
                </c:pt>
                <c:pt idx="23" formatCode="General">
                  <c:v>50.762146545476476</c:v>
                </c:pt>
                <c:pt idx="24" formatCode="General">
                  <c:v>52.72783139988482</c:v>
                </c:pt>
                <c:pt idx="25" formatCode="General">
                  <c:v>54.666864789192971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2.5360131875765357</c:v>
                </c:pt>
                <c:pt idx="1">
                  <c:v>2.3287452644923214</c:v>
                </c:pt>
                <c:pt idx="2">
                  <c:v>2.4454415726829617</c:v>
                </c:pt>
                <c:pt idx="3">
                  <c:v>2.3390586528154427</c:v>
                </c:pt>
                <c:pt idx="4">
                  <c:v>2.9926702241536289</c:v>
                </c:pt>
                <c:pt idx="5">
                  <c:v>3.1769372328674748</c:v>
                </c:pt>
                <c:pt idx="6">
                  <c:v>3.3381860073314398</c:v>
                </c:pt>
                <c:pt idx="7">
                  <c:v>3.8821574623774251</c:v>
                </c:pt>
                <c:pt idx="8">
                  <c:v>3.7351598770998926</c:v>
                </c:pt>
                <c:pt idx="9">
                  <c:v>3.9943782868248707</c:v>
                </c:pt>
                <c:pt idx="10">
                  <c:v>3.9068010862733207</c:v>
                </c:pt>
                <c:pt idx="11">
                  <c:v>3.9868670051838437</c:v>
                </c:pt>
                <c:pt idx="12">
                  <c:v>4.4220177334207555</c:v>
                </c:pt>
                <c:pt idx="13">
                  <c:v>4.6712947412105974</c:v>
                </c:pt>
                <c:pt idx="14">
                  <c:v>4.9192757968129524</c:v>
                </c:pt>
                <c:pt idx="15">
                  <c:v>5.154217924227086</c:v>
                </c:pt>
                <c:pt idx="16">
                  <c:v>5.3877818861424256</c:v>
                </c:pt>
                <c:pt idx="17">
                  <c:v>5.6226702992844917</c:v>
                </c:pt>
                <c:pt idx="18" formatCode="General">
                  <c:v>5.8640499492624336</c:v>
                </c:pt>
                <c:pt idx="19" formatCode="General">
                  <c:v>6.1088174987381105</c:v>
                </c:pt>
                <c:pt idx="20" formatCode="General">
                  <c:v>6.3601347817343887</c:v>
                </c:pt>
                <c:pt idx="21" formatCode="General">
                  <c:v>6.6155360377756063</c:v>
                </c:pt>
                <c:pt idx="22" formatCode="General">
                  <c:v>6.8735502774177633</c:v>
                </c:pt>
                <c:pt idx="23" formatCode="General">
                  <c:v>7.1346470976968543</c:v>
                </c:pt>
                <c:pt idx="24" formatCode="General">
                  <c:v>7.3990376387834802</c:v>
                </c:pt>
                <c:pt idx="25" formatCode="General">
                  <c:v>7.6604790131372313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12.720889438966267</c:v>
                </c:pt>
                <c:pt idx="1">
                  <c:v>15.775220418561961</c:v>
                </c:pt>
                <c:pt idx="2">
                  <c:v>11.876309484132952</c:v>
                </c:pt>
                <c:pt idx="3">
                  <c:v>12.144671107859109</c:v>
                </c:pt>
                <c:pt idx="4">
                  <c:v>12.165867491604978</c:v>
                </c:pt>
                <c:pt idx="5">
                  <c:v>9.4449547145234192</c:v>
                </c:pt>
                <c:pt idx="6">
                  <c:v>9.7080406725134694</c:v>
                </c:pt>
                <c:pt idx="7">
                  <c:v>9.2935992735391668</c:v>
                </c:pt>
                <c:pt idx="8">
                  <c:v>9.8717795027346256</c:v>
                </c:pt>
                <c:pt idx="9">
                  <c:v>8.5093571988764989</c:v>
                </c:pt>
                <c:pt idx="10">
                  <c:v>10.351336604571626</c:v>
                </c:pt>
                <c:pt idx="11">
                  <c:v>9.5902599078218653</c:v>
                </c:pt>
                <c:pt idx="12">
                  <c:v>8.4588824041159771</c:v>
                </c:pt>
                <c:pt idx="13">
                  <c:v>8.2170708896705555</c:v>
                </c:pt>
                <c:pt idx="14">
                  <c:v>7.9647482882181144</c:v>
                </c:pt>
                <c:pt idx="15">
                  <c:v>7.821287313842439</c:v>
                </c:pt>
                <c:pt idx="16">
                  <c:v>7.6963350327320752</c:v>
                </c:pt>
                <c:pt idx="17">
                  <c:v>7.5671051034929535</c:v>
                </c:pt>
                <c:pt idx="18">
                  <c:v>7.4032369204110964</c:v>
                </c:pt>
                <c:pt idx="19">
                  <c:v>7.2185859833003683</c:v>
                </c:pt>
                <c:pt idx="20">
                  <c:v>7.0177388737603845</c:v>
                </c:pt>
                <c:pt idx="21">
                  <c:v>6.7995182178871181</c:v>
                </c:pt>
                <c:pt idx="22">
                  <c:v>6.5730865761061974</c:v>
                </c:pt>
                <c:pt idx="23">
                  <c:v>6.3298611276855201</c:v>
                </c:pt>
                <c:pt idx="24">
                  <c:v>6.0900835189006877</c:v>
                </c:pt>
                <c:pt idx="25">
                  <c:v>6.1637721602338029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41.59243191593653</c:v>
                </c:pt>
                <c:pt idx="1">
                  <c:v>39.150645527793266</c:v>
                </c:pt>
                <c:pt idx="2">
                  <c:v>38.091210887951135</c:v>
                </c:pt>
                <c:pt idx="3">
                  <c:v>36.186774487547076</c:v>
                </c:pt>
                <c:pt idx="4">
                  <c:v>40.519937934020987</c:v>
                </c:pt>
                <c:pt idx="5">
                  <c:v>34.170312091269558</c:v>
                </c:pt>
                <c:pt idx="6">
                  <c:v>39.553243330351627</c:v>
                </c:pt>
                <c:pt idx="7">
                  <c:v>36.022418322910838</c:v>
                </c:pt>
                <c:pt idx="8">
                  <c:v>37.312526829809151</c:v>
                </c:pt>
                <c:pt idx="9">
                  <c:v>39.028188118945302</c:v>
                </c:pt>
                <c:pt idx="10">
                  <c:v>35.224198890986358</c:v>
                </c:pt>
                <c:pt idx="11">
                  <c:v>31.924981080259528</c:v>
                </c:pt>
                <c:pt idx="12">
                  <c:v>33.602055835257687</c:v>
                </c:pt>
                <c:pt idx="13">
                  <c:v>33.375802976365904</c:v>
                </c:pt>
                <c:pt idx="14">
                  <c:v>33.009123860862488</c:v>
                </c:pt>
                <c:pt idx="15">
                  <c:v>32.450726456552012</c:v>
                </c:pt>
                <c:pt idx="16">
                  <c:v>31.823961924477338</c:v>
                </c:pt>
                <c:pt idx="17">
                  <c:v>31.114155785203476</c:v>
                </c:pt>
                <c:pt idx="18">
                  <c:v>30.336500330741146</c:v>
                </c:pt>
                <c:pt idx="19">
                  <c:v>29.501746095118435</c:v>
                </c:pt>
                <c:pt idx="20">
                  <c:v>28.597136778823895</c:v>
                </c:pt>
                <c:pt idx="21">
                  <c:v>27.621816484832912</c:v>
                </c:pt>
                <c:pt idx="22">
                  <c:v>26.589470126536114</c:v>
                </c:pt>
                <c:pt idx="23">
                  <c:v>25.506140902665511</c:v>
                </c:pt>
                <c:pt idx="24">
                  <c:v>24.402334834025364</c:v>
                </c:pt>
                <c:pt idx="25">
                  <c:v>23.239405754102119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57.538384676083929</c:v>
                </c:pt>
                <c:pt idx="1">
                  <c:v>59.946741036959637</c:v>
                </c:pt>
                <c:pt idx="2">
                  <c:v>60.59604449648721</c:v>
                </c:pt>
                <c:pt idx="3">
                  <c:v>58.953189487698964</c:v>
                </c:pt>
                <c:pt idx="4">
                  <c:v>59.899094468550224</c:v>
                </c:pt>
                <c:pt idx="5">
                  <c:v>59.825055668715542</c:v>
                </c:pt>
                <c:pt idx="6">
                  <c:v>57.311274461925308</c:v>
                </c:pt>
                <c:pt idx="7">
                  <c:v>59.558063714954571</c:v>
                </c:pt>
                <c:pt idx="8">
                  <c:v>58.539450875566878</c:v>
                </c:pt>
                <c:pt idx="9">
                  <c:v>56.337973428677003</c:v>
                </c:pt>
                <c:pt idx="10">
                  <c:v>53.038112613415286</c:v>
                </c:pt>
                <c:pt idx="11">
                  <c:v>50.617256249783424</c:v>
                </c:pt>
                <c:pt idx="12">
                  <c:v>51.171227823634545</c:v>
                </c:pt>
                <c:pt idx="13">
                  <c:v>50.680715107427851</c:v>
                </c:pt>
                <c:pt idx="14">
                  <c:v>50.040885614580468</c:v>
                </c:pt>
                <c:pt idx="15">
                  <c:v>49.184902475049213</c:v>
                </c:pt>
                <c:pt idx="16">
                  <c:v>48.277781399555771</c:v>
                </c:pt>
                <c:pt idx="17">
                  <c:v>47.34868078778252</c:v>
                </c:pt>
                <c:pt idx="18">
                  <c:v>46.411509046777056</c:v>
                </c:pt>
                <c:pt idx="19">
                  <c:v>45.472393165531223</c:v>
                </c:pt>
                <c:pt idx="20">
                  <c:v>44.552092396514333</c:v>
                </c:pt>
                <c:pt idx="21">
                  <c:v>43.622073276619872</c:v>
                </c:pt>
                <c:pt idx="22">
                  <c:v>42.683574426454349</c:v>
                </c:pt>
                <c:pt idx="23">
                  <c:v>41.74220494124949</c:v>
                </c:pt>
                <c:pt idx="24">
                  <c:v>40.774941293821243</c:v>
                </c:pt>
                <c:pt idx="25">
                  <c:v>39.739903923061917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57.963350644235462</c:v>
                </c:pt>
                <c:pt idx="1">
                  <c:v>54.736132575935201</c:v>
                </c:pt>
                <c:pt idx="2">
                  <c:v>55.517698863278582</c:v>
                </c:pt>
                <c:pt idx="3">
                  <c:v>59.750180460597321</c:v>
                </c:pt>
                <c:pt idx="4">
                  <c:v>59.711452470241035</c:v>
                </c:pt>
                <c:pt idx="5">
                  <c:v>60.470063592309188</c:v>
                </c:pt>
                <c:pt idx="6">
                  <c:v>61.863112735984693</c:v>
                </c:pt>
                <c:pt idx="7">
                  <c:v>64.105822992121432</c:v>
                </c:pt>
                <c:pt idx="8">
                  <c:v>63.473820428241524</c:v>
                </c:pt>
                <c:pt idx="9">
                  <c:v>63.294486040351025</c:v>
                </c:pt>
                <c:pt idx="10">
                  <c:v>60.092427668941255</c:v>
                </c:pt>
                <c:pt idx="11">
                  <c:v>56.972130635014629</c:v>
                </c:pt>
                <c:pt idx="12">
                  <c:v>60.745531446357099</c:v>
                </c:pt>
                <c:pt idx="13">
                  <c:v>61.461612457099505</c:v>
                </c:pt>
                <c:pt idx="14">
                  <c:v>62.041896567763509</c:v>
                </c:pt>
                <c:pt idx="15">
                  <c:v>62.405438647183644</c:v>
                </c:pt>
                <c:pt idx="16">
                  <c:v>62.717331917447297</c:v>
                </c:pt>
                <c:pt idx="17">
                  <c:v>63.01227920282291</c:v>
                </c:pt>
                <c:pt idx="18">
                  <c:v>63.303910732955146</c:v>
                </c:pt>
                <c:pt idx="19">
                  <c:v>63.598622769574703</c:v>
                </c:pt>
                <c:pt idx="20">
                  <c:v>63.925383598738634</c:v>
                </c:pt>
                <c:pt idx="21">
                  <c:v>64.252847366466327</c:v>
                </c:pt>
                <c:pt idx="22">
                  <c:v>64.579858365229825</c:v>
                </c:pt>
                <c:pt idx="23">
                  <c:v>64.9220242013795</c:v>
                </c:pt>
                <c:pt idx="24">
                  <c:v>65.251694156005627</c:v>
                </c:pt>
                <c:pt idx="25">
                  <c:v>65.498204391493857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13.230241730641604</c:v>
                </c:pt>
                <c:pt idx="1">
                  <c:v>13.122363297548834</c:v>
                </c:pt>
                <c:pt idx="2">
                  <c:v>13.778543102248481</c:v>
                </c:pt>
                <c:pt idx="3">
                  <c:v>13.426216878352202</c:v>
                </c:pt>
                <c:pt idx="4">
                  <c:v>14.812821870512641</c:v>
                </c:pt>
                <c:pt idx="5">
                  <c:v>13.975462505546393</c:v>
                </c:pt>
                <c:pt idx="6">
                  <c:v>15.387874509576555</c:v>
                </c:pt>
                <c:pt idx="7">
                  <c:v>15.259563036532059</c:v>
                </c:pt>
                <c:pt idx="8">
                  <c:v>14.599548089520637</c:v>
                </c:pt>
                <c:pt idx="9">
                  <c:v>13.803521416634128</c:v>
                </c:pt>
                <c:pt idx="10">
                  <c:v>14.503043702079193</c:v>
                </c:pt>
                <c:pt idx="11">
                  <c:v>16.471346809726896</c:v>
                </c:pt>
                <c:pt idx="12">
                  <c:v>15.313917821417146</c:v>
                </c:pt>
                <c:pt idx="13">
                  <c:v>15.659162068580791</c:v>
                </c:pt>
                <c:pt idx="14">
                  <c:v>15.967028162131378</c:v>
                </c:pt>
                <c:pt idx="15">
                  <c:v>16.21469069713379</c:v>
                </c:pt>
                <c:pt idx="16">
                  <c:v>16.46128667912803</c:v>
                </c:pt>
                <c:pt idx="17">
                  <c:v>16.707524531090609</c:v>
                </c:pt>
                <c:pt idx="18" formatCode="General">
                  <c:v>16.957579286423307</c:v>
                </c:pt>
                <c:pt idx="19" formatCode="General">
                  <c:v>17.210502147273971</c:v>
                </c:pt>
                <c:pt idx="20" formatCode="General">
                  <c:v>17.479988573783775</c:v>
                </c:pt>
                <c:pt idx="21" formatCode="General">
                  <c:v>17.755690526944733</c:v>
                </c:pt>
                <c:pt idx="22">
                  <c:v>18.037892583332468</c:v>
                </c:pt>
                <c:pt idx="23">
                  <c:v>18.345353210076368</c:v>
                </c:pt>
                <c:pt idx="24">
                  <c:v>18.659225858257091</c:v>
                </c:pt>
                <c:pt idx="25">
                  <c:v>18.930952405348243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15.794050153998583</c:v>
                </c:pt>
                <c:pt idx="1">
                  <c:v>15.585473594628192</c:v>
                </c:pt>
                <c:pt idx="2">
                  <c:v>15.705849654783851</c:v>
                </c:pt>
                <c:pt idx="3">
                  <c:v>16.250241989362145</c:v>
                </c:pt>
                <c:pt idx="4">
                  <c:v>16.746793015445348</c:v>
                </c:pt>
                <c:pt idx="5">
                  <c:v>15.430269425122217</c:v>
                </c:pt>
                <c:pt idx="6">
                  <c:v>16.508430077688306</c:v>
                </c:pt>
                <c:pt idx="7">
                  <c:v>16.236560234557938</c:v>
                </c:pt>
                <c:pt idx="8">
                  <c:v>15.717679900630657</c:v>
                </c:pt>
                <c:pt idx="9">
                  <c:v>14.0964178940668</c:v>
                </c:pt>
                <c:pt idx="10">
                  <c:v>14.824735695648069</c:v>
                </c:pt>
                <c:pt idx="11">
                  <c:v>16.285128666708161</c:v>
                </c:pt>
                <c:pt idx="12">
                  <c:v>15.177909822168784</c:v>
                </c:pt>
                <c:pt idx="13">
                  <c:v>15.409200967273229</c:v>
                </c:pt>
                <c:pt idx="14">
                  <c:v>15.619709502244033</c:v>
                </c:pt>
                <c:pt idx="15">
                  <c:v>15.770911119980612</c:v>
                </c:pt>
                <c:pt idx="16">
                  <c:v>15.921935801340252</c:v>
                </c:pt>
                <c:pt idx="17">
                  <c:v>16.084768558407156</c:v>
                </c:pt>
                <c:pt idx="18" formatCode="General">
                  <c:v>16.273254158226361</c:v>
                </c:pt>
                <c:pt idx="19" formatCode="General">
                  <c:v>16.481009316522382</c:v>
                </c:pt>
                <c:pt idx="20" formatCode="General">
                  <c:v>16.710852477399186</c:v>
                </c:pt>
                <c:pt idx="21" formatCode="General">
                  <c:v>16.955138614287808</c:v>
                </c:pt>
                <c:pt idx="22">
                  <c:v>17.222983205619524</c:v>
                </c:pt>
                <c:pt idx="23">
                  <c:v>17.489266583786126</c:v>
                </c:pt>
                <c:pt idx="24">
                  <c:v>17.723477288099094</c:v>
                </c:pt>
                <c:pt idx="25">
                  <c:v>17.958729924619714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38.549048139627665</c:v>
                </c:pt>
                <c:pt idx="1">
                  <c:v>40.596517179602401</c:v>
                </c:pt>
                <c:pt idx="2">
                  <c:v>42.383120435234133</c:v>
                </c:pt>
                <c:pt idx="3">
                  <c:v>43.802815833310149</c:v>
                </c:pt>
                <c:pt idx="4">
                  <c:v>47.495270239407056</c:v>
                </c:pt>
                <c:pt idx="5">
                  <c:v>46.33270115066</c:v>
                </c:pt>
                <c:pt idx="6">
                  <c:v>50.080953717309491</c:v>
                </c:pt>
                <c:pt idx="7">
                  <c:v>50.420410080272298</c:v>
                </c:pt>
                <c:pt idx="8">
                  <c:v>49.971541483950205</c:v>
                </c:pt>
                <c:pt idx="9">
                  <c:v>47.337415273127924</c:v>
                </c:pt>
                <c:pt idx="10">
                  <c:v>49.492504723829171</c:v>
                </c:pt>
                <c:pt idx="11">
                  <c:v>55.588962009458818</c:v>
                </c:pt>
                <c:pt idx="12">
                  <c:v>52.829647076822788</c:v>
                </c:pt>
                <c:pt idx="13">
                  <c:v>54.180241217573936</c:v>
                </c:pt>
                <c:pt idx="14">
                  <c:v>55.398598094954906</c:v>
                </c:pt>
                <c:pt idx="15">
                  <c:v>56.397172750058743</c:v>
                </c:pt>
                <c:pt idx="16">
                  <c:v>57.347106312834065</c:v>
                </c:pt>
                <c:pt idx="17">
                  <c:v>58.269019130545153</c:v>
                </c:pt>
                <c:pt idx="18" formatCode="General">
                  <c:v>59.203940569145992</c:v>
                </c:pt>
                <c:pt idx="19" formatCode="General">
                  <c:v>60.136145099186578</c:v>
                </c:pt>
                <c:pt idx="20" formatCode="General">
                  <c:v>61.105103319008265</c:v>
                </c:pt>
                <c:pt idx="21" formatCode="General">
                  <c:v>62.083501990577147</c:v>
                </c:pt>
                <c:pt idx="22" formatCode="General">
                  <c:v>63.056469797104135</c:v>
                </c:pt>
                <c:pt idx="23" formatCode="General">
                  <c:v>64.03535538998436</c:v>
                </c:pt>
                <c:pt idx="24" formatCode="General">
                  <c:v>65.035374012222647</c:v>
                </c:pt>
                <c:pt idx="25" formatCode="General">
                  <c:v>65.986687638810096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18.156590112933582</c:v>
                </c:pt>
                <c:pt idx="1">
                  <c:v>15.957161104478265</c:v>
                </c:pt>
                <c:pt idx="2">
                  <c:v>17.115781503200704</c:v>
                </c:pt>
                <c:pt idx="3">
                  <c:v>15.724851102457725</c:v>
                </c:pt>
                <c:pt idx="4">
                  <c:v>20.679092286064069</c:v>
                </c:pt>
                <c:pt idx="5">
                  <c:v>21.495243618986073</c:v>
                </c:pt>
                <c:pt idx="6">
                  <c:v>22.980884487318939</c:v>
                </c:pt>
                <c:pt idx="7">
                  <c:v>26.627404882734115</c:v>
                </c:pt>
                <c:pt idx="8">
                  <c:v>25.556493012446371</c:v>
                </c:pt>
                <c:pt idx="9">
                  <c:v>27.31826234249656</c:v>
                </c:pt>
                <c:pt idx="10">
                  <c:v>27.637839014255576</c:v>
                </c:pt>
                <c:pt idx="11">
                  <c:v>28.065067636042922</c:v>
                </c:pt>
                <c:pt idx="12">
                  <c:v>30.952810036805314</c:v>
                </c:pt>
                <c:pt idx="13">
                  <c:v>32.78889957479791</c:v>
                </c:pt>
                <c:pt idx="14">
                  <c:v>34.592734112432062</c:v>
                </c:pt>
                <c:pt idx="15">
                  <c:v>36.293652615972192</c:v>
                </c:pt>
                <c:pt idx="16">
                  <c:v>37.99847904634268</c:v>
                </c:pt>
                <c:pt idx="17">
                  <c:v>39.718796601370897</c:v>
                </c:pt>
                <c:pt idx="18" formatCode="General">
                  <c:v>41.464019006057114</c:v>
                </c:pt>
                <c:pt idx="19" formatCode="General">
                  <c:v>43.238177924754325</c:v>
                </c:pt>
                <c:pt idx="20" formatCode="General">
                  <c:v>45.065569200237029</c:v>
                </c:pt>
                <c:pt idx="21" formatCode="General">
                  <c:v>46.926877484608546</c:v>
                </c:pt>
                <c:pt idx="22" formatCode="General">
                  <c:v>48.824114642199852</c:v>
                </c:pt>
                <c:pt idx="23" formatCode="General">
                  <c:v>50.762146545476476</c:v>
                </c:pt>
                <c:pt idx="24" formatCode="General">
                  <c:v>52.72783139988482</c:v>
                </c:pt>
                <c:pt idx="25" formatCode="General">
                  <c:v>54.666864789192971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2.5360131875765357</c:v>
                </c:pt>
                <c:pt idx="1">
                  <c:v>2.3287452644923214</c:v>
                </c:pt>
                <c:pt idx="2">
                  <c:v>2.4454415726829617</c:v>
                </c:pt>
                <c:pt idx="3">
                  <c:v>2.3390586528154427</c:v>
                </c:pt>
                <c:pt idx="4">
                  <c:v>2.9926702241536289</c:v>
                </c:pt>
                <c:pt idx="5">
                  <c:v>3.1769372328674748</c:v>
                </c:pt>
                <c:pt idx="6">
                  <c:v>3.3381860073314398</c:v>
                </c:pt>
                <c:pt idx="7">
                  <c:v>3.8821574623774251</c:v>
                </c:pt>
                <c:pt idx="8">
                  <c:v>3.7351598770998926</c:v>
                </c:pt>
                <c:pt idx="9">
                  <c:v>3.9943782868248707</c:v>
                </c:pt>
                <c:pt idx="10">
                  <c:v>3.9068010862733207</c:v>
                </c:pt>
                <c:pt idx="11">
                  <c:v>3.9868670051838437</c:v>
                </c:pt>
                <c:pt idx="12">
                  <c:v>4.4220177334207555</c:v>
                </c:pt>
                <c:pt idx="13">
                  <c:v>4.6712947412105974</c:v>
                </c:pt>
                <c:pt idx="14">
                  <c:v>4.9192757968129524</c:v>
                </c:pt>
                <c:pt idx="15">
                  <c:v>5.154217924227086</c:v>
                </c:pt>
                <c:pt idx="16">
                  <c:v>5.3877818861424256</c:v>
                </c:pt>
                <c:pt idx="17">
                  <c:v>5.6226702992844917</c:v>
                </c:pt>
                <c:pt idx="18" formatCode="General">
                  <c:v>5.8640499492624336</c:v>
                </c:pt>
                <c:pt idx="19" formatCode="General">
                  <c:v>6.1088174987381105</c:v>
                </c:pt>
                <c:pt idx="20" formatCode="General">
                  <c:v>6.3601347817343887</c:v>
                </c:pt>
                <c:pt idx="21" formatCode="General">
                  <c:v>6.6155360377756063</c:v>
                </c:pt>
                <c:pt idx="22" formatCode="General">
                  <c:v>6.8735502774177633</c:v>
                </c:pt>
                <c:pt idx="23" formatCode="General">
                  <c:v>7.1346470976968543</c:v>
                </c:pt>
                <c:pt idx="24" formatCode="General">
                  <c:v>7.3990376387834802</c:v>
                </c:pt>
                <c:pt idx="25" formatCode="General">
                  <c:v>7.6604790131372313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15.25990230417354</c:v>
                </c:pt>
                <c:pt idx="1">
                  <c:v>10.969041502036882</c:v>
                </c:pt>
                <c:pt idx="2">
                  <c:v>11.679072863282208</c:v>
                </c:pt>
                <c:pt idx="3">
                  <c:v>11.130433871926517</c:v>
                </c:pt>
                <c:pt idx="4">
                  <c:v>12.13358767565421</c:v>
                </c:pt>
                <c:pt idx="5">
                  <c:v>13.081249669422162</c:v>
                </c:pt>
                <c:pt idx="6">
                  <c:v>3.6697116443512661</c:v>
                </c:pt>
                <c:pt idx="7">
                  <c:v>4.9437037661279195</c:v>
                </c:pt>
                <c:pt idx="8">
                  <c:v>1.6141128294358236</c:v>
                </c:pt>
                <c:pt idx="9">
                  <c:v>5.4445814823343968</c:v>
                </c:pt>
                <c:pt idx="10">
                  <c:v>13.342921106071838</c:v>
                </c:pt>
                <c:pt idx="11">
                  <c:v>19.841504673109636</c:v>
                </c:pt>
                <c:pt idx="12">
                  <c:v>5.4813237089955189</c:v>
                </c:pt>
                <c:pt idx="13">
                  <c:v>5.1006222444355114</c:v>
                </c:pt>
                <c:pt idx="14">
                  <c:v>10.57747004191088</c:v>
                </c:pt>
                <c:pt idx="15">
                  <c:v>11.675972177464688</c:v>
                </c:pt>
                <c:pt idx="16">
                  <c:v>6.5843523199046219</c:v>
                </c:pt>
                <c:pt idx="17">
                  <c:v>20.555866211708405</c:v>
                </c:pt>
                <c:pt idx="18">
                  <c:v>6.144599182337565</c:v>
                </c:pt>
                <c:pt idx="19">
                  <c:v>0.22038217697327314</c:v>
                </c:pt>
                <c:pt idx="20">
                  <c:v>22.196667575155402</c:v>
                </c:pt>
                <c:pt idx="21">
                  <c:v>3.6497907237344158</c:v>
                </c:pt>
                <c:pt idx="22">
                  <c:v>7.4156682981051532</c:v>
                </c:pt>
                <c:pt idx="23">
                  <c:v>7.937879374491545</c:v>
                </c:pt>
                <c:pt idx="24">
                  <c:v>5.4775112857963073</c:v>
                </c:pt>
                <c:pt idx="25">
                  <c:v>28.193071291060249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18.739880655007713</c:v>
                </c:pt>
                <c:pt idx="1">
                  <c:v>12.3655074927022</c:v>
                </c:pt>
                <c:pt idx="2">
                  <c:v>13.464162305448371</c:v>
                </c:pt>
                <c:pt idx="3">
                  <c:v>12.398197566010566</c:v>
                </c:pt>
                <c:pt idx="4">
                  <c:v>12.563956501456921</c:v>
                </c:pt>
                <c:pt idx="5">
                  <c:v>16.226770078235695</c:v>
                </c:pt>
                <c:pt idx="6">
                  <c:v>4.5583907085824737</c:v>
                </c:pt>
                <c:pt idx="7">
                  <c:v>5.3343914547576281</c:v>
                </c:pt>
                <c:pt idx="8">
                  <c:v>1.7782805261587009</c:v>
                </c:pt>
                <c:pt idx="9">
                  <c:v>5.5602539680347114</c:v>
                </c:pt>
                <c:pt idx="10">
                  <c:v>14.836657678720641</c:v>
                </c:pt>
                <c:pt idx="11">
                  <c:v>20.265148302931941</c:v>
                </c:pt>
                <c:pt idx="12">
                  <c:v>4.8770469595639367</c:v>
                </c:pt>
                <c:pt idx="13">
                  <c:v>5.203935701358259</c:v>
                </c:pt>
                <c:pt idx="14">
                  <c:v>9.1318181149624866</c:v>
                </c:pt>
                <c:pt idx="15">
                  <c:v>9.5011805640697453</c:v>
                </c:pt>
                <c:pt idx="16">
                  <c:v>6.1689955013827502</c:v>
                </c:pt>
                <c:pt idx="17">
                  <c:v>19.17990306502125</c:v>
                </c:pt>
                <c:pt idx="18">
                  <c:v>6.0471621566146263</c:v>
                </c:pt>
                <c:pt idx="19">
                  <c:v>0.25402899302290849</c:v>
                </c:pt>
                <c:pt idx="20">
                  <c:v>21.247512871544863</c:v>
                </c:pt>
                <c:pt idx="21">
                  <c:v>4.1584717198178573</c:v>
                </c:pt>
                <c:pt idx="22">
                  <c:v>5.8996957549503746</c:v>
                </c:pt>
                <c:pt idx="23">
                  <c:v>7.3059116896796992</c:v>
                </c:pt>
                <c:pt idx="24">
                  <c:v>4.1973192169812874</c:v>
                </c:pt>
                <c:pt idx="25">
                  <c:v>27.806420452982245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19.416924111995151</c:v>
                </c:pt>
                <c:pt idx="1">
                  <c:v>18.08642437112675</c:v>
                </c:pt>
                <c:pt idx="2">
                  <c:v>16.289382486289583</c:v>
                </c:pt>
                <c:pt idx="3">
                  <c:v>15.417044872013742</c:v>
                </c:pt>
                <c:pt idx="4">
                  <c:v>14.790317352355185</c:v>
                </c:pt>
                <c:pt idx="5">
                  <c:v>21.148341847074253</c:v>
                </c:pt>
                <c:pt idx="6">
                  <c:v>4.3635852494753591</c:v>
                </c:pt>
                <c:pt idx="7">
                  <c:v>6.1486219717338644</c:v>
                </c:pt>
                <c:pt idx="8">
                  <c:v>2.5166036649515524</c:v>
                </c:pt>
                <c:pt idx="9">
                  <c:v>7.1208110444865209</c:v>
                </c:pt>
                <c:pt idx="10">
                  <c:v>15.394692090714488</c:v>
                </c:pt>
                <c:pt idx="11">
                  <c:v>18.121341887624734</c:v>
                </c:pt>
                <c:pt idx="12">
                  <c:v>4.9821348287472187</c:v>
                </c:pt>
                <c:pt idx="13">
                  <c:v>5.5206212574013325</c:v>
                </c:pt>
                <c:pt idx="14">
                  <c:v>8.7198475161841884</c:v>
                </c:pt>
                <c:pt idx="15">
                  <c:v>9.931443081700019</c:v>
                </c:pt>
                <c:pt idx="16">
                  <c:v>6.2376749704675474</c:v>
                </c:pt>
                <c:pt idx="17">
                  <c:v>22.817562507835856</c:v>
                </c:pt>
                <c:pt idx="18">
                  <c:v>7.444043159462689</c:v>
                </c:pt>
                <c:pt idx="19">
                  <c:v>0.19399035271588896</c:v>
                </c:pt>
                <c:pt idx="20">
                  <c:v>19.358306837709982</c:v>
                </c:pt>
                <c:pt idx="21">
                  <c:v>6.4969120335284449</c:v>
                </c:pt>
                <c:pt idx="22">
                  <c:v>7.1405676052281208</c:v>
                </c:pt>
                <c:pt idx="23">
                  <c:v>8.0633066132589342</c:v>
                </c:pt>
                <c:pt idx="24">
                  <c:v>3.8295490961464065</c:v>
                </c:pt>
                <c:pt idx="25">
                  <c:v>30.294949189772044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3.4799783508341733</c:v>
                </c:pt>
                <c:pt idx="1">
                  <c:v>1.3964659906653178</c:v>
                </c:pt>
                <c:pt idx="2">
                  <c:v>1.7850894421661625</c:v>
                </c:pt>
                <c:pt idx="3">
                  <c:v>1.2677636940840493</c:v>
                </c:pt>
                <c:pt idx="4">
                  <c:v>0.43036882580271119</c:v>
                </c:pt>
                <c:pt idx="5">
                  <c:v>3.1455204088135336</c:v>
                </c:pt>
                <c:pt idx="6">
                  <c:v>0.88867906423120768</c:v>
                </c:pt>
                <c:pt idx="7">
                  <c:v>0.3906876886297086</c:v>
                </c:pt>
                <c:pt idx="8">
                  <c:v>0.16416769672287734</c:v>
                </c:pt>
                <c:pt idx="9">
                  <c:v>0.11567248570031463</c:v>
                </c:pt>
                <c:pt idx="10">
                  <c:v>1.4937365726488032</c:v>
                </c:pt>
                <c:pt idx="11">
                  <c:v>0.42364362982230475</c:v>
                </c:pt>
                <c:pt idx="12">
                  <c:v>-0.60427674943158216</c:v>
                </c:pt>
                <c:pt idx="13">
                  <c:v>0.10331345692274763</c:v>
                </c:pt>
                <c:pt idx="14">
                  <c:v>-1.4456519269483934</c:v>
                </c:pt>
                <c:pt idx="15">
                  <c:v>-2.1747916133949428</c:v>
                </c:pt>
                <c:pt idx="16">
                  <c:v>-0.41535681852187167</c:v>
                </c:pt>
                <c:pt idx="17">
                  <c:v>-1.3759631466871554</c:v>
                </c:pt>
                <c:pt idx="18">
                  <c:v>-9.7437025722938664E-2</c:v>
                </c:pt>
                <c:pt idx="19">
                  <c:v>3.3646816049635347E-2</c:v>
                </c:pt>
                <c:pt idx="20">
                  <c:v>-0.94915470361053877</c:v>
                </c:pt>
                <c:pt idx="21">
                  <c:v>0.50868099608344153</c:v>
                </c:pt>
                <c:pt idx="22">
                  <c:v>-1.5159725431547786</c:v>
                </c:pt>
                <c:pt idx="23">
                  <c:v>-0.63196768481184584</c:v>
                </c:pt>
                <c:pt idx="24">
                  <c:v>-1.2801920688150199</c:v>
                </c:pt>
                <c:pt idx="25">
                  <c:v>-0.38665083807800471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0.67704345698743751</c:v>
                </c:pt>
                <c:pt idx="1">
                  <c:v>5.7209168784245499</c:v>
                </c:pt>
                <c:pt idx="2">
                  <c:v>2.8252201808412121</c:v>
                </c:pt>
                <c:pt idx="3">
                  <c:v>3.0188473060031757</c:v>
                </c:pt>
                <c:pt idx="4">
                  <c:v>2.2263608508982635</c:v>
                </c:pt>
                <c:pt idx="5">
                  <c:v>4.9215717688385574</c:v>
                </c:pt>
                <c:pt idx="6">
                  <c:v>-0.19480545910711466</c:v>
                </c:pt>
                <c:pt idx="7">
                  <c:v>0.81423051697623627</c:v>
                </c:pt>
                <c:pt idx="8">
                  <c:v>0.7383231387928515</c:v>
                </c:pt>
                <c:pt idx="9">
                  <c:v>1.5605570764518095</c:v>
                </c:pt>
                <c:pt idx="10">
                  <c:v>0.55803441199384629</c:v>
                </c:pt>
                <c:pt idx="11">
                  <c:v>-2.1438064153072069</c:v>
                </c:pt>
                <c:pt idx="12">
                  <c:v>0.10508786918328195</c:v>
                </c:pt>
                <c:pt idx="13">
                  <c:v>0.31668555604307347</c:v>
                </c:pt>
                <c:pt idx="14">
                  <c:v>-0.41197059877829822</c:v>
                </c:pt>
                <c:pt idx="15">
                  <c:v>0.43026251763027368</c:v>
                </c:pt>
                <c:pt idx="16">
                  <c:v>6.8679469084797162E-2</c:v>
                </c:pt>
                <c:pt idx="17">
                  <c:v>3.6376594428146056</c:v>
                </c:pt>
                <c:pt idx="18">
                  <c:v>1.3968810028480627</c:v>
                </c:pt>
                <c:pt idx="19">
                  <c:v>-6.0038640307019525E-2</c:v>
                </c:pt>
                <c:pt idx="20">
                  <c:v>-1.8892060338348813</c:v>
                </c:pt>
                <c:pt idx="21">
                  <c:v>2.3384403137105876</c:v>
                </c:pt>
                <c:pt idx="22">
                  <c:v>1.2408718502777463</c:v>
                </c:pt>
                <c:pt idx="23">
                  <c:v>0.75739492357923499</c:v>
                </c:pt>
                <c:pt idx="24">
                  <c:v>-0.36777012083488092</c:v>
                </c:pt>
                <c:pt idx="25">
                  <c:v>2.4885287367897995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5.7732462816702199</c:v>
                </c:pt>
                <c:pt idx="1">
                  <c:v>6.9646601287421257</c:v>
                </c:pt>
                <c:pt idx="2">
                  <c:v>6.475653791790811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4.1498940689679911</c:v>
                </c:pt>
                <c:pt idx="1">
                  <c:v>4.5956299611263223</c:v>
                </c:pt>
                <c:pt idx="2">
                  <c:v>6.0319246180949335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1.3883541770617041</c:v>
                </c:pt>
                <c:pt idx="1">
                  <c:v>1.694121889234617</c:v>
                </c:pt>
                <c:pt idx="2">
                  <c:v>1.4552803113193018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1.8703408984257475</c:v>
                </c:pt>
                <c:pt idx="1">
                  <c:v>1.982521882610029</c:v>
                </c:pt>
                <c:pt idx="2">
                  <c:v>2.0506001339805122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0.61066386304373232</c:v>
                </c:pt>
                <c:pt idx="1">
                  <c:v>0.66089639023109215</c:v>
                </c:pt>
                <c:pt idx="2">
                  <c:v>0.83930152743969477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2.0598368961733637</c:v>
                </c:pt>
                <c:pt idx="1">
                  <c:v>2.0664634866019429</c:v>
                </c:pt>
                <c:pt idx="2">
                  <c:v>2.3748306773454697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5.0479988748801041</c:v>
                </c:pt>
                <c:pt idx="1">
                  <c:v>5.5140307497726058</c:v>
                </c:pt>
                <c:pt idx="2">
                  <c:v>5.1342167088710804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7.506594131041286</c:v>
                </c:pt>
                <c:pt idx="1">
                  <c:v>7.5315245057742937</c:v>
                </c:pt>
                <c:pt idx="2">
                  <c:v>6.0435698069418331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2.0737375043963664</c:v>
                </c:pt>
                <c:pt idx="1">
                  <c:v>1.8125502040591293</c:v>
                </c:pt>
                <c:pt idx="2">
                  <c:v>1.661570087460928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7.7768570078459183</c:v>
                </c:pt>
                <c:pt idx="1">
                  <c:v>7.1281940696029151</c:v>
                </c:pt>
                <c:pt idx="2">
                  <c:v>7.6097858919894819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2.3246730991247633</c:v>
                </c:pt>
                <c:pt idx="1">
                  <c:v>2.2474224857434022</c:v>
                </c:pt>
                <c:pt idx="2">
                  <c:v>2.482630412200534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8.3376718827967947E-2</c:v>
                </c:pt>
                <c:pt idx="1">
                  <c:v>9.440965136447578E-2</c:v>
                </c:pt>
                <c:pt idx="2">
                  <c:v>6.4696877625402799E-2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8.397617887021994</c:v>
                </c:pt>
                <c:pt idx="1">
                  <c:v>7.8966194318766698</c:v>
                </c:pt>
                <c:pt idx="2">
                  <c:v>6.4561045999466353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1.3808175376661016</c:v>
                </c:pt>
                <c:pt idx="1">
                  <c:v>1.5454923495352006</c:v>
                </c:pt>
                <c:pt idx="2">
                  <c:v>2.1667568355411784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2.8055539658616433</c:v>
                </c:pt>
                <c:pt idx="1">
                  <c:v>2.1926167275367385</c:v>
                </c:pt>
                <c:pt idx="2">
                  <c:v>2.3814196018703404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3.0031209682513103</c:v>
                </c:pt>
                <c:pt idx="1">
                  <c:v>2.7152356402881406</c:v>
                </c:pt>
                <c:pt idx="2">
                  <c:v>2.6891582695255671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4.4185187190129458</c:v>
                </c:pt>
                <c:pt idx="1">
                  <c:v>5.0039440539665661</c:v>
                </c:pt>
                <c:pt idx="2">
                  <c:v>5.4326010059496035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4.2109532999370156</c:v>
                </c:pt>
                <c:pt idx="1">
                  <c:v>4.6077791980594611</c:v>
                </c:pt>
                <c:pt idx="2">
                  <c:v>5.1416714876065122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4.5904743382683222</c:v>
                </c:pt>
                <c:pt idx="1">
                  <c:v>4.6693833603238284</c:v>
                </c:pt>
                <c:pt idx="2">
                  <c:v>4.9326543221848587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4.9490012785295772</c:v>
                </c:pt>
                <c:pt idx="1">
                  <c:v>6.0306647978547314</c:v>
                </c:pt>
                <c:pt idx="2">
                  <c:v>7.0530913795708656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1.9297075315376044</c:v>
                </c:pt>
                <c:pt idx="1">
                  <c:v>1.934038116838404</c:v>
                </c:pt>
                <c:pt idx="2">
                  <c:v>1.8411583509484346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4.0017516738779291</c:v>
                </c:pt>
                <c:pt idx="1">
                  <c:v>3.3938321539528569</c:v>
                </c:pt>
                <c:pt idx="2">
                  <c:v>2.9081183665507817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4.4173456431629301</c:v>
                </c:pt>
                <c:pt idx="1">
                  <c:v>3.5311053826201082</c:v>
                </c:pt>
                <c:pt idx="2">
                  <c:v>3.312192326602085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2.4910439654452814</c:v>
                </c:pt>
                <c:pt idx="1">
                  <c:v>2.2927017409467219</c:v>
                </c:pt>
                <c:pt idx="2">
                  <c:v>2.0802998117252414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2.0722951584612299</c:v>
                </c:pt>
                <c:pt idx="1">
                  <c:v>1.5599299876171306</c:v>
                </c:pt>
                <c:pt idx="2">
                  <c:v>1.2771762397726851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10.666224511506938</c:v>
                </c:pt>
                <c:pt idx="1">
                  <c:v>10.33423165372049</c:v>
                </c:pt>
                <c:pt idx="2">
                  <c:v>10.10353655714521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2.1207586159549194</c:v>
                </c:pt>
                <c:pt idx="1">
                  <c:v>1.9982667738569813</c:v>
                </c:pt>
                <c:pt idx="2">
                  <c:v>0.44923427987570719</c:v>
                </c:pt>
                <c:pt idx="3">
                  <c:v>4.9745018053556507</c:v>
                </c:pt>
                <c:pt idx="4">
                  <c:v>0.40365694397984697</c:v>
                </c:pt>
                <c:pt idx="5">
                  <c:v>-2.0387185461239277</c:v>
                </c:pt>
                <c:pt idx="6">
                  <c:v>3.4763396851076322</c:v>
                </c:pt>
                <c:pt idx="7">
                  <c:v>12.992000106581202</c:v>
                </c:pt>
                <c:pt idx="8">
                  <c:v>6.3979603354119838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18.277201829620015</c:v>
                </c:pt>
                <c:pt idx="1">
                  <c:v>8.8567949472451968</c:v>
                </c:pt>
                <c:pt idx="2">
                  <c:v>12.342242857983283</c:v>
                </c:pt>
                <c:pt idx="3">
                  <c:v>20.578825738944026</c:v>
                </c:pt>
                <c:pt idx="4">
                  <c:v>13.696500755980898</c:v>
                </c:pt>
                <c:pt idx="5">
                  <c:v>10.067106153239678</c:v>
                </c:pt>
                <c:pt idx="6">
                  <c:v>18.979308651914195</c:v>
                </c:pt>
                <c:pt idx="7">
                  <c:v>41.923749203302201</c:v>
                </c:pt>
                <c:pt idx="8">
                  <c:v>24.656986139847131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0.67704345698743751</c:v>
                </c:pt>
                <c:pt idx="1">
                  <c:v>5.7209168784245499</c:v>
                </c:pt>
                <c:pt idx="2">
                  <c:v>2.8252201808412121</c:v>
                </c:pt>
                <c:pt idx="3">
                  <c:v>3.0188473060031757</c:v>
                </c:pt>
                <c:pt idx="4">
                  <c:v>2.2263608508982635</c:v>
                </c:pt>
                <c:pt idx="5">
                  <c:v>4.9215717688385574</c:v>
                </c:pt>
                <c:pt idx="6">
                  <c:v>-0.19480545910711466</c:v>
                </c:pt>
                <c:pt idx="7">
                  <c:v>0.81423051697623627</c:v>
                </c:pt>
                <c:pt idx="8">
                  <c:v>0.7383231387928515</c:v>
                </c:pt>
                <c:pt idx="9">
                  <c:v>1.5605570764518095</c:v>
                </c:pt>
                <c:pt idx="10">
                  <c:v>0.55803441199384629</c:v>
                </c:pt>
                <c:pt idx="11">
                  <c:v>-2.1438064153072069</c:v>
                </c:pt>
                <c:pt idx="12">
                  <c:v>0.10508786918328195</c:v>
                </c:pt>
                <c:pt idx="13">
                  <c:v>0.31668555604307347</c:v>
                </c:pt>
                <c:pt idx="14">
                  <c:v>-0.41197059877829822</c:v>
                </c:pt>
                <c:pt idx="15">
                  <c:v>0.43026251763027368</c:v>
                </c:pt>
                <c:pt idx="16">
                  <c:v>6.8679469084797162E-2</c:v>
                </c:pt>
                <c:pt idx="17">
                  <c:v>3.6376594428146056</c:v>
                </c:pt>
                <c:pt idx="18">
                  <c:v>1.3968810028480627</c:v>
                </c:pt>
                <c:pt idx="19">
                  <c:v>-6.0038640307019525E-2</c:v>
                </c:pt>
                <c:pt idx="20">
                  <c:v>-1.8892060338348813</c:v>
                </c:pt>
                <c:pt idx="21">
                  <c:v>2.3384403137105876</c:v>
                </c:pt>
                <c:pt idx="22">
                  <c:v>1.2408718502777463</c:v>
                </c:pt>
                <c:pt idx="23">
                  <c:v>0.75739492357923499</c:v>
                </c:pt>
                <c:pt idx="24">
                  <c:v>-0.36777012083488092</c:v>
                </c:pt>
                <c:pt idx="25">
                  <c:v>2.4885287367897995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9.9097762505971243</c:v>
                </c:pt>
                <c:pt idx="1">
                  <c:v>14.74720988925001</c:v>
                </c:pt>
                <c:pt idx="2">
                  <c:v>8.3506301142866128</c:v>
                </c:pt>
                <c:pt idx="3">
                  <c:v>10.472808921348513</c:v>
                </c:pt>
                <c:pt idx="4">
                  <c:v>9.1998681110389757</c:v>
                </c:pt>
                <c:pt idx="5">
                  <c:v>13.900442056628103</c:v>
                </c:pt>
                <c:pt idx="6">
                  <c:v>1.5194614431556457</c:v>
                </c:pt>
                <c:pt idx="7">
                  <c:v>4.0550408660308577</c:v>
                </c:pt>
                <c:pt idx="8">
                  <c:v>1.4929942029740695</c:v>
                </c:pt>
                <c:pt idx="9">
                  <c:v>4.5886909756256067</c:v>
                </c:pt>
                <c:pt idx="10">
                  <c:v>7.3231211641280147</c:v>
                </c:pt>
                <c:pt idx="11">
                  <c:v>7.2969811789534891</c:v>
                </c:pt>
                <c:pt idx="12">
                  <c:v>2.7701249742861909</c:v>
                </c:pt>
                <c:pt idx="13">
                  <c:v>3.1388302941255652</c:v>
                </c:pt>
                <c:pt idx="14">
                  <c:v>3.0170054998928046</c:v>
                </c:pt>
                <c:pt idx="15">
                  <c:v>4.703310001913505</c:v>
                </c:pt>
                <c:pt idx="16">
                  <c:v>2.8373549600490233</c:v>
                </c:pt>
                <c:pt idx="17">
                  <c:v>15.630137718021324</c:v>
                </c:pt>
                <c:pt idx="18">
                  <c:v>4.9203231867148238</c:v>
                </c:pt>
                <c:pt idx="19">
                  <c:v>2.8364834207876943E-2</c:v>
                </c:pt>
                <c:pt idx="20">
                  <c:v>7.3853332178391682</c:v>
                </c:pt>
                <c:pt idx="21">
                  <c:v>4.9569096401441142</c:v>
                </c:pt>
                <c:pt idx="22">
                  <c:v>3.9569373964213028</c:v>
                </c:pt>
                <c:pt idx="23">
                  <c:v>4.899857550823894</c:v>
                </c:pt>
                <c:pt idx="24">
                  <c:v>1.1375984064592046</c:v>
                </c:pt>
                <c:pt idx="25">
                  <c:v>17.139603423160811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automation/Data/Results/Workbooks/LSIPs/CI_LSIP/CI_LSIP_Database.Main.xlsx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Cornwall and the Isles of Scilly</v>
      </c>
      <c r="L1" s="19" t="str">
        <f>CONCATENATE("Industry Table 1.1  Employment by Industry Sector (SIC 2007), ",B$5,"-",F$5,", ",Info!B5)</f>
        <v>Industry Table 1.1  Employment by Industry Sector (SIC 2007), 2015-2035, Cornwall and the Isles of Scilly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10.481999999999999</v>
      </c>
      <c r="N5" s="11">
        <f t="shared" si="1"/>
        <v>10.018000000000008</v>
      </c>
      <c r="O5" s="11">
        <f t="shared" si="1"/>
        <v>11.208000000000022</v>
      </c>
      <c r="P5" s="11">
        <f t="shared" si="1"/>
        <v>11.241000000000003</v>
      </c>
      <c r="Q5" s="11">
        <f t="shared" si="1"/>
        <v>11.280999999999995</v>
      </c>
      <c r="R5" s="40">
        <f t="shared" ref="R5:R10" si="2">IF(D$5-B$5 &lt;&gt; 0,(EXP(LN(D7/B7)/(D$5-B$5))-1)*100,0)</f>
        <v>1.3483758611248842</v>
      </c>
      <c r="S5" s="40">
        <f t="shared" si="0"/>
        <v>4.3289937977486481E-2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18.374000000000009</v>
      </c>
      <c r="N6" s="11">
        <f t="shared" si="1"/>
        <v>17.211000000000013</v>
      </c>
      <c r="O6" s="11">
        <f t="shared" si="1"/>
        <v>17.248999999999985</v>
      </c>
      <c r="P6" s="11">
        <f t="shared" si="1"/>
        <v>16.417000000000005</v>
      </c>
      <c r="Q6" s="11">
        <f t="shared" si="1"/>
        <v>14.82299999999999</v>
      </c>
      <c r="R6" s="40">
        <f t="shared" si="2"/>
        <v>-1.2556985012153965</v>
      </c>
      <c r="S6" s="40">
        <f t="shared" si="0"/>
        <v>-1.0054059417560546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10.481999999999999</v>
      </c>
      <c r="C7" s="11">
        <f t="array" ref="C7:C12">MMULT(aggregation!$B$3:$W$8,'Ind T2'!C5:C26)</f>
        <v>10.018000000000008</v>
      </c>
      <c r="D7" s="11">
        <f t="array" ref="D7:D12">MMULT(aggregation!$B$3:$W$8,'Ind T2'!D5:D26)</f>
        <v>11.208000000000022</v>
      </c>
      <c r="E7" s="11">
        <f t="array" ref="E7:E12">MMULT(aggregation!$B$3:$W$8,'Ind T2'!E5:E26)</f>
        <v>11.241000000000003</v>
      </c>
      <c r="F7" s="11">
        <f t="array" ref="F7:F12">MMULT(aggregation!$B$3:$W$8,'Ind T2'!F5:F26)</f>
        <v>11.280999999999995</v>
      </c>
      <c r="G7" s="11"/>
      <c r="H7" s="11">
        <f>F7-D7</f>
        <v>7.2999999999973753E-2</v>
      </c>
      <c r="I7" s="11">
        <f t="array" ref="I7:I12">MMULT(aggregation!$B$3:$W$8,'RD T1'!AB7:AB28)</f>
        <v>5.374440491792881</v>
      </c>
      <c r="J7" s="11">
        <f>SUM(H7:I7)</f>
        <v>5.4474404917928547</v>
      </c>
      <c r="K7" s="11"/>
      <c r="L7" t="str">
        <f t="shared" si="1"/>
        <v>Construction</v>
      </c>
      <c r="M7" s="11">
        <f t="shared" si="1"/>
        <v>21.935000000000027</v>
      </c>
      <c r="N7" s="11">
        <f t="shared" si="1"/>
        <v>24.212999999999987</v>
      </c>
      <c r="O7" s="11">
        <f t="shared" si="1"/>
        <v>23.988000000000046</v>
      </c>
      <c r="P7" s="11">
        <f t="shared" si="1"/>
        <v>25.155999999999953</v>
      </c>
      <c r="Q7" s="11">
        <f t="shared" si="1"/>
        <v>26.66500000000002</v>
      </c>
      <c r="R7" s="40">
        <f>IF(D$5-B$5 &lt;&gt; 0,(EXP(LN(D9/B9)/(D$5-B$5))-1)*100,0)</f>
        <v>1.8055091588108585</v>
      </c>
      <c r="S7" s="40">
        <f t="shared" si="0"/>
        <v>0.70781417136054348</v>
      </c>
    </row>
    <row r="8" spans="1:19" x14ac:dyDescent="0.2">
      <c r="A8" t="str">
        <f>name!C5</f>
        <v>Manufacturing</v>
      </c>
      <c r="B8" s="11">
        <v>18.374000000000009</v>
      </c>
      <c r="C8" s="11">
        <v>17.211000000000013</v>
      </c>
      <c r="D8" s="11">
        <v>17.248999999999985</v>
      </c>
      <c r="E8" s="11">
        <v>16.417000000000005</v>
      </c>
      <c r="F8" s="11">
        <v>14.82299999999999</v>
      </c>
      <c r="G8" s="11"/>
      <c r="H8" s="11">
        <f t="shared" ref="H8:H12" si="3">F8-D8</f>
        <v>-2.4259999999999948</v>
      </c>
      <c r="I8" s="11">
        <v>6.9143474438703194</v>
      </c>
      <c r="J8" s="11">
        <f t="shared" ref="J8:J12" si="4">SUM(H8:I8)</f>
        <v>4.4883474438703246</v>
      </c>
      <c r="K8" s="11"/>
      <c r="L8" t="str">
        <f t="shared" si="1"/>
        <v>Trade, accomod. and transport</v>
      </c>
      <c r="M8" s="11">
        <f t="shared" si="1"/>
        <v>82.779999999999859</v>
      </c>
      <c r="N8" s="11">
        <f t="shared" si="1"/>
        <v>89.315999999999804</v>
      </c>
      <c r="O8" s="11">
        <f t="shared" si="1"/>
        <v>88.083999999999818</v>
      </c>
      <c r="P8" s="11">
        <f t="shared" si="1"/>
        <v>91.845999999999947</v>
      </c>
      <c r="Q8" s="11">
        <f t="shared" si="1"/>
        <v>98.755000000000081</v>
      </c>
      <c r="R8" s="40">
        <f t="shared" si="2"/>
        <v>1.249834321329657</v>
      </c>
      <c r="S8" s="40">
        <f t="shared" si="0"/>
        <v>0.76525408797705197</v>
      </c>
    </row>
    <row r="9" spans="1:19" x14ac:dyDescent="0.2">
      <c r="A9" t="str">
        <f>name!C6</f>
        <v>Construction</v>
      </c>
      <c r="B9" s="11">
        <v>21.935000000000027</v>
      </c>
      <c r="C9" s="11">
        <v>24.212999999999987</v>
      </c>
      <c r="D9" s="11">
        <v>23.988000000000046</v>
      </c>
      <c r="E9" s="11">
        <v>25.155999999999953</v>
      </c>
      <c r="F9" s="11">
        <v>26.66500000000002</v>
      </c>
      <c r="G9" s="11"/>
      <c r="H9" s="11">
        <f t="shared" si="3"/>
        <v>2.6769999999999747</v>
      </c>
      <c r="I9" s="11">
        <v>10.629472877671684</v>
      </c>
      <c r="J9" s="11">
        <f t="shared" si="4"/>
        <v>13.306472877671659</v>
      </c>
      <c r="K9" s="11"/>
      <c r="L9" t="str">
        <f t="shared" si="1"/>
        <v>Business and other services</v>
      </c>
      <c r="M9" s="11">
        <f t="shared" si="1"/>
        <v>64.441000000000017</v>
      </c>
      <c r="N9" s="11">
        <f t="shared" si="1"/>
        <v>67.236000000000033</v>
      </c>
      <c r="O9" s="11">
        <f t="shared" si="1"/>
        <v>64.525999999999925</v>
      </c>
      <c r="P9" s="11">
        <f t="shared" si="1"/>
        <v>69.921999999999954</v>
      </c>
      <c r="Q9" s="11">
        <f t="shared" si="1"/>
        <v>76.415999999999954</v>
      </c>
      <c r="R9" s="40">
        <f t="shared" si="2"/>
        <v>2.6366812506206649E-2</v>
      </c>
      <c r="S9" s="40">
        <f t="shared" si="0"/>
        <v>1.1338725177183484</v>
      </c>
    </row>
    <row r="10" spans="1:19" x14ac:dyDescent="0.2">
      <c r="A10" t="str">
        <f>name!C7</f>
        <v>Trade, accomod. and transport</v>
      </c>
      <c r="B10" s="11">
        <v>82.779999999999859</v>
      </c>
      <c r="C10" s="11">
        <v>89.315999999999804</v>
      </c>
      <c r="D10" s="11">
        <v>88.083999999999818</v>
      </c>
      <c r="E10" s="11">
        <v>91.845999999999947</v>
      </c>
      <c r="F10" s="11">
        <v>98.755000000000081</v>
      </c>
      <c r="G10" s="11"/>
      <c r="H10" s="11">
        <f t="shared" si="3"/>
        <v>10.671000000000262</v>
      </c>
      <c r="I10" s="11">
        <v>44.677788158783329</v>
      </c>
      <c r="J10" s="11">
        <f t="shared" si="4"/>
        <v>55.348788158783591</v>
      </c>
      <c r="K10" s="11"/>
      <c r="L10" t="str">
        <f t="shared" si="1"/>
        <v>Non-marketed services</v>
      </c>
      <c r="M10" s="11">
        <f t="shared" si="1"/>
        <v>66.308999999999983</v>
      </c>
      <c r="N10" s="11">
        <f t="shared" si="1"/>
        <v>65.725999999999999</v>
      </c>
      <c r="O10" s="11">
        <f t="shared" si="1"/>
        <v>64.01600000000002</v>
      </c>
      <c r="P10" s="11">
        <f t="shared" si="1"/>
        <v>67.111000000000018</v>
      </c>
      <c r="Q10" s="11">
        <f t="shared" si="1"/>
        <v>71.905000000000001</v>
      </c>
      <c r="R10" s="40">
        <f t="shared" si="2"/>
        <v>-0.70138041502927351</v>
      </c>
      <c r="S10" s="40">
        <f t="shared" si="0"/>
        <v>0.77776064126438005</v>
      </c>
    </row>
    <row r="11" spans="1:19" x14ac:dyDescent="0.2">
      <c r="A11" t="str">
        <f>name!C8</f>
        <v>Business and other services</v>
      </c>
      <c r="B11" s="11">
        <v>64.441000000000017</v>
      </c>
      <c r="C11" s="11">
        <v>67.236000000000033</v>
      </c>
      <c r="D11" s="11">
        <v>64.525999999999925</v>
      </c>
      <c r="E11" s="11">
        <v>69.921999999999954</v>
      </c>
      <c r="F11" s="11">
        <v>76.415999999999954</v>
      </c>
      <c r="G11" s="11"/>
      <c r="H11" s="11">
        <f t="shared" si="3"/>
        <v>11.890000000000029</v>
      </c>
      <c r="I11" s="11">
        <v>34.721865480012376</v>
      </c>
      <c r="J11" s="11">
        <f t="shared" si="4"/>
        <v>46.611865480012405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66.308999999999983</v>
      </c>
      <c r="C12" s="11">
        <v>65.725999999999999</v>
      </c>
      <c r="D12" s="11">
        <v>64.01600000000002</v>
      </c>
      <c r="E12" s="11">
        <v>67.111000000000018</v>
      </c>
      <c r="F12" s="11">
        <v>71.905000000000001</v>
      </c>
      <c r="G12" s="11"/>
      <c r="H12" s="11">
        <f t="shared" si="3"/>
        <v>7.8889999999999816</v>
      </c>
      <c r="I12" s="11">
        <v>36.286801825946036</v>
      </c>
      <c r="J12" s="11">
        <f t="shared" si="4"/>
        <v>44.175801825946017</v>
      </c>
      <c r="K12" s="11"/>
      <c r="L12" s="24" t="str">
        <f t="shared" ref="L12:Q12" si="5">A14</f>
        <v>All industries</v>
      </c>
      <c r="M12" s="34">
        <f t="shared" si="5"/>
        <v>264.32099999999991</v>
      </c>
      <c r="N12" s="34">
        <f t="shared" si="5"/>
        <v>273.71999999999986</v>
      </c>
      <c r="O12" s="34">
        <f t="shared" si="5"/>
        <v>269.0709999999998</v>
      </c>
      <c r="P12" s="34">
        <f t="shared" si="5"/>
        <v>281.69299999999987</v>
      </c>
      <c r="Q12" s="34">
        <f t="shared" si="5"/>
        <v>299.84500000000003</v>
      </c>
      <c r="R12" s="43">
        <f>IF(D$5-B$5 &lt;&gt; 0,(EXP(LN(D14/B14)/(D$5-B$5))-1)*100,0)</f>
        <v>0.3568554518623035</v>
      </c>
      <c r="S12" s="43">
        <f>F41</f>
        <v>0.72454816770322061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264.32099999999991</v>
      </c>
      <c r="C14" s="34">
        <f t="shared" ref="C14:F14" si="6">SUM(C7:C12)</f>
        <v>273.71999999999986</v>
      </c>
      <c r="D14" s="34">
        <f t="shared" si="6"/>
        <v>269.0709999999998</v>
      </c>
      <c r="E14" s="34">
        <f t="shared" si="6"/>
        <v>281.69299999999987</v>
      </c>
      <c r="F14" s="34">
        <f t="shared" si="6"/>
        <v>299.84500000000003</v>
      </c>
      <c r="G14" s="34"/>
      <c r="H14" s="34">
        <f>SUM(H7:H12)</f>
        <v>30.774000000000228</v>
      </c>
      <c r="I14" s="34">
        <f>SUM(I7:I12)</f>
        <v>138.60471627807664</v>
      </c>
      <c r="J14" s="34">
        <f t="shared" ref="J14" si="7">SUM(J7:J12)</f>
        <v>169.37871627807687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3.965632696607535</v>
      </c>
      <c r="C20" s="18">
        <f t="shared" si="8"/>
        <v>3.6599444688002385</v>
      </c>
      <c r="D20" s="18">
        <f t="shared" si="8"/>
        <v>4.1654433216511739</v>
      </c>
      <c r="E20" s="18">
        <f t="shared" si="8"/>
        <v>3.990514496277866</v>
      </c>
      <c r="F20" s="18">
        <f t="shared" si="8"/>
        <v>3.7622771765412106</v>
      </c>
      <c r="G20" s="351"/>
      <c r="H20" s="40">
        <f>IF(D7&gt;0,(H7/D7)*100,0)</f>
        <v>0.6513204853673592</v>
      </c>
      <c r="I20" s="40">
        <f>IF(D7&gt;0,(I7/D7)*100,0)</f>
        <v>47.951824516353234</v>
      </c>
      <c r="J20" s="40">
        <f>IF(D7&gt;0,(J7/D7)*100,0)</f>
        <v>48.603145001720591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6.9513962189913086</v>
      </c>
      <c r="C21" s="18">
        <f t="shared" si="8"/>
        <v>6.2878123629986931</v>
      </c>
      <c r="D21" s="18">
        <f t="shared" si="8"/>
        <v>6.4105756473198507</v>
      </c>
      <c r="E21" s="18">
        <f t="shared" si="8"/>
        <v>5.8279758460451667</v>
      </c>
      <c r="F21" s="18">
        <f t="shared" si="8"/>
        <v>4.9435541696543179</v>
      </c>
      <c r="G21" s="351"/>
      <c r="H21" s="40">
        <f t="shared" ref="H21:H25" si="9">IF(D8&gt;0,(H8/D8)*100,0)</f>
        <v>-14.064583454113263</v>
      </c>
      <c r="I21" s="40">
        <f t="shared" ref="I21:I25" si="10">IF(D8&gt;0,(I8/D8)*100,0)</f>
        <v>40.08549738460389</v>
      </c>
      <c r="J21" s="40">
        <f t="shared" ref="J21:J27" si="11">IF(D8&gt;0,(J8/D8)*100,0)</f>
        <v>26.020913930490629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8.2986217515823686</v>
      </c>
      <c r="C22" s="18">
        <f t="shared" si="8"/>
        <v>8.8459009206488393</v>
      </c>
      <c r="D22" s="18">
        <f t="shared" si="8"/>
        <v>8.9151190577951773</v>
      </c>
      <c r="E22" s="18">
        <f t="shared" si="8"/>
        <v>8.9302893575630087</v>
      </c>
      <c r="F22" s="18">
        <f t="shared" si="8"/>
        <v>8.8929280128066228</v>
      </c>
      <c r="G22" s="351"/>
      <c r="H22" s="40">
        <f t="shared" si="9"/>
        <v>11.159746539936508</v>
      </c>
      <c r="I22" s="40">
        <f t="shared" si="10"/>
        <v>44.311626136700283</v>
      </c>
      <c r="J22" s="40">
        <f t="shared" si="11"/>
        <v>55.47137267663679</v>
      </c>
      <c r="K22" s="351"/>
    </row>
    <row r="23" spans="1:12" x14ac:dyDescent="0.2">
      <c r="A23" t="str">
        <f>$A$10</f>
        <v>Trade, accomod. and transport</v>
      </c>
      <c r="B23" s="18">
        <f t="shared" si="8"/>
        <v>31.317980788510898</v>
      </c>
      <c r="C23" s="18">
        <f t="shared" si="8"/>
        <v>32.630425252082368</v>
      </c>
      <c r="D23" s="18">
        <f t="shared" si="8"/>
        <v>32.736340965767354</v>
      </c>
      <c r="E23" s="18">
        <f t="shared" si="8"/>
        <v>32.604999059259541</v>
      </c>
      <c r="F23" s="18">
        <f t="shared" si="8"/>
        <v>32.935349930797599</v>
      </c>
      <c r="G23" s="351"/>
      <c r="H23" s="40">
        <f t="shared" si="9"/>
        <v>12.114572453567373</v>
      </c>
      <c r="I23" s="40">
        <f t="shared" si="10"/>
        <v>50.721797555496373</v>
      </c>
      <c r="J23" s="40">
        <f t="shared" si="11"/>
        <v>62.836370009063735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24.379826044847</v>
      </c>
      <c r="C24" s="18">
        <f t="shared" si="8"/>
        <v>24.563787812363021</v>
      </c>
      <c r="D24" s="18">
        <f t="shared" si="8"/>
        <v>23.981031028984905</v>
      </c>
      <c r="E24" s="18">
        <f t="shared" si="8"/>
        <v>24.822058056110727</v>
      </c>
      <c r="F24" s="18">
        <f t="shared" si="8"/>
        <v>25.485167336457152</v>
      </c>
      <c r="G24" s="351"/>
      <c r="H24" s="40">
        <f t="shared" si="9"/>
        <v>18.426680717850235</v>
      </c>
      <c r="I24" s="40">
        <f t="shared" si="10"/>
        <v>53.810658463274365</v>
      </c>
      <c r="J24" s="40">
        <f t="shared" si="11"/>
        <v>72.237339181124611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25.086542499460883</v>
      </c>
      <c r="C25" s="18">
        <f t="shared" si="8"/>
        <v>24.012129183106836</v>
      </c>
      <c r="D25" s="18">
        <f t="shared" si="8"/>
        <v>23.791489978481543</v>
      </c>
      <c r="E25" s="18">
        <f t="shared" si="8"/>
        <v>23.824163184743693</v>
      </c>
      <c r="F25" s="18">
        <f t="shared" si="8"/>
        <v>23.9807233737431</v>
      </c>
      <c r="G25" s="351"/>
      <c r="H25" s="40">
        <f t="shared" si="9"/>
        <v>12.323481629592569</v>
      </c>
      <c r="I25" s="40">
        <f t="shared" si="10"/>
        <v>56.683956863824704</v>
      </c>
      <c r="J25" s="40">
        <f t="shared" si="11"/>
        <v>69.007438493417268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11.437129976846354</v>
      </c>
      <c r="I27" s="43">
        <f>IF(D14&gt;0,(I14/D14)*100,0)</f>
        <v>51.512320643278819</v>
      </c>
      <c r="J27" s="43">
        <f t="shared" si="11"/>
        <v>62.94945062012517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Cornwall and the Isles of Scilly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-1.1255187424571211</v>
      </c>
      <c r="C34" s="18">
        <f t="shared" si="12"/>
        <v>11.878618486724024</v>
      </c>
      <c r="D34" s="18">
        <f t="shared" si="12"/>
        <v>5.8817279481315765E-2</v>
      </c>
      <c r="E34" s="18">
        <f t="shared" si="12"/>
        <v>3.5527170836235911E-2</v>
      </c>
      <c r="F34" s="18">
        <f t="shared" ref="F34:F39" si="13">IF(F$5-D$5 &lt;&gt; 0,(EXP(LN(F7/D7)/(F$5-D$5))-1)*100,0)</f>
        <v>4.3289937977486481E-2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-1.6214090147793181</v>
      </c>
      <c r="C35" s="18">
        <f t="shared" si="12"/>
        <v>0.22078903027118457</v>
      </c>
      <c r="D35" s="18">
        <f t="shared" si="12"/>
        <v>-0.98386382752377877</v>
      </c>
      <c r="E35" s="18">
        <f t="shared" si="12"/>
        <v>-1.0161752412817249</v>
      </c>
      <c r="F35" s="18">
        <f t="shared" si="13"/>
        <v>-1.0054059417560546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2.5009146636171709</v>
      </c>
      <c r="C36" s="18">
        <f t="shared" si="12"/>
        <v>-0.92925288068368417</v>
      </c>
      <c r="D36" s="18">
        <f t="shared" si="12"/>
        <v>0.95538961242100928</v>
      </c>
      <c r="E36" s="18">
        <f t="shared" si="12"/>
        <v>0.5842542197771694</v>
      </c>
      <c r="F36" s="18">
        <f t="shared" si="13"/>
        <v>0.70781417136054348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1.9180159809456532</v>
      </c>
      <c r="C37" s="18">
        <f t="shared" si="12"/>
        <v>-1.3793721169779061</v>
      </c>
      <c r="D37" s="18">
        <f>IF(E$5-D$5 &lt;&gt; 0,(EXP(LN(E10/D10)/(E$5-D$5))-1)*100,0)</f>
        <v>0.83995512914742942</v>
      </c>
      <c r="E37" s="18">
        <f t="shared" si="12"/>
        <v>0.72792432157120501</v>
      </c>
      <c r="F37" s="18">
        <f t="shared" si="13"/>
        <v>0.76525408797705197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1.067122110050156</v>
      </c>
      <c r="C38" s="18">
        <f t="shared" si="12"/>
        <v>-4.0305788565650928</v>
      </c>
      <c r="D38" s="18">
        <f t="shared" si="12"/>
        <v>1.6192112452071417</v>
      </c>
      <c r="E38" s="18">
        <f t="shared" si="12"/>
        <v>0.89207309843479798</v>
      </c>
      <c r="F38" s="18">
        <f t="shared" si="13"/>
        <v>1.1338725177183484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-0.22053269790064389</v>
      </c>
      <c r="C39" s="18">
        <f t="shared" si="12"/>
        <v>-2.6017101299333323</v>
      </c>
      <c r="D39" s="18">
        <f t="shared" si="12"/>
        <v>0.94877082008189007</v>
      </c>
      <c r="E39" s="18">
        <f t="shared" si="12"/>
        <v>0.69236421864438125</v>
      </c>
      <c r="F39" s="18">
        <f t="shared" si="13"/>
        <v>0.77776064126438005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0.87736176504185082</v>
      </c>
      <c r="C41" s="18">
        <f>IF(D$5-C$5 &lt;&gt; 0,(EXP(LN(D14/C14)/(D$5-C$5))-1)*100,0)</f>
        <v>-1.6984509717960172</v>
      </c>
      <c r="D41" s="18">
        <f>IF(E$5-D$5 &lt;&gt; 0,(EXP(LN(E14/D14)/(E$5-D$5))-1)*100,0)</f>
        <v>0.92106675473022648</v>
      </c>
      <c r="E41" s="18">
        <f>IF(F$5-E$5 &lt;&gt; 0,(EXP(LN(F14/E14)/(F$5-E$5))-1)*100,0)</f>
        <v>0.62643242238205055</v>
      </c>
      <c r="F41" s="18">
        <f>IF(F$5-D$5 &lt;&gt; 0,(EXP(LN(F14/D14)/(F$5-D$5))-1)*100,0)</f>
        <v>0.72454816770322061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-0.46399999999999153</v>
      </c>
      <c r="C45" s="27">
        <f>D7-C7</f>
        <v>1.1900000000000137</v>
      </c>
      <c r="D45" s="27">
        <f>E7-D7</f>
        <v>3.2999999999981711E-2</v>
      </c>
      <c r="E45" s="27">
        <f>F7-E7</f>
        <v>3.9999999999992042E-2</v>
      </c>
      <c r="F45" s="27">
        <f>F7-D7</f>
        <v>7.2999999999973753E-2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-1.1629999999999967</v>
      </c>
      <c r="C46" s="27">
        <f>D8-C8</f>
        <v>3.7999999999971834E-2</v>
      </c>
      <c r="D46" s="27">
        <f t="shared" si="14"/>
        <v>-0.83199999999997942</v>
      </c>
      <c r="E46" s="27">
        <f t="shared" si="14"/>
        <v>-1.5940000000000154</v>
      </c>
      <c r="F46" s="27">
        <f t="shared" ref="F46:F52" si="15">F8-D8</f>
        <v>-2.4259999999999948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2.2779999999999596</v>
      </c>
      <c r="C47" s="27">
        <f t="shared" ref="C47:C50" si="16">D9-C9</f>
        <v>-0.22499999999994102</v>
      </c>
      <c r="D47" s="27">
        <f t="shared" si="14"/>
        <v>1.1679999999999069</v>
      </c>
      <c r="E47" s="27">
        <f t="shared" si="14"/>
        <v>1.5090000000000678</v>
      </c>
      <c r="F47" s="27">
        <f t="shared" si="15"/>
        <v>2.6769999999999747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6.5359999999999445</v>
      </c>
      <c r="C48" s="27">
        <f t="shared" si="16"/>
        <v>-1.2319999999999851</v>
      </c>
      <c r="D48" s="27">
        <f t="shared" si="14"/>
        <v>3.7620000000001284</v>
      </c>
      <c r="E48" s="27">
        <f t="shared" si="14"/>
        <v>6.9090000000001339</v>
      </c>
      <c r="F48" s="27">
        <f t="shared" si="15"/>
        <v>10.671000000000262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2.7950000000000159</v>
      </c>
      <c r="C49" s="27">
        <f t="shared" si="16"/>
        <v>-2.7100000000001074</v>
      </c>
      <c r="D49" s="27">
        <f t="shared" si="14"/>
        <v>5.3960000000000292</v>
      </c>
      <c r="E49" s="27">
        <f t="shared" si="14"/>
        <v>6.4939999999999998</v>
      </c>
      <c r="F49" s="27">
        <f t="shared" si="15"/>
        <v>11.890000000000029</v>
      </c>
    </row>
    <row r="50" spans="1:6" x14ac:dyDescent="0.2">
      <c r="A50" t="str">
        <f>$A$12</f>
        <v>Non-marketed services</v>
      </c>
      <c r="B50" s="27">
        <f t="shared" si="14"/>
        <v>-0.5829999999999842</v>
      </c>
      <c r="C50" s="27">
        <f t="shared" si="16"/>
        <v>-1.7099999999999795</v>
      </c>
      <c r="D50" s="27">
        <f t="shared" si="14"/>
        <v>3.0949999999999989</v>
      </c>
      <c r="E50" s="27">
        <f t="shared" si="14"/>
        <v>4.7939999999999827</v>
      </c>
      <c r="F50" s="27">
        <f t="shared" si="15"/>
        <v>7.8889999999999816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9.3989999999999441</v>
      </c>
      <c r="C52" s="29">
        <f>D14-C14</f>
        <v>-4.6490000000000578</v>
      </c>
      <c r="D52" s="29">
        <f t="shared" si="14"/>
        <v>12.622000000000071</v>
      </c>
      <c r="E52" s="29">
        <f t="shared" si="14"/>
        <v>18.152000000000157</v>
      </c>
      <c r="F52" s="29">
        <f t="shared" si="15"/>
        <v>30.774000000000228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Cornwall and the Isles of Scilly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7.0120000000000013</v>
      </c>
      <c r="C5" s="11">
        <v>6.8020000000000094</v>
      </c>
      <c r="D5" s="11">
        <v>8.0030000000000197</v>
      </c>
      <c r="E5" s="11">
        <v>8.2160000000000011</v>
      </c>
      <c r="F5" s="11">
        <v>8.3889999999999922</v>
      </c>
      <c r="G5" s="10"/>
    </row>
    <row r="6" spans="1:7" x14ac:dyDescent="0.2">
      <c r="A6" s="10" t="str">
        <f>name!B5</f>
        <v>Mining and quarrying</v>
      </c>
      <c r="B6" s="11">
        <v>1.0519999999999969</v>
      </c>
      <c r="C6" s="11">
        <v>0.76900000000000046</v>
      </c>
      <c r="D6" s="11">
        <v>0.78099999999999858</v>
      </c>
      <c r="E6" s="11">
        <v>0.55699999999999872</v>
      </c>
      <c r="F6" s="11">
        <v>0.3299999999999999</v>
      </c>
    </row>
    <row r="7" spans="1:7" x14ac:dyDescent="0.2">
      <c r="A7" s="10" t="str">
        <f>name!B6</f>
        <v>Food drink and tobacco</v>
      </c>
      <c r="B7" s="11">
        <v>6.6880000000000077</v>
      </c>
      <c r="C7" s="11">
        <v>5.0900000000000043</v>
      </c>
      <c r="D7" s="11">
        <v>5.1849999999999934</v>
      </c>
      <c r="E7" s="11">
        <v>4.8739999999999988</v>
      </c>
      <c r="F7" s="11">
        <v>4.1130000000000058</v>
      </c>
      <c r="G7" s="11"/>
    </row>
    <row r="8" spans="1:7" x14ac:dyDescent="0.2">
      <c r="A8" s="10" t="str">
        <f>name!B7</f>
        <v>Engineering</v>
      </c>
      <c r="B8" s="11">
        <v>2.3099999999999992</v>
      </c>
      <c r="C8" s="11">
        <v>2.2440000000000002</v>
      </c>
      <c r="D8" s="11">
        <v>2.1639999999999988</v>
      </c>
      <c r="E8" s="11">
        <v>2.0399999999999974</v>
      </c>
      <c r="F8" s="11">
        <v>1.6089999999999998</v>
      </c>
      <c r="G8" s="11"/>
    </row>
    <row r="9" spans="1:7" x14ac:dyDescent="0.2">
      <c r="A9" s="10" t="str">
        <f>name!B8</f>
        <v>Rest of manufacturing</v>
      </c>
      <c r="B9" s="11">
        <v>9.3760000000000012</v>
      </c>
      <c r="C9" s="11">
        <v>9.8770000000000095</v>
      </c>
      <c r="D9" s="11">
        <v>9.8999999999999915</v>
      </c>
      <c r="E9" s="11">
        <v>9.503000000000009</v>
      </c>
      <c r="F9" s="11">
        <v>9.1009999999999831</v>
      </c>
      <c r="G9" s="11"/>
    </row>
    <row r="10" spans="1:7" x14ac:dyDescent="0.2">
      <c r="A10" s="10" t="str">
        <f>name!B9</f>
        <v>Electricity and gas</v>
      </c>
      <c r="B10" s="11">
        <v>0.52000000000000079</v>
      </c>
      <c r="C10" s="11">
        <v>0.61500000000000088</v>
      </c>
      <c r="D10" s="11">
        <v>0.68299999999999994</v>
      </c>
      <c r="E10" s="11">
        <v>0.6610000000000007</v>
      </c>
      <c r="F10" s="11">
        <v>0.65300000000000014</v>
      </c>
      <c r="G10" s="11"/>
    </row>
    <row r="11" spans="1:7" x14ac:dyDescent="0.2">
      <c r="A11" s="10" t="str">
        <f>name!B10</f>
        <v>Water and sewerage</v>
      </c>
      <c r="B11" s="11">
        <v>1.8979999999999999</v>
      </c>
      <c r="C11" s="11">
        <v>1.8319999999999979</v>
      </c>
      <c r="D11" s="11">
        <v>1.7410000000000028</v>
      </c>
      <c r="E11" s="11">
        <v>1.8070000000000017</v>
      </c>
      <c r="F11" s="11">
        <v>1.909000000000002</v>
      </c>
      <c r="G11" s="11"/>
    </row>
    <row r="12" spans="1:7" x14ac:dyDescent="0.2">
      <c r="A12" s="10" t="str">
        <f>name!B11</f>
        <v>Construction</v>
      </c>
      <c r="B12" s="11">
        <v>21.935000000000027</v>
      </c>
      <c r="C12" s="11">
        <v>24.212999999999987</v>
      </c>
      <c r="D12" s="11">
        <v>23.988000000000046</v>
      </c>
      <c r="E12" s="11">
        <v>25.155999999999953</v>
      </c>
      <c r="F12" s="11">
        <v>26.66500000000002</v>
      </c>
      <c r="G12" s="11"/>
    </row>
    <row r="13" spans="1:7" x14ac:dyDescent="0.2">
      <c r="A13" s="10" t="str">
        <f>name!B12</f>
        <v>Wholesale and retail trade</v>
      </c>
      <c r="B13" s="11">
        <v>43.816999999999886</v>
      </c>
      <c r="C13" s="11">
        <v>43.916999999999881</v>
      </c>
      <c r="D13" s="11">
        <v>44.58499999999988</v>
      </c>
      <c r="E13" s="11">
        <v>44.646999999999835</v>
      </c>
      <c r="F13" s="11">
        <v>45.016000000000041</v>
      </c>
      <c r="G13" s="11"/>
    </row>
    <row r="14" spans="1:7" x14ac:dyDescent="0.2">
      <c r="A14" s="10" t="str">
        <f>name!B13</f>
        <v>Transport and storage</v>
      </c>
      <c r="B14" s="11">
        <v>9.1900000000000137</v>
      </c>
      <c r="C14" s="11">
        <v>8.3109999999999697</v>
      </c>
      <c r="D14" s="11">
        <v>8.1140000000000025</v>
      </c>
      <c r="E14" s="11">
        <v>8.2520000000000095</v>
      </c>
      <c r="F14" s="11">
        <v>8.1810000000000311</v>
      </c>
      <c r="G14" s="11"/>
    </row>
    <row r="15" spans="1:7" x14ac:dyDescent="0.2">
      <c r="A15" s="10" t="str">
        <f>name!B14</f>
        <v>Accommodation and food</v>
      </c>
      <c r="B15" s="11">
        <v>29.772999999999961</v>
      </c>
      <c r="C15" s="11">
        <v>37.087999999999958</v>
      </c>
      <c r="D15" s="11">
        <v>35.384999999999934</v>
      </c>
      <c r="E15" s="11">
        <v>38.947000000000095</v>
      </c>
      <c r="F15" s="11">
        <v>45.558</v>
      </c>
      <c r="G15" s="11"/>
    </row>
    <row r="16" spans="1:7" x14ac:dyDescent="0.2">
      <c r="A16" s="10" t="str">
        <f>name!B15</f>
        <v>Media</v>
      </c>
      <c r="B16" s="11">
        <v>1.1790000000000012</v>
      </c>
      <c r="C16" s="11">
        <v>1.887999999999997</v>
      </c>
      <c r="D16" s="11">
        <v>1.7170000000000041</v>
      </c>
      <c r="E16" s="11">
        <v>1.6550000000000007</v>
      </c>
      <c r="F16" s="11">
        <v>1.6069999999999975</v>
      </c>
      <c r="G16" s="11"/>
    </row>
    <row r="17" spans="1:7" x14ac:dyDescent="0.2">
      <c r="A17" s="10" t="str">
        <f>name!B16</f>
        <v>Information technology</v>
      </c>
      <c r="B17" s="11">
        <v>4.112999999999988</v>
      </c>
      <c r="C17" s="11">
        <v>3.4069999999999987</v>
      </c>
      <c r="D17" s="11">
        <v>3.2899999999999956</v>
      </c>
      <c r="E17" s="11">
        <v>3.4830000000000001</v>
      </c>
      <c r="F17" s="11">
        <v>3.6869999999999967</v>
      </c>
      <c r="G17" s="11"/>
    </row>
    <row r="18" spans="1:7" x14ac:dyDescent="0.2">
      <c r="A18" s="10" t="str">
        <f>name!B17</f>
        <v>Finance and insurance</v>
      </c>
      <c r="B18" s="11">
        <v>2.8249999999999984</v>
      </c>
      <c r="C18" s="11">
        <v>2.7019999999999991</v>
      </c>
      <c r="D18" s="11">
        <v>3.2250000000000001</v>
      </c>
      <c r="E18" s="11">
        <v>3.2209999999999996</v>
      </c>
      <c r="F18" s="11">
        <v>3.0220000000000011</v>
      </c>
      <c r="G18" s="11"/>
    </row>
    <row r="19" spans="1:7" x14ac:dyDescent="0.2">
      <c r="A19" s="10" t="str">
        <f>name!B18</f>
        <v>Real estate</v>
      </c>
      <c r="B19" s="11">
        <v>4.954999999999993</v>
      </c>
      <c r="C19" s="11">
        <v>5.6469999999999985</v>
      </c>
      <c r="D19" s="11">
        <v>5.8579999999999774</v>
      </c>
      <c r="E19" s="11">
        <v>5.2629999999999866</v>
      </c>
      <c r="F19" s="11">
        <v>5.2970000000000015</v>
      </c>
      <c r="G19" s="11"/>
    </row>
    <row r="20" spans="1:7" x14ac:dyDescent="0.2">
      <c r="A20" s="10" t="str">
        <f>name!B19</f>
        <v>Professional services</v>
      </c>
      <c r="B20" s="11">
        <v>18.362000000000037</v>
      </c>
      <c r="C20" s="11">
        <v>18.541000000000032</v>
      </c>
      <c r="D20" s="11">
        <v>18.073999999999987</v>
      </c>
      <c r="E20" s="11">
        <v>19.311999999999969</v>
      </c>
      <c r="F20" s="11">
        <v>21.170999999999967</v>
      </c>
      <c r="G20" s="11"/>
    </row>
    <row r="21" spans="1:7" x14ac:dyDescent="0.2">
      <c r="A21" s="10" t="str">
        <f>name!B20</f>
        <v>Support services</v>
      </c>
      <c r="B21" s="11">
        <v>16.139999999999997</v>
      </c>
      <c r="C21" s="11">
        <v>16.52</v>
      </c>
      <c r="D21" s="11">
        <v>15.73299999999997</v>
      </c>
      <c r="E21" s="11">
        <v>18.282</v>
      </c>
      <c r="F21" s="11">
        <v>20.869999999999983</v>
      </c>
      <c r="G21" s="11"/>
    </row>
    <row r="22" spans="1:7" x14ac:dyDescent="0.2">
      <c r="A22" s="10" t="str">
        <f>name!B21</f>
        <v>Public admin. and defence</v>
      </c>
      <c r="B22" s="11">
        <v>8.7469999999999963</v>
      </c>
      <c r="C22" s="11">
        <v>8.6429999999999882</v>
      </c>
      <c r="D22" s="11">
        <v>9.2640000000000029</v>
      </c>
      <c r="E22" s="11">
        <v>9.4009999999999945</v>
      </c>
      <c r="F22" s="11">
        <v>9.4239999999999977</v>
      </c>
      <c r="G22" s="11"/>
    </row>
    <row r="23" spans="1:7" x14ac:dyDescent="0.2">
      <c r="A23" s="10" t="str">
        <f>name!B22</f>
        <v>Education</v>
      </c>
      <c r="B23" s="11">
        <v>22.132000000000016</v>
      </c>
      <c r="C23" s="11">
        <v>21.288000000000014</v>
      </c>
      <c r="D23" s="11">
        <v>20.362000000000002</v>
      </c>
      <c r="E23" s="11">
        <v>20.83400000000001</v>
      </c>
      <c r="F23" s="11">
        <v>22.149000000000022</v>
      </c>
      <c r="G23" s="11"/>
    </row>
    <row r="24" spans="1:7" x14ac:dyDescent="0.2">
      <c r="A24" s="10" t="str">
        <f>name!B23</f>
        <v>Health and social work</v>
      </c>
      <c r="B24" s="11">
        <v>35.429999999999971</v>
      </c>
      <c r="C24" s="11">
        <v>35.794999999999987</v>
      </c>
      <c r="D24" s="11">
        <v>34.390000000000008</v>
      </c>
      <c r="E24" s="11">
        <v>36.876000000000012</v>
      </c>
      <c r="F24" s="11">
        <v>40.331999999999987</v>
      </c>
      <c r="G24" s="11"/>
    </row>
    <row r="25" spans="1:7" x14ac:dyDescent="0.2">
      <c r="A25" s="10" t="str">
        <f>name!B24</f>
        <v>Arts and entertainment</v>
      </c>
      <c r="B25" s="11">
        <v>9.578000000000003</v>
      </c>
      <c r="C25" s="11">
        <v>9.7250000000000014</v>
      </c>
      <c r="D25" s="11">
        <v>8.6509999999999767</v>
      </c>
      <c r="E25" s="11">
        <v>10.356000000000014</v>
      </c>
      <c r="F25" s="11">
        <v>12.14800000000001</v>
      </c>
      <c r="G25" s="11"/>
    </row>
    <row r="26" spans="1:7" x14ac:dyDescent="0.2">
      <c r="A26" s="10" t="str">
        <f>name!B25</f>
        <v>Other services</v>
      </c>
      <c r="B26" s="11">
        <v>7.2889999999999953</v>
      </c>
      <c r="C26" s="11">
        <v>8.8060000000000045</v>
      </c>
      <c r="D26" s="11">
        <v>7.9780000000000211</v>
      </c>
      <c r="E26" s="11">
        <v>8.3499999999999925</v>
      </c>
      <c r="F26" s="11">
        <v>8.6139999999999901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264.3209999999998</v>
      </c>
      <c r="C28" s="11">
        <f t="shared" ref="C28:F28" si="0">SUM(C5:C26)</f>
        <v>273.71999999999986</v>
      </c>
      <c r="D28" s="11">
        <f t="shared" si="0"/>
        <v>269.0709999999998</v>
      </c>
      <c r="E28" s="11">
        <f t="shared" si="0"/>
        <v>281.69299999999987</v>
      </c>
      <c r="F28" s="11">
        <f t="shared" si="0"/>
        <v>299.84500000000003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2.6528349998675878</v>
      </c>
      <c r="C32" s="18">
        <f t="shared" ref="C32:E32" si="1">C5/C$28*100</f>
        <v>2.4850211895367575</v>
      </c>
      <c r="D32" s="18">
        <f t="shared" si="1"/>
        <v>2.9743078964288334</v>
      </c>
      <c r="E32" s="18">
        <f t="shared" si="1"/>
        <v>2.9166503959984826</v>
      </c>
      <c r="F32" s="18">
        <f>F5/F$28*100</f>
        <v>2.7977788524070744</v>
      </c>
    </row>
    <row r="33" spans="1:6" x14ac:dyDescent="0.2">
      <c r="A33" t="str">
        <f>$A$6</f>
        <v>Mining and quarrying</v>
      </c>
      <c r="B33" s="18">
        <f t="shared" ref="B33:F53" si="2">B6/B$28*100</f>
        <v>0.39800091555343609</v>
      </c>
      <c r="C33" s="18">
        <f t="shared" si="2"/>
        <v>0.28094403039602545</v>
      </c>
      <c r="D33" s="18">
        <f t="shared" si="2"/>
        <v>0.29025796165324363</v>
      </c>
      <c r="E33" s="18">
        <f t="shared" si="2"/>
        <v>0.19773299301012059</v>
      </c>
      <c r="F33" s="18">
        <f t="shared" si="2"/>
        <v>0.11005686271240137</v>
      </c>
    </row>
    <row r="34" spans="1:6" x14ac:dyDescent="0.2">
      <c r="A34" t="str">
        <f>$A$7</f>
        <v>Food drink and tobacco</v>
      </c>
      <c r="B34" s="18">
        <f t="shared" si="2"/>
        <v>2.5302567711229953</v>
      </c>
      <c r="C34" s="18">
        <f t="shared" si="2"/>
        <v>1.8595645184860468</v>
      </c>
      <c r="D34" s="18">
        <f t="shared" si="2"/>
        <v>1.9270006801178863</v>
      </c>
      <c r="E34" s="18">
        <f t="shared" si="2"/>
        <v>1.7302524379377553</v>
      </c>
      <c r="F34" s="18">
        <f t="shared" si="2"/>
        <v>1.371708716170023</v>
      </c>
    </row>
    <row r="35" spans="1:6" x14ac:dyDescent="0.2">
      <c r="A35" t="str">
        <f>$A$8</f>
        <v>Engineering</v>
      </c>
      <c r="B35" s="18">
        <f t="shared" si="2"/>
        <v>0.87393737160498064</v>
      </c>
      <c r="C35" s="18">
        <f t="shared" si="2"/>
        <v>0.81981587023235469</v>
      </c>
      <c r="D35" s="18">
        <f t="shared" si="2"/>
        <v>0.80424869272422528</v>
      </c>
      <c r="E35" s="18">
        <f t="shared" si="2"/>
        <v>0.72419264944460748</v>
      </c>
      <c r="F35" s="18">
        <f t="shared" si="2"/>
        <v>0.53661058213410251</v>
      </c>
    </row>
    <row r="36" spans="1:6" x14ac:dyDescent="0.2">
      <c r="A36" t="str">
        <f>$A$9</f>
        <v>Rest of manufacturing</v>
      </c>
      <c r="B36" s="18">
        <f t="shared" si="2"/>
        <v>3.5472020762633347</v>
      </c>
      <c r="C36" s="18">
        <f t="shared" si="2"/>
        <v>3.6084319742802919</v>
      </c>
      <c r="D36" s="18">
        <f t="shared" si="2"/>
        <v>3.6793262744777397</v>
      </c>
      <c r="E36" s="18">
        <f t="shared" si="2"/>
        <v>3.3735307586628043</v>
      </c>
      <c r="F36" s="18">
        <f t="shared" si="2"/>
        <v>3.035234871350192</v>
      </c>
    </row>
    <row r="37" spans="1:6" x14ac:dyDescent="0.2">
      <c r="A37" t="str">
        <f>$A$10</f>
        <v>Electricity and gas</v>
      </c>
      <c r="B37" s="18">
        <f t="shared" si="2"/>
        <v>0.19673049057774492</v>
      </c>
      <c r="C37" s="18">
        <f t="shared" si="2"/>
        <v>0.22468215694870716</v>
      </c>
      <c r="D37" s="18">
        <f t="shared" si="2"/>
        <v>0.25383634802710081</v>
      </c>
      <c r="E37" s="18">
        <f t="shared" si="2"/>
        <v>0.23465261827592485</v>
      </c>
      <c r="F37" s="18">
        <f t="shared" si="2"/>
        <v>0.21777918591272161</v>
      </c>
    </row>
    <row r="38" spans="1:6" x14ac:dyDescent="0.2">
      <c r="A38" t="str">
        <f>$A$11</f>
        <v>Water and sewerage</v>
      </c>
      <c r="B38" s="18">
        <f t="shared" si="2"/>
        <v>0.71806629060876792</v>
      </c>
      <c r="C38" s="18">
        <f t="shared" si="2"/>
        <v>0.66929709191874864</v>
      </c>
      <c r="D38" s="18">
        <f t="shared" si="2"/>
        <v>0.64704111554199606</v>
      </c>
      <c r="E38" s="18">
        <f t="shared" si="2"/>
        <v>0.64147848899333759</v>
      </c>
      <c r="F38" s="18">
        <f t="shared" si="2"/>
        <v>0.63666227550901355</v>
      </c>
    </row>
    <row r="39" spans="1:6" x14ac:dyDescent="0.2">
      <c r="A39" t="str">
        <f>$A$12</f>
        <v>Construction</v>
      </c>
      <c r="B39" s="18">
        <f t="shared" si="2"/>
        <v>8.2986217515823739</v>
      </c>
      <c r="C39" s="18">
        <f t="shared" si="2"/>
        <v>8.8459009206488393</v>
      </c>
      <c r="D39" s="18">
        <f t="shared" si="2"/>
        <v>8.9151190577951773</v>
      </c>
      <c r="E39" s="18">
        <f t="shared" si="2"/>
        <v>8.9302893575630087</v>
      </c>
      <c r="F39" s="18">
        <f t="shared" si="2"/>
        <v>8.8929280128066228</v>
      </c>
    </row>
    <row r="40" spans="1:6" x14ac:dyDescent="0.2">
      <c r="A40" t="str">
        <f>$A$13</f>
        <v>Wholesale and retail trade</v>
      </c>
      <c r="B40" s="18">
        <f t="shared" si="2"/>
        <v>16.577192126240412</v>
      </c>
      <c r="C40" s="18">
        <f t="shared" si="2"/>
        <v>16.044498027181024</v>
      </c>
      <c r="D40" s="18">
        <f t="shared" si="2"/>
        <v>16.569975954301992</v>
      </c>
      <c r="E40" s="18">
        <f t="shared" si="2"/>
        <v>15.849524127330056</v>
      </c>
      <c r="F40" s="18">
        <f t="shared" si="2"/>
        <v>15.013090096549897</v>
      </c>
    </row>
    <row r="41" spans="1:6" x14ac:dyDescent="0.2">
      <c r="A41" t="str">
        <f>$A$14</f>
        <v>Transport and storage</v>
      </c>
      <c r="B41" s="18">
        <f t="shared" si="2"/>
        <v>3.4768330930951463</v>
      </c>
      <c r="C41" s="18">
        <f t="shared" si="2"/>
        <v>3.0363144819523504</v>
      </c>
      <c r="D41" s="18">
        <f t="shared" si="2"/>
        <v>3.0155609485972139</v>
      </c>
      <c r="E41" s="18">
        <f t="shared" si="2"/>
        <v>2.929430266282802</v>
      </c>
      <c r="F41" s="18">
        <f t="shared" si="2"/>
        <v>2.7284096783338159</v>
      </c>
    </row>
    <row r="42" spans="1:6" x14ac:dyDescent="0.2">
      <c r="A42" t="str">
        <f>$A$15</f>
        <v>Accommodation and food</v>
      </c>
      <c r="B42" s="18">
        <f t="shared" si="2"/>
        <v>11.263955569175351</v>
      </c>
      <c r="C42" s="18">
        <f t="shared" si="2"/>
        <v>13.549612742948991</v>
      </c>
      <c r="D42" s="18">
        <f t="shared" si="2"/>
        <v>13.150804062868149</v>
      </c>
      <c r="E42" s="18">
        <f t="shared" si="2"/>
        <v>13.826044665646684</v>
      </c>
      <c r="F42" s="18">
        <f t="shared" si="2"/>
        <v>15.193850155913887</v>
      </c>
    </row>
    <row r="43" spans="1:6" x14ac:dyDescent="0.2">
      <c r="A43" t="str">
        <f>$A$16</f>
        <v>Media</v>
      </c>
      <c r="B43" s="18">
        <f t="shared" si="2"/>
        <v>0.44604855459838683</v>
      </c>
      <c r="C43" s="18">
        <f t="shared" si="2"/>
        <v>0.68975595499050057</v>
      </c>
      <c r="D43" s="18">
        <f t="shared" si="2"/>
        <v>0.63812153669477767</v>
      </c>
      <c r="E43" s="18">
        <f t="shared" si="2"/>
        <v>0.58751903668177818</v>
      </c>
      <c r="F43" s="18">
        <f t="shared" si="2"/>
        <v>0.5359435708449356</v>
      </c>
    </row>
    <row r="44" spans="1:6" x14ac:dyDescent="0.2">
      <c r="A44" t="str">
        <f>$A$17</f>
        <v>Information technology</v>
      </c>
      <c r="B44" s="18">
        <f t="shared" si="2"/>
        <v>1.5560625148966565</v>
      </c>
      <c r="C44" s="18">
        <f t="shared" si="2"/>
        <v>1.2447026158117787</v>
      </c>
      <c r="D44" s="18">
        <f t="shared" si="2"/>
        <v>1.2227256003062381</v>
      </c>
      <c r="E44" s="18">
        <f t="shared" si="2"/>
        <v>1.236452450007633</v>
      </c>
      <c r="F44" s="18">
        <f t="shared" si="2"/>
        <v>1.2296353115776473</v>
      </c>
    </row>
    <row r="45" spans="1:6" x14ac:dyDescent="0.2">
      <c r="A45" t="str">
        <f>$A$18</f>
        <v>Finance and insurance</v>
      </c>
      <c r="B45" s="18">
        <f t="shared" si="2"/>
        <v>1.0687762228502466</v>
      </c>
      <c r="C45" s="18">
        <f t="shared" si="2"/>
        <v>0.98714014321204158</v>
      </c>
      <c r="D45" s="18">
        <f t="shared" si="2"/>
        <v>1.1985684075950223</v>
      </c>
      <c r="E45" s="18">
        <f t="shared" si="2"/>
        <v>1.1434433940495508</v>
      </c>
      <c r="F45" s="18">
        <f t="shared" si="2"/>
        <v>1.0078540579299307</v>
      </c>
    </row>
    <row r="46" spans="1:6" x14ac:dyDescent="0.2">
      <c r="A46" t="str">
        <f>$A$19</f>
        <v>Real estate</v>
      </c>
      <c r="B46" s="18">
        <f t="shared" si="2"/>
        <v>1.8746145784860064</v>
      </c>
      <c r="C46" s="18">
        <f t="shared" si="2"/>
        <v>2.0630571386818652</v>
      </c>
      <c r="D46" s="18">
        <f t="shared" si="2"/>
        <v>2.1771205369586397</v>
      </c>
      <c r="E46" s="18">
        <f t="shared" si="2"/>
        <v>1.868346036287728</v>
      </c>
      <c r="F46" s="18">
        <f t="shared" si="2"/>
        <v>1.7665793993563346</v>
      </c>
    </row>
    <row r="47" spans="1:6" x14ac:dyDescent="0.2">
      <c r="A47" s="10" t="str">
        <f>$A$20</f>
        <v>Professional services</v>
      </c>
      <c r="B47" s="18">
        <f t="shared" si="2"/>
        <v>6.9468562845933741</v>
      </c>
      <c r="C47" s="18">
        <f t="shared" si="2"/>
        <v>6.7737103609528146</v>
      </c>
      <c r="D47" s="18">
        <f t="shared" si="2"/>
        <v>6.7171861701929974</v>
      </c>
      <c r="E47" s="18">
        <f t="shared" si="2"/>
        <v>6.8556904147422824</v>
      </c>
      <c r="F47" s="18">
        <f t="shared" si="2"/>
        <v>7.0606480014674133</v>
      </c>
    </row>
    <row r="48" spans="1:6" x14ac:dyDescent="0.2">
      <c r="A48" s="10" t="str">
        <f>$A$21</f>
        <v>Support services</v>
      </c>
      <c r="B48" s="18">
        <f t="shared" si="2"/>
        <v>6.1062117652399959</v>
      </c>
      <c r="C48" s="18">
        <f t="shared" si="2"/>
        <v>6.0353646061668886</v>
      </c>
      <c r="D48" s="18">
        <f t="shared" si="2"/>
        <v>5.8471555834705269</v>
      </c>
      <c r="E48" s="18">
        <f t="shared" si="2"/>
        <v>6.4900441260521236</v>
      </c>
      <c r="F48" s="18">
        <f t="shared" si="2"/>
        <v>6.9602628024479252</v>
      </c>
    </row>
    <row r="49" spans="1:9" x14ac:dyDescent="0.2">
      <c r="A49" s="10" t="str">
        <f>$A$22</f>
        <v>Public admin. and defence</v>
      </c>
      <c r="B49" s="18">
        <f t="shared" si="2"/>
        <v>3.3092338482375609</v>
      </c>
      <c r="C49" s="18">
        <f t="shared" si="2"/>
        <v>3.1576063130206022</v>
      </c>
      <c r="D49" s="18">
        <f t="shared" si="2"/>
        <v>3.4429574350264467</v>
      </c>
      <c r="E49" s="18">
        <f t="shared" si="2"/>
        <v>3.3373211261905684</v>
      </c>
      <c r="F49" s="18">
        <f t="shared" si="2"/>
        <v>3.142957194550517</v>
      </c>
    </row>
    <row r="50" spans="1:9" x14ac:dyDescent="0.2">
      <c r="A50" s="10" t="str">
        <f>$A$23</f>
        <v>Education</v>
      </c>
      <c r="B50" s="18">
        <f t="shared" si="2"/>
        <v>8.3731523412820135</v>
      </c>
      <c r="C50" s="18">
        <f t="shared" si="2"/>
        <v>7.7772906619903646</v>
      </c>
      <c r="D50" s="18">
        <f t="shared" si="2"/>
        <v>7.5675193536278593</v>
      </c>
      <c r="E50" s="18">
        <f t="shared" si="2"/>
        <v>7.3959949306514616</v>
      </c>
      <c r="F50" s="18">
        <f t="shared" si="2"/>
        <v>7.3868165218696396</v>
      </c>
    </row>
    <row r="51" spans="1:9" x14ac:dyDescent="0.2">
      <c r="A51" s="10" t="str">
        <f>$A$24</f>
        <v>Health and social work</v>
      </c>
      <c r="B51" s="18">
        <f t="shared" si="2"/>
        <v>13.404156309941321</v>
      </c>
      <c r="C51" s="18">
        <f t="shared" si="2"/>
        <v>13.077232208095865</v>
      </c>
      <c r="D51" s="18">
        <f t="shared" si="2"/>
        <v>12.781013189827235</v>
      </c>
      <c r="E51" s="18">
        <f t="shared" si="2"/>
        <v>13.090847127901661</v>
      </c>
      <c r="F51" s="18">
        <f t="shared" si="2"/>
        <v>13.450949657322944</v>
      </c>
    </row>
    <row r="52" spans="1:9" x14ac:dyDescent="0.2">
      <c r="A52" s="10" t="str">
        <f>$A$25</f>
        <v>Arts and entertainment</v>
      </c>
      <c r="B52" s="18">
        <f t="shared" si="2"/>
        <v>3.6236243052954595</v>
      </c>
      <c r="C52" s="18">
        <f t="shared" si="2"/>
        <v>3.5529007745141041</v>
      </c>
      <c r="D52" s="18">
        <f t="shared" si="2"/>
        <v>3.2151365253037238</v>
      </c>
      <c r="E52" s="18">
        <f t="shared" si="2"/>
        <v>3.6763426851217531</v>
      </c>
      <c r="F52" s="18">
        <f t="shared" si="2"/>
        <v>4.0514265703947068</v>
      </c>
    </row>
    <row r="53" spans="1:9" x14ac:dyDescent="0.2">
      <c r="A53" s="10" t="str">
        <f>$A$26</f>
        <v>Other services</v>
      </c>
      <c r="B53" s="18">
        <f t="shared" si="2"/>
        <v>2.757631818886884</v>
      </c>
      <c r="C53" s="18">
        <f t="shared" si="2"/>
        <v>3.21715621803303</v>
      </c>
      <c r="D53" s="18">
        <f t="shared" si="2"/>
        <v>2.9650166684629808</v>
      </c>
      <c r="E53" s="18">
        <f t="shared" si="2"/>
        <v>2.9642199131678799</v>
      </c>
      <c r="F53" s="18">
        <f t="shared" si="2"/>
        <v>2.872817622438256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Cornwall and the Isles of Scilly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-0.75727512534708996</v>
      </c>
      <c r="C63" s="18">
        <f>IF(AND(D$3-C$3 &lt;&gt; 0,C5&lt;&gt;0,D5&lt;&gt;0),(EXP(LN(D5/C5)/(D$3-C$3))-1)*100,0)</f>
        <v>17.656571596589355</v>
      </c>
      <c r="D63" s="18">
        <f t="shared" ref="B63:E78" si="3">IF(AND(E$3-D$3 &lt;&gt; 0,D5&lt;&gt;0,E5&lt;&gt;0),(EXP(LN(E5/D5)/(E$3-D$3))-1)*100,0)</f>
        <v>0.52672235512001286</v>
      </c>
      <c r="E63" s="18">
        <f t="shared" si="3"/>
        <v>0.20859577128184981</v>
      </c>
      <c r="F63" s="18">
        <f>IF(AND(F$3-D$3 &lt;&gt; 0,D5&lt;&gt;0,F5&lt;&gt;0),(EXP(LN(F5/D5)/(F$3-D$3))-1)*100,0)</f>
        <v>0.31452594799612488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-7.5349412381733538</v>
      </c>
      <c r="C64" s="18">
        <f t="shared" ref="C64:C78" si="4">IF(AND(D$3-C$3 &lt;&gt; 0,C6&lt;&gt;0,D6&lt;&gt;0),(EXP(LN(D6/C6)/(D$3-C$3))-1)*100,0)</f>
        <v>1.5604681404418841</v>
      </c>
      <c r="D64" s="18">
        <f t="shared" si="3"/>
        <v>-6.5367599909429641</v>
      </c>
      <c r="E64" s="18">
        <f t="shared" si="3"/>
        <v>-5.1000738487281261</v>
      </c>
      <c r="F64" s="18">
        <f t="shared" ref="F64:F84" si="5">IF(AND(F$3-D$3 &lt;&gt; 0,D6&lt;&gt;0,F6&lt;&gt;0),(EXP(LN(F6/D6)/(F$3-D$3))-1)*100,0)</f>
        <v>-5.581406421564572</v>
      </c>
    </row>
    <row r="65" spans="1:6" x14ac:dyDescent="0.2">
      <c r="A65" t="str">
        <f>$A$7</f>
        <v>Food drink and tobacco</v>
      </c>
      <c r="B65" s="18">
        <f t="shared" si="3"/>
        <v>-6.5981712616257955</v>
      </c>
      <c r="C65" s="18">
        <f t="shared" si="4"/>
        <v>1.8664047151274898</v>
      </c>
      <c r="D65" s="18">
        <f t="shared" si="3"/>
        <v>-1.2294771327199916</v>
      </c>
      <c r="E65" s="18">
        <f t="shared" si="3"/>
        <v>-1.6832942414740759</v>
      </c>
      <c r="F65" s="18">
        <f t="shared" si="5"/>
        <v>-1.5322540280445329</v>
      </c>
    </row>
    <row r="66" spans="1:6" x14ac:dyDescent="0.2">
      <c r="A66" t="str">
        <f>$A$8</f>
        <v>Engineering</v>
      </c>
      <c r="B66" s="18">
        <f t="shared" si="3"/>
        <v>-0.72206888692922799</v>
      </c>
      <c r="C66" s="18">
        <f t="shared" si="4"/>
        <v>-3.5650623885918664</v>
      </c>
      <c r="D66" s="18">
        <f t="shared" si="3"/>
        <v>-1.1732343590165839</v>
      </c>
      <c r="E66" s="18">
        <f t="shared" si="3"/>
        <v>-2.3454264863196572</v>
      </c>
      <c r="F66" s="18">
        <f t="shared" si="5"/>
        <v>-1.9562488070612893</v>
      </c>
    </row>
    <row r="67" spans="1:6" x14ac:dyDescent="0.2">
      <c r="A67" t="str">
        <f>$A$9</f>
        <v>Rest of manufacturing</v>
      </c>
      <c r="B67" s="18">
        <f t="shared" si="3"/>
        <v>1.3098946574445547</v>
      </c>
      <c r="C67" s="18">
        <f t="shared" si="4"/>
        <v>0.23286423002917278</v>
      </c>
      <c r="D67" s="18">
        <f t="shared" si="3"/>
        <v>-0.81520342567271697</v>
      </c>
      <c r="E67" s="18">
        <f t="shared" si="3"/>
        <v>-0.43129962648371656</v>
      </c>
      <c r="F67" s="18">
        <f t="shared" si="5"/>
        <v>-0.5594323800155121</v>
      </c>
    </row>
    <row r="68" spans="1:6" x14ac:dyDescent="0.2">
      <c r="A68" t="str">
        <f>$A$10</f>
        <v>Electricity and gas</v>
      </c>
      <c r="B68" s="18">
        <f t="shared" si="3"/>
        <v>4.2840629301992728</v>
      </c>
      <c r="C68" s="18">
        <f t="shared" si="4"/>
        <v>11.056910569105515</v>
      </c>
      <c r="D68" s="18">
        <f t="shared" si="3"/>
        <v>-0.65268111765792725</v>
      </c>
      <c r="E68" s="18">
        <f t="shared" si="3"/>
        <v>-0.12169299969433389</v>
      </c>
      <c r="F68" s="18">
        <f t="shared" si="5"/>
        <v>-0.29900362638735078</v>
      </c>
    </row>
    <row r="69" spans="1:6" x14ac:dyDescent="0.2">
      <c r="A69" t="str">
        <f>$A$11</f>
        <v>Water and sewerage</v>
      </c>
      <c r="B69" s="18">
        <f t="shared" si="3"/>
        <v>-0.88090791687761572</v>
      </c>
      <c r="C69" s="18">
        <f t="shared" si="4"/>
        <v>-4.9672489082966838</v>
      </c>
      <c r="D69" s="18">
        <f t="shared" si="3"/>
        <v>0.74694282049005967</v>
      </c>
      <c r="E69" s="18">
        <f t="shared" si="3"/>
        <v>0.5506257329207509</v>
      </c>
      <c r="F69" s="18">
        <f t="shared" si="5"/>
        <v>0.6160222200809029</v>
      </c>
    </row>
    <row r="70" spans="1:6" x14ac:dyDescent="0.2">
      <c r="A70" t="str">
        <f>$A$12</f>
        <v>Construction</v>
      </c>
      <c r="B70" s="18">
        <f t="shared" si="3"/>
        <v>2.5009146636171709</v>
      </c>
      <c r="C70" s="18">
        <f t="shared" si="4"/>
        <v>-0.92925288068368417</v>
      </c>
      <c r="D70" s="18">
        <f t="shared" si="3"/>
        <v>0.95538961242100928</v>
      </c>
      <c r="E70" s="18">
        <f t="shared" si="3"/>
        <v>0.5842542197771694</v>
      </c>
      <c r="F70" s="18">
        <f t="shared" si="5"/>
        <v>0.70781417136054348</v>
      </c>
    </row>
    <row r="71" spans="1:6" x14ac:dyDescent="0.2">
      <c r="A71" t="str">
        <f>$A$13</f>
        <v>Wholesale and retail trade</v>
      </c>
      <c r="B71" s="18">
        <f t="shared" si="3"/>
        <v>5.7006715736407365E-2</v>
      </c>
      <c r="C71" s="18">
        <f t="shared" si="4"/>
        <v>1.5210510736161309</v>
      </c>
      <c r="D71" s="18">
        <f t="shared" si="3"/>
        <v>2.7796587108430693E-2</v>
      </c>
      <c r="E71" s="18">
        <f t="shared" si="3"/>
        <v>8.2342546030633734E-2</v>
      </c>
      <c r="F71" s="18">
        <f t="shared" si="5"/>
        <v>6.4157255596342111E-2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-2.4820770206787524</v>
      </c>
      <c r="C72" s="18">
        <f t="shared" si="4"/>
        <v>-2.3703525448197316</v>
      </c>
      <c r="D72" s="18">
        <f t="shared" si="3"/>
        <v>0.33786208009560781</v>
      </c>
      <c r="E72" s="18">
        <f t="shared" si="3"/>
        <v>-8.6374702334268694E-2</v>
      </c>
      <c r="F72" s="18">
        <f t="shared" si="5"/>
        <v>5.4837882120639669E-2</v>
      </c>
    </row>
    <row r="73" spans="1:6" x14ac:dyDescent="0.2">
      <c r="A73" t="str">
        <f>$A$15</f>
        <v>Accommodation and food</v>
      </c>
      <c r="B73" s="18">
        <f t="shared" si="6"/>
        <v>5.6459138624517013</v>
      </c>
      <c r="C73" s="18">
        <f>IF(AND(D$3-C$3 &lt;&gt; 0,C15&lt;&gt;0,D15&lt;&gt;0),(EXP(LN(D15/C15)/(D$3-C$3))-1)*100,0)</f>
        <v>-4.591781708369358</v>
      </c>
      <c r="D73" s="18">
        <f t="shared" si="3"/>
        <v>1.9367920268292149</v>
      </c>
      <c r="E73" s="18">
        <f t="shared" si="3"/>
        <v>1.5802000933089477</v>
      </c>
      <c r="F73" s="18">
        <f t="shared" si="5"/>
        <v>1.6989252531986132</v>
      </c>
    </row>
    <row r="74" spans="1:6" x14ac:dyDescent="0.2">
      <c r="A74" t="str">
        <f>$A$16</f>
        <v>Media</v>
      </c>
      <c r="B74" s="18">
        <f t="shared" si="6"/>
        <v>12.492105689125289</v>
      </c>
      <c r="C74" s="18">
        <f>IF(AND(D$3-C$3 &lt;&gt; 0,C16&lt;&gt;0,D16&lt;&gt;0),(EXP(LN(D16/C16)/(D$3-C$3))-1)*100,0)</f>
        <v>-9.0572033898301481</v>
      </c>
      <c r="D74" s="18">
        <f t="shared" si="3"/>
        <v>-0.73285290244640144</v>
      </c>
      <c r="E74" s="18">
        <f t="shared" si="3"/>
        <v>-0.29388652632308387</v>
      </c>
      <c r="F74" s="18">
        <f t="shared" si="5"/>
        <v>-0.4404239111709618</v>
      </c>
    </row>
    <row r="75" spans="1:6" x14ac:dyDescent="0.2">
      <c r="A75" t="str">
        <f>$A$17</f>
        <v>Information technology</v>
      </c>
      <c r="B75" s="18">
        <f t="shared" si="6"/>
        <v>-4.5989057660767996</v>
      </c>
      <c r="C75" s="18">
        <f t="shared" si="4"/>
        <v>-3.4341062518345455</v>
      </c>
      <c r="D75" s="18">
        <f t="shared" si="3"/>
        <v>1.1466527687994832</v>
      </c>
      <c r="E75" s="18">
        <f t="shared" si="3"/>
        <v>0.57081425004941178</v>
      </c>
      <c r="F75" s="18">
        <f t="shared" si="5"/>
        <v>0.76239524165164774</v>
      </c>
    </row>
    <row r="76" spans="1:6" x14ac:dyDescent="0.2">
      <c r="A76" t="str">
        <f>$A$18</f>
        <v>Finance and insurance</v>
      </c>
      <c r="B76" s="18">
        <f t="shared" si="6"/>
        <v>-1.1067332690549603</v>
      </c>
      <c r="C76" s="18">
        <f t="shared" si="4"/>
        <v>19.356032568467853</v>
      </c>
      <c r="D76" s="18">
        <f t="shared" si="3"/>
        <v>-2.4818517669722429E-2</v>
      </c>
      <c r="E76" s="18">
        <f t="shared" si="3"/>
        <v>-0.6357008826662125</v>
      </c>
      <c r="F76" s="18">
        <f t="shared" si="5"/>
        <v>-0.43248930236011729</v>
      </c>
    </row>
    <row r="77" spans="1:6" x14ac:dyDescent="0.2">
      <c r="A77" t="str">
        <f>$A$19</f>
        <v>Real estate</v>
      </c>
      <c r="B77" s="18">
        <f t="shared" si="6"/>
        <v>3.3221732027977957</v>
      </c>
      <c r="C77" s="18">
        <f t="shared" si="4"/>
        <v>3.7364972551793718</v>
      </c>
      <c r="D77" s="18">
        <f t="shared" si="3"/>
        <v>-2.1193599599178214</v>
      </c>
      <c r="E77" s="18">
        <f t="shared" si="3"/>
        <v>6.4414899398945735E-2</v>
      </c>
      <c r="F77" s="18">
        <f t="shared" si="5"/>
        <v>-0.66887054148904168</v>
      </c>
    </row>
    <row r="78" spans="1:6" x14ac:dyDescent="0.2">
      <c r="A78" t="str">
        <f>$A$20</f>
        <v>Professional services</v>
      </c>
      <c r="B78" s="18">
        <f t="shared" si="6"/>
        <v>0.24282395082004804</v>
      </c>
      <c r="C78" s="18">
        <f t="shared" si="4"/>
        <v>-2.5187422469124865</v>
      </c>
      <c r="D78" s="18">
        <f t="shared" si="3"/>
        <v>1.3338620743190033</v>
      </c>
      <c r="E78" s="18">
        <f t="shared" si="3"/>
        <v>0.92329285617935852</v>
      </c>
      <c r="F78" s="18">
        <f t="shared" si="5"/>
        <v>1.0599640972419389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0.58347324397398648</v>
      </c>
      <c r="C79" s="18">
        <f t="shared" ref="C79:C84" si="8">IF(AND(D$3-C$3 &lt;&gt; 0,C21&lt;&gt;0,D21&lt;&gt;0),(EXP(LN(D21/C21)/(D$3-C$3))-1)*100,0)</f>
        <v>-4.7639225181599798</v>
      </c>
      <c r="D79" s="18">
        <f t="shared" ref="D79:D84" si="9">IF(AND(E$3-D$3 &lt;&gt; 0,D21&lt;&gt;0,E21&lt;&gt;0),(EXP(LN(E21/D21)/(E$3-D$3))-1)*100,0)</f>
        <v>3.048679839676649</v>
      </c>
      <c r="E79" s="18">
        <f t="shared" ref="E79:E84" si="10">IF(AND(F$3-E$3 &lt;&gt; 0,E21&lt;&gt;0,F21&lt;&gt;0),(EXP(LN(F21/E21)/(F$3-E$3))-1)*100,0)</f>
        <v>1.3327606431053463</v>
      </c>
      <c r="F79" s="18">
        <f t="shared" si="5"/>
        <v>1.9015352384731177</v>
      </c>
    </row>
    <row r="80" spans="1:6" x14ac:dyDescent="0.2">
      <c r="A80" s="10" t="str">
        <f>$A$22</f>
        <v>Public admin. and defence</v>
      </c>
      <c r="B80" s="18">
        <f t="shared" si="7"/>
        <v>-0.29857935426017557</v>
      </c>
      <c r="C80" s="18">
        <f t="shared" si="8"/>
        <v>7.1850052065256964</v>
      </c>
      <c r="D80" s="18">
        <f t="shared" si="9"/>
        <v>0.2940343508072818</v>
      </c>
      <c r="E80" s="18">
        <f t="shared" si="10"/>
        <v>2.4438588864872379E-2</v>
      </c>
      <c r="F80" s="18">
        <f t="shared" si="5"/>
        <v>0.11422322561733811</v>
      </c>
    </row>
    <row r="81" spans="1:6" x14ac:dyDescent="0.2">
      <c r="A81" s="10" t="str">
        <f>$A$23</f>
        <v>Education</v>
      </c>
      <c r="B81" s="18">
        <f t="shared" si="7"/>
        <v>-0.96731589265585116</v>
      </c>
      <c r="C81" s="18">
        <f t="shared" si="8"/>
        <v>-4.3498684704998736</v>
      </c>
      <c r="D81" s="18">
        <f t="shared" si="9"/>
        <v>0.45936885617010592</v>
      </c>
      <c r="E81" s="18">
        <f t="shared" si="10"/>
        <v>0.61393773135807184</v>
      </c>
      <c r="F81" s="18">
        <f t="shared" si="5"/>
        <v>0.56238836625068789</v>
      </c>
    </row>
    <row r="82" spans="1:6" x14ac:dyDescent="0.2">
      <c r="A82" s="10" t="str">
        <f>$A$24</f>
        <v>Health and social work</v>
      </c>
      <c r="B82" s="18">
        <f t="shared" si="7"/>
        <v>0.25656105530011963</v>
      </c>
      <c r="C82" s="18">
        <f t="shared" si="8"/>
        <v>-3.9251292079898858</v>
      </c>
      <c r="D82" s="18">
        <f t="shared" si="9"/>
        <v>1.4056903757461159</v>
      </c>
      <c r="E82" s="18">
        <f t="shared" si="10"/>
        <v>0.89986733555542653</v>
      </c>
      <c r="F82" s="18">
        <f t="shared" si="5"/>
        <v>1.0681940475783414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0.3815030669756414</v>
      </c>
      <c r="C83" s="18">
        <f t="shared" si="8"/>
        <v>-11.043701799486117</v>
      </c>
      <c r="D83" s="18">
        <f t="shared" si="9"/>
        <v>3.6633276808804682</v>
      </c>
      <c r="E83" s="18">
        <f t="shared" si="10"/>
        <v>1.6087887164138559</v>
      </c>
      <c r="F83" s="18">
        <f t="shared" si="5"/>
        <v>2.2890703161434933</v>
      </c>
    </row>
    <row r="84" spans="1:6" x14ac:dyDescent="0.2">
      <c r="A84" s="10" t="str">
        <f>$A$26</f>
        <v>Other services</v>
      </c>
      <c r="B84" s="18">
        <f t="shared" si="7"/>
        <v>4.8401618485793829</v>
      </c>
      <c r="C84" s="18">
        <f t="shared" si="8"/>
        <v>-9.4026799909150967</v>
      </c>
      <c r="D84" s="18">
        <f t="shared" si="9"/>
        <v>0.91564229694722776</v>
      </c>
      <c r="E84" s="18">
        <f t="shared" si="10"/>
        <v>0.31175743351583574</v>
      </c>
      <c r="F84" s="18">
        <f t="shared" si="5"/>
        <v>0.5126497962762766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0.87736176504187302</v>
      </c>
      <c r="C86" s="18">
        <f>IF(AND(D$3-C$3 &lt;&gt; 0,C28&lt;&gt;0,D28&lt;&gt;0),(EXP(LN(D28/C28)/(D$3-C$3))-1)*100,0)</f>
        <v>-1.6984509717960172</v>
      </c>
      <c r="D86" s="18">
        <f>IF(AND(E$3-D$3 &lt;&gt; 0,D28&lt;&gt;0,E28&lt;&gt;0),(EXP(LN(E28/D28)/(E$3-D$3))-1)*100,0)</f>
        <v>0.92106675473022648</v>
      </c>
      <c r="E86" s="18">
        <f>IF(AND(F$3-E$3 &lt;&gt; 0,E28&lt;&gt;0,F28&lt;&gt;0),(EXP(LN(F28/E28)/(F$3-E$3))-1)*100,0)</f>
        <v>0.62643242238205055</v>
      </c>
      <c r="F86" s="18">
        <f>IF(AND(F$3-D$3 &lt;&gt; 0,D28&lt;&gt;0,F28&lt;&gt;0),(EXP(LN(F28/D28)/(F$3-D$3))-1)*100,0)</f>
        <v>0.72454816770322061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-0.20999999999999197</v>
      </c>
      <c r="C90" s="27">
        <f>D5-C5</f>
        <v>1.2010000000000103</v>
      </c>
      <c r="D90" s="27">
        <f t="shared" si="11"/>
        <v>0.21299999999998143</v>
      </c>
      <c r="E90" s="27">
        <f t="shared" si="11"/>
        <v>0.17299999999999116</v>
      </c>
      <c r="F90" s="27">
        <f>F5-D5</f>
        <v>0.38599999999997259</v>
      </c>
    </row>
    <row r="91" spans="1:6" x14ac:dyDescent="0.2">
      <c r="A91" t="str">
        <f>$A$6</f>
        <v>Mining and quarrying</v>
      </c>
      <c r="B91" s="27">
        <f t="shared" si="11"/>
        <v>-0.28299999999999648</v>
      </c>
      <c r="C91" s="27">
        <f t="shared" ref="C91:C105" si="12">D6-C6</f>
        <v>1.1999999999998123E-2</v>
      </c>
      <c r="D91" s="27">
        <f t="shared" si="11"/>
        <v>-0.22399999999999987</v>
      </c>
      <c r="E91" s="27">
        <f t="shared" si="11"/>
        <v>-0.22699999999999881</v>
      </c>
      <c r="F91" s="27">
        <f t="shared" ref="F91:F111" si="13">F6-D6</f>
        <v>-0.45099999999999868</v>
      </c>
    </row>
    <row r="92" spans="1:6" x14ac:dyDescent="0.2">
      <c r="A92" t="str">
        <f>$A$7</f>
        <v>Food drink and tobacco</v>
      </c>
      <c r="B92" s="27">
        <f t="shared" si="11"/>
        <v>-1.5980000000000034</v>
      </c>
      <c r="C92" s="27">
        <f t="shared" si="12"/>
        <v>9.4999999999989093E-2</v>
      </c>
      <c r="D92" s="27">
        <f t="shared" si="11"/>
        <v>-0.31099999999999461</v>
      </c>
      <c r="E92" s="27">
        <f t="shared" si="11"/>
        <v>-0.76099999999999302</v>
      </c>
      <c r="F92" s="27">
        <f t="shared" si="13"/>
        <v>-1.0719999999999876</v>
      </c>
    </row>
    <row r="93" spans="1:6" x14ac:dyDescent="0.2">
      <c r="A93" t="str">
        <f>$A$8</f>
        <v>Engineering</v>
      </c>
      <c r="B93" s="27">
        <f t="shared" si="11"/>
        <v>-6.5999999999998948E-2</v>
      </c>
      <c r="C93" s="27">
        <f t="shared" si="12"/>
        <v>-8.0000000000001403E-2</v>
      </c>
      <c r="D93" s="27">
        <f t="shared" si="11"/>
        <v>-0.12400000000000144</v>
      </c>
      <c r="E93" s="27">
        <f t="shared" si="11"/>
        <v>-0.43099999999999761</v>
      </c>
      <c r="F93" s="27">
        <f t="shared" si="13"/>
        <v>-0.55499999999999905</v>
      </c>
    </row>
    <row r="94" spans="1:6" x14ac:dyDescent="0.2">
      <c r="A94" t="str">
        <f>$A$9</f>
        <v>Rest of manufacturing</v>
      </c>
      <c r="B94" s="27">
        <f t="shared" si="11"/>
        <v>0.50100000000000833</v>
      </c>
      <c r="C94" s="27">
        <f t="shared" si="12"/>
        <v>2.2999999999981924E-2</v>
      </c>
      <c r="D94" s="27">
        <f t="shared" si="11"/>
        <v>-0.39699999999998248</v>
      </c>
      <c r="E94" s="27">
        <f t="shared" si="11"/>
        <v>-0.40200000000002589</v>
      </c>
      <c r="F94" s="27">
        <f t="shared" si="13"/>
        <v>-0.79900000000000837</v>
      </c>
    </row>
    <row r="95" spans="1:6" x14ac:dyDescent="0.2">
      <c r="A95" t="str">
        <f>$A$10</f>
        <v>Electricity and gas</v>
      </c>
      <c r="B95" s="27">
        <f t="shared" si="11"/>
        <v>9.5000000000000084E-2</v>
      </c>
      <c r="C95" s="27">
        <f t="shared" si="12"/>
        <v>6.7999999999999061E-2</v>
      </c>
      <c r="D95" s="27">
        <f t="shared" si="11"/>
        <v>-2.1999999999999242E-2</v>
      </c>
      <c r="E95" s="27">
        <f t="shared" si="11"/>
        <v>-8.0000000000005622E-3</v>
      </c>
      <c r="F95" s="27">
        <f t="shared" si="13"/>
        <v>-2.9999999999999805E-2</v>
      </c>
    </row>
    <row r="96" spans="1:6" x14ac:dyDescent="0.2">
      <c r="A96" t="str">
        <f>$A$11</f>
        <v>Water and sewerage</v>
      </c>
      <c r="B96" s="27">
        <f t="shared" si="11"/>
        <v>-6.6000000000002057E-2</v>
      </c>
      <c r="C96" s="27">
        <f t="shared" si="12"/>
        <v>-9.0999999999995085E-2</v>
      </c>
      <c r="D96" s="27">
        <f t="shared" si="11"/>
        <v>6.5999999999998948E-2</v>
      </c>
      <c r="E96" s="27">
        <f t="shared" si="11"/>
        <v>0.10200000000000031</v>
      </c>
      <c r="F96" s="27">
        <f t="shared" si="13"/>
        <v>0.16799999999999926</v>
      </c>
    </row>
    <row r="97" spans="1:6" x14ac:dyDescent="0.2">
      <c r="A97" t="str">
        <f>$A$12</f>
        <v>Construction</v>
      </c>
      <c r="B97" s="27">
        <f t="shared" si="11"/>
        <v>2.2779999999999596</v>
      </c>
      <c r="C97" s="27">
        <f t="shared" si="12"/>
        <v>-0.22499999999994102</v>
      </c>
      <c r="D97" s="27">
        <f t="shared" si="11"/>
        <v>1.1679999999999069</v>
      </c>
      <c r="E97" s="27">
        <f t="shared" si="11"/>
        <v>1.5090000000000678</v>
      </c>
      <c r="F97" s="27">
        <f t="shared" si="13"/>
        <v>2.6769999999999747</v>
      </c>
    </row>
    <row r="98" spans="1:6" x14ac:dyDescent="0.2">
      <c r="A98" t="str">
        <f>$A$13</f>
        <v>Wholesale and retail trade</v>
      </c>
      <c r="B98" s="27">
        <f t="shared" si="11"/>
        <v>9.9999999999994316E-2</v>
      </c>
      <c r="C98" s="27">
        <f t="shared" si="12"/>
        <v>0.66799999999999926</v>
      </c>
      <c r="D98" s="27">
        <f t="shared" si="11"/>
        <v>6.199999999995498E-2</v>
      </c>
      <c r="E98" s="27">
        <f t="shared" si="11"/>
        <v>0.36900000000020583</v>
      </c>
      <c r="F98" s="27">
        <f t="shared" si="13"/>
        <v>0.43100000000016081</v>
      </c>
    </row>
    <row r="99" spans="1:6" x14ac:dyDescent="0.2">
      <c r="A99" t="str">
        <f>$A$14</f>
        <v>Transport and storage</v>
      </c>
      <c r="B99" s="27">
        <f t="shared" si="11"/>
        <v>-0.87900000000004397</v>
      </c>
      <c r="C99" s="27">
        <f t="shared" si="12"/>
        <v>-0.1969999999999672</v>
      </c>
      <c r="D99" s="27">
        <f t="shared" si="11"/>
        <v>0.13800000000000701</v>
      </c>
      <c r="E99" s="27">
        <f t="shared" si="11"/>
        <v>-7.0999999999978414E-2</v>
      </c>
      <c r="F99" s="27">
        <f t="shared" si="13"/>
        <v>6.7000000000028592E-2</v>
      </c>
    </row>
    <row r="100" spans="1:6" x14ac:dyDescent="0.2">
      <c r="A100" t="str">
        <f>$A$15</f>
        <v>Accommodation and food</v>
      </c>
      <c r="B100" s="27">
        <f t="shared" si="11"/>
        <v>7.3149999999999977</v>
      </c>
      <c r="C100" s="27">
        <f t="shared" si="12"/>
        <v>-1.7030000000000243</v>
      </c>
      <c r="D100" s="27">
        <f t="shared" si="11"/>
        <v>3.562000000000161</v>
      </c>
      <c r="E100" s="27">
        <f t="shared" si="11"/>
        <v>6.6109999999999047</v>
      </c>
      <c r="F100" s="27">
        <f t="shared" si="13"/>
        <v>10.173000000000066</v>
      </c>
    </row>
    <row r="101" spans="1:6" x14ac:dyDescent="0.2">
      <c r="A101" t="str">
        <f>$A$16</f>
        <v>Media</v>
      </c>
      <c r="B101" s="27">
        <f t="shared" si="11"/>
        <v>0.70899999999999586</v>
      </c>
      <c r="C101" s="27">
        <f t="shared" si="12"/>
        <v>-0.17099999999999294</v>
      </c>
      <c r="D101" s="27">
        <f t="shared" si="11"/>
        <v>-6.2000000000003386E-2</v>
      </c>
      <c r="E101" s="27">
        <f t="shared" si="11"/>
        <v>-4.8000000000003151E-2</v>
      </c>
      <c r="F101" s="27">
        <f t="shared" si="13"/>
        <v>-0.11000000000000654</v>
      </c>
    </row>
    <row r="102" spans="1:6" x14ac:dyDescent="0.2">
      <c r="A102" t="str">
        <f>$A$17</f>
        <v>Information technology</v>
      </c>
      <c r="B102" s="27">
        <f t="shared" si="11"/>
        <v>-0.7059999999999893</v>
      </c>
      <c r="C102" s="27">
        <f t="shared" si="12"/>
        <v>-0.1170000000000031</v>
      </c>
      <c r="D102" s="27">
        <f t="shared" si="11"/>
        <v>0.1930000000000045</v>
      </c>
      <c r="E102" s="27">
        <f t="shared" si="11"/>
        <v>0.20399999999999663</v>
      </c>
      <c r="F102" s="27">
        <f t="shared" si="13"/>
        <v>0.39700000000000113</v>
      </c>
    </row>
    <row r="103" spans="1:6" x14ac:dyDescent="0.2">
      <c r="A103" t="str">
        <f>$A$18</f>
        <v>Finance and insurance</v>
      </c>
      <c r="B103" s="27">
        <f t="shared" si="11"/>
        <v>-0.12299999999999933</v>
      </c>
      <c r="C103" s="27">
        <f t="shared" si="12"/>
        <v>0.52300000000000102</v>
      </c>
      <c r="D103" s="27">
        <f t="shared" si="11"/>
        <v>-4.0000000000004476E-3</v>
      </c>
      <c r="E103" s="27">
        <f t="shared" si="11"/>
        <v>-0.19899999999999851</v>
      </c>
      <c r="F103" s="27">
        <f t="shared" si="13"/>
        <v>-0.20299999999999896</v>
      </c>
    </row>
    <row r="104" spans="1:6" x14ac:dyDescent="0.2">
      <c r="A104" t="str">
        <f>$A$19</f>
        <v>Real estate</v>
      </c>
      <c r="B104" s="27">
        <f t="shared" si="11"/>
        <v>0.6920000000000055</v>
      </c>
      <c r="C104" s="27">
        <f t="shared" si="12"/>
        <v>0.21099999999997898</v>
      </c>
      <c r="D104" s="27">
        <f t="shared" si="11"/>
        <v>-0.59499999999999087</v>
      </c>
      <c r="E104" s="27">
        <f t="shared" si="11"/>
        <v>3.4000000000014907E-2</v>
      </c>
      <c r="F104" s="27">
        <f t="shared" si="13"/>
        <v>-0.56099999999997596</v>
      </c>
    </row>
    <row r="105" spans="1:6" x14ac:dyDescent="0.2">
      <c r="A105" t="str">
        <f>$A$20</f>
        <v>Professional services</v>
      </c>
      <c r="B105" s="27">
        <f t="shared" si="11"/>
        <v>0.17899999999999494</v>
      </c>
      <c r="C105" s="27">
        <f t="shared" si="12"/>
        <v>-0.46700000000004493</v>
      </c>
      <c r="D105" s="27">
        <f t="shared" si="11"/>
        <v>1.2379999999999818</v>
      </c>
      <c r="E105" s="27">
        <f t="shared" si="11"/>
        <v>1.8589999999999982</v>
      </c>
      <c r="F105" s="27">
        <f t="shared" si="13"/>
        <v>3.09699999999998</v>
      </c>
    </row>
    <row r="106" spans="1:6" x14ac:dyDescent="0.2">
      <c r="A106" s="10" t="str">
        <f>$A$21</f>
        <v>Support services</v>
      </c>
      <c r="B106" s="27">
        <f t="shared" ref="B106:B111" si="14">C21-B21</f>
        <v>0.38000000000000256</v>
      </c>
      <c r="C106" s="27">
        <f t="shared" ref="C106:C111" si="15">D21-C21</f>
        <v>-0.78700000000002923</v>
      </c>
      <c r="D106" s="27">
        <f t="shared" ref="D106:D111" si="16">E21-D21</f>
        <v>2.5490000000000297</v>
      </c>
      <c r="E106" s="27">
        <f t="shared" ref="E106:E111" si="17">F21-E21</f>
        <v>2.5879999999999832</v>
      </c>
      <c r="F106" s="27">
        <f t="shared" si="13"/>
        <v>5.1370000000000129</v>
      </c>
    </row>
    <row r="107" spans="1:6" x14ac:dyDescent="0.2">
      <c r="A107" s="10" t="str">
        <f>$A$22</f>
        <v>Public admin. and defence</v>
      </c>
      <c r="B107" s="27">
        <f t="shared" si="14"/>
        <v>-0.10400000000000809</v>
      </c>
      <c r="C107" s="27">
        <f t="shared" si="15"/>
        <v>0.62100000000001465</v>
      </c>
      <c r="D107" s="27">
        <f t="shared" si="16"/>
        <v>0.13699999999999157</v>
      </c>
      <c r="E107" s="27">
        <f t="shared" si="17"/>
        <v>2.300000000000324E-2</v>
      </c>
      <c r="F107" s="27">
        <f t="shared" si="13"/>
        <v>0.15999999999999481</v>
      </c>
    </row>
    <row r="108" spans="1:6" x14ac:dyDescent="0.2">
      <c r="A108" s="10" t="str">
        <f>$A$23</f>
        <v>Education</v>
      </c>
      <c r="B108" s="27">
        <f t="shared" si="14"/>
        <v>-0.84400000000000119</v>
      </c>
      <c r="C108" s="27">
        <f t="shared" si="15"/>
        <v>-0.92600000000001259</v>
      </c>
      <c r="D108" s="27">
        <f t="shared" si="16"/>
        <v>0.47200000000000841</v>
      </c>
      <c r="E108" s="27">
        <f t="shared" si="17"/>
        <v>1.3150000000000119</v>
      </c>
      <c r="F108" s="27">
        <f t="shared" si="13"/>
        <v>1.7870000000000203</v>
      </c>
    </row>
    <row r="109" spans="1:6" x14ac:dyDescent="0.2">
      <c r="A109" s="10" t="str">
        <f>$A$24</f>
        <v>Health and social work</v>
      </c>
      <c r="B109" s="27">
        <f t="shared" si="14"/>
        <v>0.3650000000000162</v>
      </c>
      <c r="C109" s="27">
        <f t="shared" si="15"/>
        <v>-1.4049999999999798</v>
      </c>
      <c r="D109" s="27">
        <f t="shared" si="16"/>
        <v>2.4860000000000042</v>
      </c>
      <c r="E109" s="27">
        <f t="shared" si="17"/>
        <v>3.4559999999999746</v>
      </c>
      <c r="F109" s="27">
        <f t="shared" si="13"/>
        <v>5.9419999999999789</v>
      </c>
    </row>
    <row r="110" spans="1:6" x14ac:dyDescent="0.2">
      <c r="A110" s="10" t="str">
        <f>$A$25</f>
        <v>Arts and entertainment</v>
      </c>
      <c r="B110" s="27">
        <f t="shared" si="14"/>
        <v>0.14699999999999847</v>
      </c>
      <c r="C110" s="27">
        <f t="shared" si="15"/>
        <v>-1.0740000000000247</v>
      </c>
      <c r="D110" s="27">
        <f t="shared" si="16"/>
        <v>1.7050000000000374</v>
      </c>
      <c r="E110" s="27">
        <f t="shared" si="17"/>
        <v>1.7919999999999963</v>
      </c>
      <c r="F110" s="27">
        <f t="shared" si="13"/>
        <v>3.4970000000000336</v>
      </c>
    </row>
    <row r="111" spans="1:6" x14ac:dyDescent="0.2">
      <c r="A111" s="10" t="str">
        <f>$A$26</f>
        <v>Other services</v>
      </c>
      <c r="B111" s="27">
        <f t="shared" si="14"/>
        <v>1.5170000000000092</v>
      </c>
      <c r="C111" s="27">
        <f t="shared" si="15"/>
        <v>-0.82799999999998342</v>
      </c>
      <c r="D111" s="27">
        <f t="shared" si="16"/>
        <v>0.37199999999997146</v>
      </c>
      <c r="E111" s="27">
        <f t="shared" si="17"/>
        <v>0.26399999999999757</v>
      </c>
      <c r="F111" s="27">
        <f t="shared" si="13"/>
        <v>0.63599999999996903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9.3990000000000578</v>
      </c>
      <c r="C113" s="29">
        <f>D28-C28</f>
        <v>-4.6490000000000578</v>
      </c>
      <c r="D113" s="29">
        <f>E28-D28</f>
        <v>12.622000000000071</v>
      </c>
      <c r="E113" s="29">
        <f>F28-E28</f>
        <v>18.152000000000157</v>
      </c>
      <c r="F113" s="29">
        <f>F28-D28</f>
        <v>30.774000000000228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Cornwall and the Isles of Scilly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10.481999999999999</v>
      </c>
      <c r="C7" s="31">
        <f>'Ind T1'!C7</f>
        <v>10.018000000000008</v>
      </c>
      <c r="D7" s="31">
        <f>'Ind T1'!D7</f>
        <v>11.208000000000022</v>
      </c>
      <c r="E7" s="31">
        <f>'Ind T1'!E7</f>
        <v>11.241000000000003</v>
      </c>
      <c r="F7" s="31">
        <f>'Ind T1'!F7</f>
        <v>11.280999999999995</v>
      </c>
      <c r="H7" s="31">
        <f>C7-B7</f>
        <v>-0.46399999999999153</v>
      </c>
      <c r="I7" s="31">
        <f>D7-C7</f>
        <v>1.1900000000000137</v>
      </c>
      <c r="J7" s="31">
        <f>E7-D7</f>
        <v>3.2999999999981711E-2</v>
      </c>
      <c r="K7" s="31">
        <f>F7-E7</f>
        <v>3.9999999999992042E-2</v>
      </c>
      <c r="L7" s="31">
        <f>F7-D7</f>
        <v>7.2999999999973753E-2</v>
      </c>
    </row>
    <row r="8" spans="1:12" x14ac:dyDescent="0.2">
      <c r="A8" t="str">
        <f>'Ind T2'!A5</f>
        <v>Agriculture</v>
      </c>
      <c r="B8" s="32">
        <f>'Ind T2'!B5</f>
        <v>7.0120000000000013</v>
      </c>
      <c r="C8" s="32">
        <f>'Ind T2'!C5</f>
        <v>6.8020000000000094</v>
      </c>
      <c r="D8" s="32">
        <f>'Ind T2'!D5</f>
        <v>8.0030000000000197</v>
      </c>
      <c r="E8" s="32">
        <f>'Ind T2'!E5</f>
        <v>8.2160000000000011</v>
      </c>
      <c r="F8" s="32">
        <f>'Ind T2'!F5</f>
        <v>8.3889999999999922</v>
      </c>
      <c r="H8" s="11">
        <f t="shared" ref="H8:H40" si="0">C8-B8</f>
        <v>-0.20999999999999197</v>
      </c>
      <c r="I8" s="31">
        <f t="shared" ref="I8:I38" si="1">D8-C8</f>
        <v>1.2010000000000103</v>
      </c>
      <c r="J8" s="11">
        <f t="shared" ref="J8:J38" si="2">E8-D8</f>
        <v>0.21299999999998143</v>
      </c>
      <c r="K8" s="11">
        <f t="shared" ref="K8:K38" si="3">F8-E8</f>
        <v>0.17299999999999116</v>
      </c>
      <c r="L8" s="31">
        <f t="shared" ref="L8:L40" si="4">F8-D8</f>
        <v>0.38599999999997259</v>
      </c>
    </row>
    <row r="9" spans="1:12" x14ac:dyDescent="0.2">
      <c r="A9" t="str">
        <f>'Ind T2'!A6</f>
        <v>Mining and quarrying</v>
      </c>
      <c r="B9" s="32">
        <f>'Ind T2'!B6</f>
        <v>1.0519999999999969</v>
      </c>
      <c r="C9" s="32">
        <f>'Ind T2'!C6</f>
        <v>0.76900000000000046</v>
      </c>
      <c r="D9" s="32">
        <f>'Ind T2'!D6</f>
        <v>0.78099999999999858</v>
      </c>
      <c r="E9" s="32">
        <f>'Ind T2'!E6</f>
        <v>0.55699999999999872</v>
      </c>
      <c r="F9" s="32">
        <f>'Ind T2'!F6</f>
        <v>0.3299999999999999</v>
      </c>
      <c r="H9" s="11">
        <f t="shared" si="0"/>
        <v>-0.28299999999999648</v>
      </c>
      <c r="I9" s="31">
        <f t="shared" si="1"/>
        <v>1.1999999999998123E-2</v>
      </c>
      <c r="J9" s="11">
        <f t="shared" si="2"/>
        <v>-0.22399999999999987</v>
      </c>
      <c r="K9" s="11">
        <f t="shared" si="3"/>
        <v>-0.22699999999999881</v>
      </c>
      <c r="L9" s="31">
        <f t="shared" si="4"/>
        <v>-0.45099999999999868</v>
      </c>
    </row>
    <row r="10" spans="1:12" x14ac:dyDescent="0.2">
      <c r="A10" t="str">
        <f>'Ind T2'!A10</f>
        <v>Electricity and gas</v>
      </c>
      <c r="B10" s="32">
        <f>'Ind T2'!B10</f>
        <v>0.52000000000000079</v>
      </c>
      <c r="C10" s="32">
        <f>'Ind T2'!C10</f>
        <v>0.61500000000000088</v>
      </c>
      <c r="D10" s="32">
        <f>'Ind T2'!D10</f>
        <v>0.68299999999999994</v>
      </c>
      <c r="E10" s="32">
        <f>'Ind T2'!E10</f>
        <v>0.6610000000000007</v>
      </c>
      <c r="F10" s="32">
        <f>'Ind T2'!F10</f>
        <v>0.65300000000000014</v>
      </c>
      <c r="H10" s="11">
        <f t="shared" si="0"/>
        <v>9.5000000000000084E-2</v>
      </c>
      <c r="I10" s="31">
        <f t="shared" si="1"/>
        <v>6.7999999999999061E-2</v>
      </c>
      <c r="J10" s="11">
        <f t="shared" si="2"/>
        <v>-2.1999999999999242E-2</v>
      </c>
      <c r="K10" s="11">
        <f t="shared" si="3"/>
        <v>-8.0000000000005622E-3</v>
      </c>
      <c r="L10" s="31">
        <f t="shared" si="4"/>
        <v>-2.9999999999999805E-2</v>
      </c>
    </row>
    <row r="11" spans="1:12" x14ac:dyDescent="0.2">
      <c r="A11" t="str">
        <f>'Ind T2'!A11</f>
        <v>Water and sewerage</v>
      </c>
      <c r="B11" s="32">
        <f>'Ind T2'!B11</f>
        <v>1.8979999999999999</v>
      </c>
      <c r="C11" s="32">
        <f>'Ind T2'!C11</f>
        <v>1.8319999999999979</v>
      </c>
      <c r="D11" s="32">
        <f>'Ind T2'!D11</f>
        <v>1.7410000000000028</v>
      </c>
      <c r="E11" s="32">
        <f>'Ind T2'!E11</f>
        <v>1.8070000000000017</v>
      </c>
      <c r="F11" s="32">
        <f>'Ind T2'!F11</f>
        <v>1.909000000000002</v>
      </c>
      <c r="H11" s="11">
        <f t="shared" ref="H11" si="5">C11-B11</f>
        <v>-6.6000000000002057E-2</v>
      </c>
      <c r="I11" s="31">
        <f t="shared" ref="I11" si="6">D11-C11</f>
        <v>-9.0999999999995085E-2</v>
      </c>
      <c r="J11" s="11">
        <f t="shared" ref="J11" si="7">E11-D11</f>
        <v>6.5999999999998948E-2</v>
      </c>
      <c r="K11" s="11">
        <f t="shared" ref="K11" si="8">F11-E11</f>
        <v>0.10200000000000031</v>
      </c>
      <c r="L11" s="31">
        <f t="shared" si="4"/>
        <v>0.16799999999999926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18.374000000000009</v>
      </c>
      <c r="C13" s="31">
        <f>'Ind T1'!C8</f>
        <v>17.211000000000013</v>
      </c>
      <c r="D13" s="31">
        <f>'Ind T1'!D8</f>
        <v>17.248999999999985</v>
      </c>
      <c r="E13" s="31">
        <f>'Ind T1'!E8</f>
        <v>16.417000000000005</v>
      </c>
      <c r="F13" s="31">
        <f>'Ind T1'!F8</f>
        <v>14.82299999999999</v>
      </c>
      <c r="H13" s="31">
        <f t="shared" si="0"/>
        <v>-1.1629999999999967</v>
      </c>
      <c r="I13" s="31">
        <f t="shared" si="1"/>
        <v>3.7999999999971834E-2</v>
      </c>
      <c r="J13" s="31">
        <f t="shared" si="2"/>
        <v>-0.83199999999997942</v>
      </c>
      <c r="K13" s="31">
        <f t="shared" si="3"/>
        <v>-1.5940000000000154</v>
      </c>
      <c r="L13" s="31">
        <f t="shared" si="4"/>
        <v>-2.4259999999999948</v>
      </c>
    </row>
    <row r="14" spans="1:12" x14ac:dyDescent="0.2">
      <c r="A14" t="str">
        <f>'Ind T2'!A7</f>
        <v>Food drink and tobacco</v>
      </c>
      <c r="B14" s="32">
        <f>'Ind T2'!B7</f>
        <v>6.6880000000000077</v>
      </c>
      <c r="C14" s="32">
        <f>'Ind T2'!C7</f>
        <v>5.0900000000000043</v>
      </c>
      <c r="D14" s="32">
        <f>'Ind T2'!D7</f>
        <v>5.1849999999999934</v>
      </c>
      <c r="E14" s="32">
        <f>'Ind T2'!E7</f>
        <v>4.8739999999999988</v>
      </c>
      <c r="F14" s="32">
        <f>'Ind T2'!F7</f>
        <v>4.1130000000000058</v>
      </c>
      <c r="H14" s="11">
        <f t="shared" si="0"/>
        <v>-1.5980000000000034</v>
      </c>
      <c r="I14" s="31">
        <f t="shared" si="1"/>
        <v>9.4999999999989093E-2</v>
      </c>
      <c r="J14" s="11">
        <f t="shared" si="2"/>
        <v>-0.31099999999999461</v>
      </c>
      <c r="K14" s="11">
        <f t="shared" si="3"/>
        <v>-0.76099999999999302</v>
      </c>
      <c r="L14" s="31">
        <f t="shared" si="4"/>
        <v>-1.0719999999999876</v>
      </c>
    </row>
    <row r="15" spans="1:12" x14ac:dyDescent="0.2">
      <c r="A15" t="str">
        <f>'Ind T2'!A8</f>
        <v>Engineering</v>
      </c>
      <c r="B15" s="32">
        <f>'Ind T2'!B8</f>
        <v>2.3099999999999992</v>
      </c>
      <c r="C15" s="32">
        <f>'Ind T2'!C8</f>
        <v>2.2440000000000002</v>
      </c>
      <c r="D15" s="32">
        <f>'Ind T2'!D8</f>
        <v>2.1639999999999988</v>
      </c>
      <c r="E15" s="32">
        <f>'Ind T2'!E8</f>
        <v>2.0399999999999974</v>
      </c>
      <c r="F15" s="32">
        <f>'Ind T2'!F8</f>
        <v>1.6089999999999998</v>
      </c>
      <c r="H15" s="11">
        <f t="shared" si="0"/>
        <v>-6.5999999999998948E-2</v>
      </c>
      <c r="I15" s="31">
        <f t="shared" si="1"/>
        <v>-8.0000000000001403E-2</v>
      </c>
      <c r="J15" s="11">
        <f t="shared" si="2"/>
        <v>-0.12400000000000144</v>
      </c>
      <c r="K15" s="11">
        <f t="shared" si="3"/>
        <v>-0.43099999999999761</v>
      </c>
      <c r="L15" s="31">
        <f t="shared" si="4"/>
        <v>-0.55499999999999905</v>
      </c>
    </row>
    <row r="16" spans="1:12" x14ac:dyDescent="0.2">
      <c r="A16" t="str">
        <f>'Ind T2'!A9</f>
        <v>Rest of manufacturing</v>
      </c>
      <c r="B16" s="32">
        <f>'Ind T2'!B9</f>
        <v>9.3760000000000012</v>
      </c>
      <c r="C16" s="32">
        <f>'Ind T2'!C9</f>
        <v>9.8770000000000095</v>
      </c>
      <c r="D16" s="32">
        <f>'Ind T2'!D9</f>
        <v>9.8999999999999915</v>
      </c>
      <c r="E16" s="32">
        <f>'Ind T2'!E9</f>
        <v>9.503000000000009</v>
      </c>
      <c r="F16" s="32">
        <f>'Ind T2'!F9</f>
        <v>9.1009999999999831</v>
      </c>
      <c r="H16" s="11">
        <f t="shared" si="0"/>
        <v>0.50100000000000833</v>
      </c>
      <c r="I16" s="31">
        <f t="shared" si="1"/>
        <v>2.2999999999981924E-2</v>
      </c>
      <c r="J16" s="11">
        <f t="shared" si="2"/>
        <v>-0.39699999999998248</v>
      </c>
      <c r="K16" s="11">
        <f t="shared" si="3"/>
        <v>-0.40200000000002589</v>
      </c>
      <c r="L16" s="31">
        <f t="shared" si="4"/>
        <v>-0.79900000000000837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21.935000000000027</v>
      </c>
      <c r="C18" s="31">
        <f>'Ind T1'!C9</f>
        <v>24.212999999999987</v>
      </c>
      <c r="D18" s="31">
        <f>'Ind T1'!D9</f>
        <v>23.988000000000046</v>
      </c>
      <c r="E18" s="31">
        <f>'Ind T1'!E9</f>
        <v>25.155999999999953</v>
      </c>
      <c r="F18" s="31">
        <f>'Ind T1'!F9</f>
        <v>26.66500000000002</v>
      </c>
      <c r="H18" s="31">
        <f t="shared" si="0"/>
        <v>2.2779999999999596</v>
      </c>
      <c r="I18" s="31">
        <f t="shared" si="1"/>
        <v>-0.22499999999994102</v>
      </c>
      <c r="J18" s="31">
        <f t="shared" si="2"/>
        <v>1.1679999999999069</v>
      </c>
      <c r="K18" s="31">
        <f t="shared" si="3"/>
        <v>1.5090000000000678</v>
      </c>
      <c r="L18" s="31">
        <f t="shared" si="4"/>
        <v>2.6769999999999747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82.779999999999859</v>
      </c>
      <c r="C20" s="31">
        <f>'Ind T1'!C10</f>
        <v>89.315999999999804</v>
      </c>
      <c r="D20" s="31">
        <f>'Ind T1'!D10</f>
        <v>88.083999999999818</v>
      </c>
      <c r="E20" s="31">
        <f>'Ind T1'!E10</f>
        <v>91.845999999999947</v>
      </c>
      <c r="F20" s="31">
        <f>'Ind T1'!F10</f>
        <v>98.755000000000081</v>
      </c>
      <c r="H20" s="31">
        <f t="shared" si="0"/>
        <v>6.5359999999999445</v>
      </c>
      <c r="I20" s="31">
        <f t="shared" si="1"/>
        <v>-1.2319999999999851</v>
      </c>
      <c r="J20" s="31">
        <f t="shared" si="2"/>
        <v>3.7620000000001284</v>
      </c>
      <c r="K20" s="31">
        <f t="shared" si="3"/>
        <v>6.9090000000001339</v>
      </c>
      <c r="L20" s="31">
        <f t="shared" si="4"/>
        <v>10.671000000000262</v>
      </c>
    </row>
    <row r="21" spans="1:12" x14ac:dyDescent="0.2">
      <c r="A21" s="10" t="str">
        <f>'Ind T2'!A13</f>
        <v>Wholesale and retail trade</v>
      </c>
      <c r="B21" s="32">
        <f>'Ind T2'!B13</f>
        <v>43.816999999999886</v>
      </c>
      <c r="C21" s="32">
        <f>'Ind T2'!C13</f>
        <v>43.916999999999881</v>
      </c>
      <c r="D21" s="32">
        <f>'Ind T2'!D13</f>
        <v>44.58499999999988</v>
      </c>
      <c r="E21" s="32">
        <f>'Ind T2'!E13</f>
        <v>44.646999999999835</v>
      </c>
      <c r="F21" s="32">
        <f>'Ind T2'!F13</f>
        <v>45.016000000000041</v>
      </c>
      <c r="H21" s="11">
        <f t="shared" si="0"/>
        <v>9.9999999999994316E-2</v>
      </c>
      <c r="I21" s="31">
        <f t="shared" si="1"/>
        <v>0.66799999999999926</v>
      </c>
      <c r="J21" s="11">
        <f t="shared" si="2"/>
        <v>6.199999999995498E-2</v>
      </c>
      <c r="K21" s="11">
        <f t="shared" si="3"/>
        <v>0.36900000000020583</v>
      </c>
      <c r="L21" s="31">
        <f t="shared" si="4"/>
        <v>0.43100000000016081</v>
      </c>
    </row>
    <row r="22" spans="1:12" x14ac:dyDescent="0.2">
      <c r="A22" s="10" t="str">
        <f>'Ind T2'!A14</f>
        <v>Transport and storage</v>
      </c>
      <c r="B22" s="32">
        <f>'Ind T2'!B14</f>
        <v>9.1900000000000137</v>
      </c>
      <c r="C22" s="32">
        <f>'Ind T2'!C14</f>
        <v>8.3109999999999697</v>
      </c>
      <c r="D22" s="32">
        <f>'Ind T2'!D14</f>
        <v>8.1140000000000025</v>
      </c>
      <c r="E22" s="32">
        <f>'Ind T2'!E14</f>
        <v>8.2520000000000095</v>
      </c>
      <c r="F22" s="32">
        <f>'Ind T2'!F14</f>
        <v>8.1810000000000311</v>
      </c>
      <c r="H22" s="11">
        <f t="shared" si="0"/>
        <v>-0.87900000000004397</v>
      </c>
      <c r="I22" s="31">
        <f t="shared" si="1"/>
        <v>-0.1969999999999672</v>
      </c>
      <c r="J22" s="11">
        <f t="shared" si="2"/>
        <v>0.13800000000000701</v>
      </c>
      <c r="K22" s="11">
        <f t="shared" si="3"/>
        <v>-7.0999999999978414E-2</v>
      </c>
      <c r="L22" s="31">
        <f t="shared" si="4"/>
        <v>6.7000000000028592E-2</v>
      </c>
    </row>
    <row r="23" spans="1:12" x14ac:dyDescent="0.2">
      <c r="A23" s="10" t="str">
        <f>'Ind T2'!A15</f>
        <v>Accommodation and food</v>
      </c>
      <c r="B23" s="32">
        <f>'Ind T2'!B15</f>
        <v>29.772999999999961</v>
      </c>
      <c r="C23" s="32">
        <f>'Ind T2'!C15</f>
        <v>37.087999999999958</v>
      </c>
      <c r="D23" s="32">
        <f>'Ind T2'!D15</f>
        <v>35.384999999999934</v>
      </c>
      <c r="E23" s="32">
        <f>'Ind T2'!E15</f>
        <v>38.947000000000095</v>
      </c>
      <c r="F23" s="32">
        <f>'Ind T2'!F15</f>
        <v>45.558</v>
      </c>
      <c r="H23" s="11">
        <f t="shared" si="0"/>
        <v>7.3149999999999977</v>
      </c>
      <c r="I23" s="31">
        <f t="shared" si="1"/>
        <v>-1.7030000000000243</v>
      </c>
      <c r="J23" s="11">
        <f t="shared" si="2"/>
        <v>3.562000000000161</v>
      </c>
      <c r="K23" s="11">
        <f t="shared" si="3"/>
        <v>6.6109999999999047</v>
      </c>
      <c r="L23" s="31">
        <f t="shared" si="4"/>
        <v>10.173000000000066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64.441000000000017</v>
      </c>
      <c r="C25" s="31">
        <f>'Ind T1'!C11</f>
        <v>67.236000000000033</v>
      </c>
      <c r="D25" s="31">
        <f>'Ind T1'!D11</f>
        <v>64.525999999999925</v>
      </c>
      <c r="E25" s="31">
        <f>'Ind T1'!E11</f>
        <v>69.921999999999954</v>
      </c>
      <c r="F25" s="31">
        <f>'Ind T1'!F11</f>
        <v>76.415999999999954</v>
      </c>
      <c r="H25" s="31">
        <f t="shared" si="0"/>
        <v>2.7950000000000159</v>
      </c>
      <c r="I25" s="31">
        <f t="shared" si="1"/>
        <v>-2.7100000000001074</v>
      </c>
      <c r="J25" s="31">
        <f t="shared" si="2"/>
        <v>5.3960000000000292</v>
      </c>
      <c r="K25" s="31">
        <f t="shared" si="3"/>
        <v>6.4939999999999998</v>
      </c>
      <c r="L25" s="31">
        <f t="shared" si="4"/>
        <v>11.890000000000029</v>
      </c>
    </row>
    <row r="26" spans="1:12" x14ac:dyDescent="0.2">
      <c r="A26" s="10" t="str">
        <f>'Ind T2'!A16</f>
        <v>Media</v>
      </c>
      <c r="B26" s="11">
        <f>'Ind T2'!B16</f>
        <v>1.1790000000000012</v>
      </c>
      <c r="C26" s="11">
        <f>'Ind T2'!C16</f>
        <v>1.887999999999997</v>
      </c>
      <c r="D26" s="11">
        <f>'Ind T2'!D16</f>
        <v>1.7170000000000041</v>
      </c>
      <c r="E26" s="11">
        <f>'Ind T2'!E16</f>
        <v>1.6550000000000007</v>
      </c>
      <c r="F26" s="11">
        <f>'Ind T2'!F16</f>
        <v>1.6069999999999975</v>
      </c>
      <c r="H26" s="11">
        <f t="shared" si="0"/>
        <v>0.70899999999999586</v>
      </c>
      <c r="I26" s="31">
        <f t="shared" si="1"/>
        <v>-0.17099999999999294</v>
      </c>
      <c r="J26" s="11">
        <f t="shared" si="2"/>
        <v>-6.2000000000003386E-2</v>
      </c>
      <c r="K26" s="11">
        <f t="shared" si="3"/>
        <v>-4.8000000000003151E-2</v>
      </c>
      <c r="L26" s="31">
        <f t="shared" si="4"/>
        <v>-0.11000000000000654</v>
      </c>
    </row>
    <row r="27" spans="1:12" x14ac:dyDescent="0.2">
      <c r="A27" s="10" t="str">
        <f>'Ind T2'!A17</f>
        <v>Information technology</v>
      </c>
      <c r="B27" s="11">
        <f>'Ind T2'!B17</f>
        <v>4.112999999999988</v>
      </c>
      <c r="C27" s="11">
        <f>'Ind T2'!C17</f>
        <v>3.4069999999999987</v>
      </c>
      <c r="D27" s="11">
        <f>'Ind T2'!D17</f>
        <v>3.2899999999999956</v>
      </c>
      <c r="E27" s="11">
        <f>'Ind T2'!E17</f>
        <v>3.4830000000000001</v>
      </c>
      <c r="F27" s="11">
        <f>'Ind T2'!F17</f>
        <v>3.6869999999999967</v>
      </c>
      <c r="H27" s="11">
        <f t="shared" si="0"/>
        <v>-0.7059999999999893</v>
      </c>
      <c r="I27" s="31">
        <f t="shared" si="1"/>
        <v>-0.1170000000000031</v>
      </c>
      <c r="J27" s="11">
        <f t="shared" si="2"/>
        <v>0.1930000000000045</v>
      </c>
      <c r="K27" s="11">
        <f t="shared" si="3"/>
        <v>0.20399999999999663</v>
      </c>
      <c r="L27" s="31">
        <f t="shared" si="4"/>
        <v>0.39700000000000113</v>
      </c>
    </row>
    <row r="28" spans="1:12" x14ac:dyDescent="0.2">
      <c r="A28" s="10" t="str">
        <f>'Ind T2'!A18</f>
        <v>Finance and insurance</v>
      </c>
      <c r="B28" s="11">
        <f>'Ind T2'!B18</f>
        <v>2.8249999999999984</v>
      </c>
      <c r="C28" s="11">
        <f>'Ind T2'!C18</f>
        <v>2.7019999999999991</v>
      </c>
      <c r="D28" s="11">
        <f>'Ind T2'!D18</f>
        <v>3.2250000000000001</v>
      </c>
      <c r="E28" s="11">
        <f>'Ind T2'!E18</f>
        <v>3.2209999999999996</v>
      </c>
      <c r="F28" s="11">
        <f>'Ind T2'!F18</f>
        <v>3.0220000000000011</v>
      </c>
      <c r="H28" s="11">
        <f t="shared" si="0"/>
        <v>-0.12299999999999933</v>
      </c>
      <c r="I28" s="31">
        <f t="shared" si="1"/>
        <v>0.52300000000000102</v>
      </c>
      <c r="J28" s="11">
        <f t="shared" si="2"/>
        <v>-4.0000000000004476E-3</v>
      </c>
      <c r="K28" s="11">
        <f t="shared" si="3"/>
        <v>-0.19899999999999851</v>
      </c>
      <c r="L28" s="31">
        <f t="shared" si="4"/>
        <v>-0.20299999999999896</v>
      </c>
    </row>
    <row r="29" spans="1:12" x14ac:dyDescent="0.2">
      <c r="A29" s="10" t="str">
        <f>'Ind T2'!A19</f>
        <v>Real estate</v>
      </c>
      <c r="B29" s="11">
        <f>'Ind T2'!B19</f>
        <v>4.954999999999993</v>
      </c>
      <c r="C29" s="11">
        <f>'Ind T2'!C19</f>
        <v>5.6469999999999985</v>
      </c>
      <c r="D29" s="11">
        <f>'Ind T2'!D19</f>
        <v>5.8579999999999774</v>
      </c>
      <c r="E29" s="11">
        <f>'Ind T2'!E19</f>
        <v>5.2629999999999866</v>
      </c>
      <c r="F29" s="11">
        <f>'Ind T2'!F19</f>
        <v>5.2970000000000015</v>
      </c>
      <c r="H29" s="11">
        <f t="shared" ref="H29:H31" si="9">C29-B29</f>
        <v>0.6920000000000055</v>
      </c>
      <c r="I29" s="31">
        <f t="shared" ref="I29:I31" si="10">D29-C29</f>
        <v>0.21099999999997898</v>
      </c>
      <c r="J29" s="11">
        <f t="shared" ref="J29:J31" si="11">E29-D29</f>
        <v>-0.59499999999999087</v>
      </c>
      <c r="K29" s="11">
        <f t="shared" ref="K29:K31" si="12">F29-E29</f>
        <v>3.4000000000014907E-2</v>
      </c>
      <c r="L29" s="31">
        <f t="shared" si="4"/>
        <v>-0.56099999999997596</v>
      </c>
    </row>
    <row r="30" spans="1:12" x14ac:dyDescent="0.2">
      <c r="A30" s="10" t="str">
        <f>'Ind T2'!A20</f>
        <v>Professional services</v>
      </c>
      <c r="B30" s="11">
        <f>'Ind T2'!B20</f>
        <v>18.362000000000037</v>
      </c>
      <c r="C30" s="11">
        <f>'Ind T2'!C20</f>
        <v>18.541000000000032</v>
      </c>
      <c r="D30" s="11">
        <f>'Ind T2'!D20</f>
        <v>18.073999999999987</v>
      </c>
      <c r="E30" s="11">
        <f>'Ind T2'!E20</f>
        <v>19.311999999999969</v>
      </c>
      <c r="F30" s="11">
        <f>'Ind T2'!F20</f>
        <v>21.170999999999967</v>
      </c>
      <c r="H30" s="11">
        <f t="shared" si="9"/>
        <v>0.17899999999999494</v>
      </c>
      <c r="I30" s="31">
        <f t="shared" si="10"/>
        <v>-0.46700000000004493</v>
      </c>
      <c r="J30" s="11">
        <f t="shared" si="11"/>
        <v>1.2379999999999818</v>
      </c>
      <c r="K30" s="11">
        <f t="shared" si="12"/>
        <v>1.8589999999999982</v>
      </c>
      <c r="L30" s="31">
        <f t="shared" si="4"/>
        <v>3.09699999999998</v>
      </c>
    </row>
    <row r="31" spans="1:12" x14ac:dyDescent="0.2">
      <c r="A31" s="10" t="str">
        <f>'Ind T2'!A21</f>
        <v>Support services</v>
      </c>
      <c r="B31" s="11">
        <f>'Ind T2'!B21</f>
        <v>16.139999999999997</v>
      </c>
      <c r="C31" s="11">
        <f>'Ind T2'!C21</f>
        <v>16.52</v>
      </c>
      <c r="D31" s="11">
        <f>'Ind T2'!D21</f>
        <v>15.73299999999997</v>
      </c>
      <c r="E31" s="11">
        <f>'Ind T2'!E21</f>
        <v>18.282</v>
      </c>
      <c r="F31" s="11">
        <f>'Ind T2'!F21</f>
        <v>20.869999999999983</v>
      </c>
      <c r="H31" s="11">
        <f t="shared" si="9"/>
        <v>0.38000000000000256</v>
      </c>
      <c r="I31" s="31">
        <f t="shared" si="10"/>
        <v>-0.78700000000002923</v>
      </c>
      <c r="J31" s="11">
        <f t="shared" si="11"/>
        <v>2.5490000000000297</v>
      </c>
      <c r="K31" s="11">
        <f t="shared" si="12"/>
        <v>2.5879999999999832</v>
      </c>
      <c r="L31" s="31">
        <f t="shared" si="4"/>
        <v>5.1370000000000129</v>
      </c>
    </row>
    <row r="32" spans="1:12" x14ac:dyDescent="0.2">
      <c r="A32" s="10" t="str">
        <f>'Ind T2'!A25</f>
        <v>Arts and entertainment</v>
      </c>
      <c r="B32" s="11">
        <f>'Ind T2'!B25</f>
        <v>9.578000000000003</v>
      </c>
      <c r="C32" s="11">
        <f>'Ind T2'!C25</f>
        <v>9.7250000000000014</v>
      </c>
      <c r="D32" s="11">
        <f>'Ind T2'!D25</f>
        <v>8.6509999999999767</v>
      </c>
      <c r="E32" s="11">
        <f>'Ind T2'!E25</f>
        <v>10.356000000000014</v>
      </c>
      <c r="F32" s="11">
        <f>'Ind T2'!F25</f>
        <v>12.14800000000001</v>
      </c>
      <c r="H32" s="11">
        <f t="shared" ref="H32" si="13">C32-B32</f>
        <v>0.14699999999999847</v>
      </c>
      <c r="I32" s="31">
        <f t="shared" ref="I32:I33" si="14">D32-C32</f>
        <v>-1.0740000000000247</v>
      </c>
      <c r="J32" s="11">
        <f t="shared" ref="J32:J33" si="15">E32-D32</f>
        <v>1.7050000000000374</v>
      </c>
      <c r="K32" s="11">
        <f t="shared" ref="K32:K33" si="16">F32-E32</f>
        <v>1.7919999999999963</v>
      </c>
      <c r="L32" s="31">
        <f t="shared" si="4"/>
        <v>3.4970000000000336</v>
      </c>
    </row>
    <row r="33" spans="1:12" x14ac:dyDescent="0.2">
      <c r="A33" s="10" t="str">
        <f>'Ind T2'!A26</f>
        <v>Other services</v>
      </c>
      <c r="B33" s="11">
        <f>'Ind T2'!B26</f>
        <v>7.2889999999999953</v>
      </c>
      <c r="C33" s="11">
        <f>'Ind T2'!C26</f>
        <v>8.8060000000000045</v>
      </c>
      <c r="D33" s="11">
        <f>'Ind T2'!D26</f>
        <v>7.9780000000000211</v>
      </c>
      <c r="E33" s="11">
        <f>'Ind T2'!E26</f>
        <v>8.3499999999999925</v>
      </c>
      <c r="F33" s="11">
        <f>'Ind T2'!F26</f>
        <v>8.6139999999999901</v>
      </c>
      <c r="H33" s="11">
        <f>C33-B33</f>
        <v>1.5170000000000092</v>
      </c>
      <c r="I33" s="31">
        <f t="shared" si="14"/>
        <v>-0.82799999999998342</v>
      </c>
      <c r="J33" s="11">
        <f t="shared" si="15"/>
        <v>0.37199999999997146</v>
      </c>
      <c r="K33" s="11">
        <f t="shared" si="16"/>
        <v>0.26399999999999757</v>
      </c>
      <c r="L33" s="31">
        <f t="shared" si="4"/>
        <v>0.63599999999996903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66.308999999999983</v>
      </c>
      <c r="C35" s="31">
        <f>'Ind T1'!C12</f>
        <v>65.725999999999999</v>
      </c>
      <c r="D35" s="31">
        <f>'Ind T1'!D12</f>
        <v>64.01600000000002</v>
      </c>
      <c r="E35" s="31">
        <f>'Ind T1'!E12</f>
        <v>67.111000000000018</v>
      </c>
      <c r="F35" s="31">
        <f>'Ind T1'!F12</f>
        <v>71.905000000000001</v>
      </c>
      <c r="H35" s="31">
        <f t="shared" si="0"/>
        <v>-0.5829999999999842</v>
      </c>
      <c r="I35" s="31">
        <f t="shared" si="1"/>
        <v>-1.7099999999999795</v>
      </c>
      <c r="J35" s="31">
        <f t="shared" si="2"/>
        <v>3.0949999999999989</v>
      </c>
      <c r="K35" s="31">
        <f t="shared" si="3"/>
        <v>4.7939999999999827</v>
      </c>
      <c r="L35" s="31">
        <f t="shared" si="4"/>
        <v>7.8889999999999816</v>
      </c>
    </row>
    <row r="36" spans="1:12" x14ac:dyDescent="0.2">
      <c r="A36" s="10" t="str">
        <f>'Ind T2'!A22</f>
        <v>Public admin. and defence</v>
      </c>
      <c r="B36" s="32">
        <f>'Ind T2'!B22</f>
        <v>8.7469999999999963</v>
      </c>
      <c r="C36" s="32">
        <f>'Ind T2'!C22</f>
        <v>8.6429999999999882</v>
      </c>
      <c r="D36" s="32">
        <f>'Ind T2'!D22</f>
        <v>9.2640000000000029</v>
      </c>
      <c r="E36" s="32">
        <f>'Ind T2'!E22</f>
        <v>9.4009999999999945</v>
      </c>
      <c r="F36" s="32">
        <f>'Ind T2'!F22</f>
        <v>9.4239999999999977</v>
      </c>
      <c r="H36" s="11">
        <f t="shared" si="0"/>
        <v>-0.10400000000000809</v>
      </c>
      <c r="I36" s="31">
        <f t="shared" si="1"/>
        <v>0.62100000000001465</v>
      </c>
      <c r="J36" s="11">
        <f t="shared" si="2"/>
        <v>0.13699999999999157</v>
      </c>
      <c r="K36" s="11">
        <f t="shared" si="3"/>
        <v>2.300000000000324E-2</v>
      </c>
      <c r="L36" s="31">
        <f t="shared" si="4"/>
        <v>0.15999999999999481</v>
      </c>
    </row>
    <row r="37" spans="1:12" x14ac:dyDescent="0.2">
      <c r="A37" s="10" t="str">
        <f>'Ind T2'!A23</f>
        <v>Education</v>
      </c>
      <c r="B37" s="32">
        <f>'Ind T2'!B23</f>
        <v>22.132000000000016</v>
      </c>
      <c r="C37" s="32">
        <f>'Ind T2'!C23</f>
        <v>21.288000000000014</v>
      </c>
      <c r="D37" s="32">
        <f>'Ind T2'!D23</f>
        <v>20.362000000000002</v>
      </c>
      <c r="E37" s="32">
        <f>'Ind T2'!E23</f>
        <v>20.83400000000001</v>
      </c>
      <c r="F37" s="32">
        <f>'Ind T2'!F23</f>
        <v>22.149000000000022</v>
      </c>
      <c r="H37" s="11">
        <f t="shared" si="0"/>
        <v>-0.84400000000000119</v>
      </c>
      <c r="I37" s="31">
        <f t="shared" si="1"/>
        <v>-0.92600000000001259</v>
      </c>
      <c r="J37" s="11">
        <f t="shared" si="2"/>
        <v>0.47200000000000841</v>
      </c>
      <c r="K37" s="11">
        <f t="shared" si="3"/>
        <v>1.3150000000000119</v>
      </c>
      <c r="L37" s="31">
        <f t="shared" si="4"/>
        <v>1.7870000000000203</v>
      </c>
    </row>
    <row r="38" spans="1:12" x14ac:dyDescent="0.2">
      <c r="A38" s="10" t="str">
        <f>'Ind T2'!A24</f>
        <v>Health and social work</v>
      </c>
      <c r="B38" s="32">
        <f>'Ind T2'!B24</f>
        <v>35.429999999999971</v>
      </c>
      <c r="C38" s="32">
        <f>'Ind T2'!C24</f>
        <v>35.794999999999987</v>
      </c>
      <c r="D38" s="32">
        <f>'Ind T2'!D24</f>
        <v>34.390000000000008</v>
      </c>
      <c r="E38" s="32">
        <f>'Ind T2'!E24</f>
        <v>36.876000000000012</v>
      </c>
      <c r="F38" s="32">
        <f>'Ind T2'!F24</f>
        <v>40.331999999999987</v>
      </c>
      <c r="H38" s="11">
        <f t="shared" si="0"/>
        <v>0.3650000000000162</v>
      </c>
      <c r="I38" s="31">
        <f t="shared" si="1"/>
        <v>-1.4049999999999798</v>
      </c>
      <c r="J38" s="11">
        <f t="shared" si="2"/>
        <v>2.4860000000000042</v>
      </c>
      <c r="K38" s="11">
        <f t="shared" si="3"/>
        <v>3.4559999999999746</v>
      </c>
      <c r="L38" s="31">
        <f t="shared" si="4"/>
        <v>5.9419999999999789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264.32099999999991</v>
      </c>
      <c r="C40" s="33">
        <f>'Ind T1'!C14</f>
        <v>273.71999999999986</v>
      </c>
      <c r="D40" s="33">
        <f>'Ind T1'!D14</f>
        <v>269.0709999999998</v>
      </c>
      <c r="E40" s="33">
        <f>'Ind T1'!E14</f>
        <v>281.69299999999987</v>
      </c>
      <c r="F40" s="33">
        <f>'Ind T1'!F14</f>
        <v>299.84500000000003</v>
      </c>
      <c r="G40" s="24"/>
      <c r="H40" s="34">
        <f t="shared" si="0"/>
        <v>9.3989999999999441</v>
      </c>
      <c r="I40" s="34">
        <f>D40-C40</f>
        <v>-4.6490000000000578</v>
      </c>
      <c r="J40" s="34">
        <f>E40-D40</f>
        <v>12.622000000000071</v>
      </c>
      <c r="K40" s="34">
        <f>F40-E40</f>
        <v>18.152000000000157</v>
      </c>
      <c r="L40" s="205">
        <f t="shared" si="4"/>
        <v>30.774000000000228</v>
      </c>
    </row>
    <row r="44" spans="1:12" ht="15.75" x14ac:dyDescent="0.25">
      <c r="A44" s="19" t="str">
        <f>CONCATENATE(A1," (Continued)")</f>
        <v>Industry Table 4  Employment by Industry Group in Sector (SIC 2007), 2015-2035, Cornwall and the Isles of Scilly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-1.1255187424571211</v>
      </c>
      <c r="C50" s="44">
        <f t="shared" ref="B50:E54" si="17">IF(AND(D$5-C$5 &lt;&gt; 0,C7&lt;&gt;0,D7&lt;&gt;0),(EXP(LN(D7/C7)/(D$5-C$5))-1)*100,0)</f>
        <v>11.878618486724024</v>
      </c>
      <c r="D50" s="44">
        <f t="shared" si="17"/>
        <v>5.8817279481315765E-2</v>
      </c>
      <c r="E50" s="44">
        <f t="shared" si="17"/>
        <v>3.5527170836235911E-2</v>
      </c>
      <c r="F50" s="44">
        <f>IF(AND(F$5-D$5 &lt;&gt; 0,D7&lt;&gt;0,F7&lt;&gt;0),(EXP(LN(F7/D7)/(F$5-D$5))-1)*100,0)</f>
        <v>4.3289937977486481E-2</v>
      </c>
      <c r="H50" s="44">
        <f>(B7/B$40)*100</f>
        <v>3.965632696607535</v>
      </c>
      <c r="I50" s="44">
        <f>(C7/C$40)*100</f>
        <v>3.6599444688002385</v>
      </c>
      <c r="J50" s="44">
        <f>(D7/D$40)*100</f>
        <v>4.1654433216511739</v>
      </c>
      <c r="K50" s="44">
        <f>(E7/E$40)*100</f>
        <v>3.990514496277866</v>
      </c>
      <c r="L50" s="44">
        <f>(F7/F$40)*100</f>
        <v>3.7622771765412106</v>
      </c>
    </row>
    <row r="51" spans="1:12" x14ac:dyDescent="0.2">
      <c r="A51" t="str">
        <f>A8</f>
        <v>Agriculture</v>
      </c>
      <c r="B51" s="40">
        <f t="shared" si="17"/>
        <v>-0.75727512534708996</v>
      </c>
      <c r="C51" s="44">
        <f t="shared" si="17"/>
        <v>17.656571596589355</v>
      </c>
      <c r="D51" s="40">
        <f t="shared" si="17"/>
        <v>0.52672235512001286</v>
      </c>
      <c r="E51" s="40">
        <f t="shared" si="17"/>
        <v>0.20859577128184981</v>
      </c>
      <c r="F51" s="44">
        <f t="shared" ref="F51:F83" si="18">IF(AND(F$5-D$5 &lt;&gt; 0,D8&lt;&gt;0,F8&lt;&gt;0),(EXP(LN(F8/D8)/(F$5-D$5))-1)*100,0)</f>
        <v>0.31452594799612488</v>
      </c>
      <c r="H51" s="40">
        <f t="shared" ref="H51:L54" si="19">(B8/B$7)*100</f>
        <v>66.895630604846417</v>
      </c>
      <c r="I51" s="40">
        <f t="shared" si="19"/>
        <v>67.897783988820166</v>
      </c>
      <c r="J51" s="40">
        <f t="shared" si="19"/>
        <v>71.404354032833723</v>
      </c>
      <c r="K51" s="40">
        <f t="shared" si="19"/>
        <v>73.089582777332964</v>
      </c>
      <c r="L51" s="40">
        <f t="shared" si="19"/>
        <v>74.363974824926828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-7.5349412381733538</v>
      </c>
      <c r="C52" s="44">
        <f t="shared" si="17"/>
        <v>1.5604681404418841</v>
      </c>
      <c r="D52" s="40">
        <f t="shared" si="17"/>
        <v>-6.5367599909429641</v>
      </c>
      <c r="E52" s="40">
        <f t="shared" si="17"/>
        <v>-5.1000738487281261</v>
      </c>
      <c r="F52" s="44">
        <f t="shared" si="18"/>
        <v>-5.581406421564572</v>
      </c>
      <c r="H52" s="40">
        <f t="shared" si="19"/>
        <v>10.036252623545096</v>
      </c>
      <c r="I52" s="40">
        <f t="shared" si="19"/>
        <v>7.6761828708325002</v>
      </c>
      <c r="J52" s="40">
        <f t="shared" si="19"/>
        <v>6.9682369735902663</v>
      </c>
      <c r="K52" s="40">
        <f t="shared" si="19"/>
        <v>4.9550751712480965</v>
      </c>
      <c r="L52" s="40">
        <f t="shared" si="19"/>
        <v>2.9252725822178887</v>
      </c>
    </row>
    <row r="53" spans="1:12" x14ac:dyDescent="0.2">
      <c r="A53" t="str">
        <f>A10</f>
        <v>Electricity and gas</v>
      </c>
      <c r="B53" s="40">
        <f t="shared" si="17"/>
        <v>4.2840629301992728</v>
      </c>
      <c r="C53" s="44">
        <f t="shared" si="17"/>
        <v>11.056910569105515</v>
      </c>
      <c r="D53" s="40">
        <f t="shared" si="17"/>
        <v>-0.65268111765792725</v>
      </c>
      <c r="E53" s="40">
        <f t="shared" si="17"/>
        <v>-0.12169299969433389</v>
      </c>
      <c r="F53" s="44">
        <f t="shared" si="18"/>
        <v>-0.29900362638735078</v>
      </c>
      <c r="H53" s="40">
        <f t="shared" si="19"/>
        <v>4.9608853272276363</v>
      </c>
      <c r="I53" s="40">
        <f t="shared" si="19"/>
        <v>6.1389498901976483</v>
      </c>
      <c r="J53" s="40">
        <f t="shared" si="19"/>
        <v>6.0938615274803594</v>
      </c>
      <c r="K53" s="40">
        <f t="shared" si="19"/>
        <v>5.8802597633662534</v>
      </c>
      <c r="L53" s="40">
        <f t="shared" si="19"/>
        <v>5.7884939278432803</v>
      </c>
    </row>
    <row r="54" spans="1:12" x14ac:dyDescent="0.2">
      <c r="A54" t="str">
        <f>A11</f>
        <v>Water and sewerage</v>
      </c>
      <c r="B54" s="40">
        <f t="shared" si="17"/>
        <v>-0.88090791687761572</v>
      </c>
      <c r="C54" s="44">
        <f t="shared" si="17"/>
        <v>-4.9672489082966838</v>
      </c>
      <c r="D54" s="40">
        <f t="shared" si="17"/>
        <v>0.74694282049005967</v>
      </c>
      <c r="E54" s="40">
        <f t="shared" si="17"/>
        <v>0.5506257329207509</v>
      </c>
      <c r="F54" s="44">
        <f t="shared" si="18"/>
        <v>0.6160222200809029</v>
      </c>
      <c r="H54" s="40">
        <f t="shared" si="19"/>
        <v>18.107231444380844</v>
      </c>
      <c r="I54" s="40">
        <f t="shared" si="19"/>
        <v>18.287083250149692</v>
      </c>
      <c r="J54" s="40">
        <f t="shared" si="19"/>
        <v>15.533547466095641</v>
      </c>
      <c r="K54" s="40">
        <f t="shared" si="19"/>
        <v>16.075082288052673</v>
      </c>
      <c r="L54" s="40">
        <f t="shared" si="19"/>
        <v>16.922258665011991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-1.6214090147793181</v>
      </c>
      <c r="C56" s="44">
        <f t="shared" si="20"/>
        <v>0.22078903027118457</v>
      </c>
      <c r="D56" s="44">
        <f t="shared" si="20"/>
        <v>-0.98386382752377877</v>
      </c>
      <c r="E56" s="44">
        <f t="shared" si="20"/>
        <v>-1.0161752412817249</v>
      </c>
      <c r="F56" s="44">
        <f t="shared" si="18"/>
        <v>-1.0054059417560546</v>
      </c>
      <c r="H56" s="44">
        <f>(B13/B$40)*100</f>
        <v>6.9513962189913086</v>
      </c>
      <c r="I56" s="44">
        <f>(C13/C$40)*100</f>
        <v>6.2878123629986931</v>
      </c>
      <c r="J56" s="44">
        <f>(D13/D$40)*100</f>
        <v>6.4105756473198507</v>
      </c>
      <c r="K56" s="44">
        <f>(E13/E$40)*100</f>
        <v>5.8279758460451667</v>
      </c>
      <c r="L56" s="44">
        <f>(F13/F$40)*100</f>
        <v>4.9435541696543179</v>
      </c>
    </row>
    <row r="57" spans="1:12" x14ac:dyDescent="0.2">
      <c r="A57" t="str">
        <f>A14</f>
        <v>Food drink and tobacco</v>
      </c>
      <c r="B57" s="40">
        <f t="shared" si="20"/>
        <v>-6.5981712616257955</v>
      </c>
      <c r="C57" s="44">
        <f t="shared" si="20"/>
        <v>1.8664047151274898</v>
      </c>
      <c r="D57" s="40">
        <f t="shared" si="20"/>
        <v>-1.2294771327199916</v>
      </c>
      <c r="E57" s="40">
        <f t="shared" si="20"/>
        <v>-1.6832942414740759</v>
      </c>
      <c r="F57" s="44">
        <f t="shared" si="18"/>
        <v>-1.5322540280445329</v>
      </c>
      <c r="H57" s="40">
        <f t="shared" ref="H57:L59" si="21">(B14/B$13)*100</f>
        <v>36.399259823663897</v>
      </c>
      <c r="I57" s="40">
        <f t="shared" si="21"/>
        <v>29.574109581081871</v>
      </c>
      <c r="J57" s="40">
        <f t="shared" si="21"/>
        <v>30.059713606585873</v>
      </c>
      <c r="K57" s="40">
        <f t="shared" si="21"/>
        <v>29.688737284522126</v>
      </c>
      <c r="L57" s="40">
        <f t="shared" si="21"/>
        <v>27.7474195506983</v>
      </c>
    </row>
    <row r="58" spans="1:12" x14ac:dyDescent="0.2">
      <c r="A58" t="str">
        <f>A15</f>
        <v>Engineering</v>
      </c>
      <c r="B58" s="40">
        <f t="shared" si="20"/>
        <v>-0.72206888692922799</v>
      </c>
      <c r="C58" s="44">
        <f t="shared" si="20"/>
        <v>-3.5650623885918664</v>
      </c>
      <c r="D58" s="40">
        <f t="shared" si="20"/>
        <v>-1.1732343590165839</v>
      </c>
      <c r="E58" s="40">
        <f t="shared" si="20"/>
        <v>-2.3454264863196572</v>
      </c>
      <c r="F58" s="44">
        <f t="shared" si="18"/>
        <v>-1.9562488070612893</v>
      </c>
      <c r="H58" s="40">
        <f t="shared" si="21"/>
        <v>12.572112768041787</v>
      </c>
      <c r="I58" s="40">
        <f t="shared" si="21"/>
        <v>13.038173261286378</v>
      </c>
      <c r="J58" s="40">
        <f t="shared" si="21"/>
        <v>12.545654820569313</v>
      </c>
      <c r="K58" s="40">
        <f t="shared" si="21"/>
        <v>12.426143631601368</v>
      </c>
      <c r="L58" s="40">
        <f t="shared" si="21"/>
        <v>10.854752749106126</v>
      </c>
    </row>
    <row r="59" spans="1:12" x14ac:dyDescent="0.2">
      <c r="A59" t="str">
        <f>A16</f>
        <v>Rest of manufacturing</v>
      </c>
      <c r="B59" s="40">
        <f t="shared" si="20"/>
        <v>1.3098946574445547</v>
      </c>
      <c r="C59" s="44">
        <f t="shared" si="20"/>
        <v>0.23286423002917278</v>
      </c>
      <c r="D59" s="40">
        <f t="shared" si="20"/>
        <v>-0.81520342567271697</v>
      </c>
      <c r="E59" s="40">
        <f t="shared" si="20"/>
        <v>-0.43129962648371656</v>
      </c>
      <c r="F59" s="44">
        <f t="shared" si="18"/>
        <v>-0.5594323800155121</v>
      </c>
      <c r="H59" s="40">
        <f t="shared" si="21"/>
        <v>51.028627408294312</v>
      </c>
      <c r="I59" s="40">
        <f t="shared" si="21"/>
        <v>57.387717157631755</v>
      </c>
      <c r="J59" s="40">
        <f t="shared" si="21"/>
        <v>57.394631572844801</v>
      </c>
      <c r="K59" s="40">
        <f t="shared" si="21"/>
        <v>57.885119083876504</v>
      </c>
      <c r="L59" s="40">
        <f t="shared" si="21"/>
        <v>61.39782770019557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2.5009146636171709</v>
      </c>
      <c r="C61" s="44">
        <f>IF(AND(D$5-C$5 &lt;&gt; 0,C18&lt;&gt;0,D18&lt;&gt;0),(EXP(LN(D18/C18)/(D$5-C$5))-1)*100,0)</f>
        <v>-0.92925288068368417</v>
      </c>
      <c r="D61" s="44">
        <f>IF(AND(E$5-D$5 &lt;&gt; 0,D18&lt;&gt;0,E18&lt;&gt;0),(EXP(LN(E18/D18)/(E$5-D$5))-1)*100,0)</f>
        <v>0.95538961242100928</v>
      </c>
      <c r="E61" s="44">
        <f>IF(AND(F$5-E$5 &lt;&gt; 0,E18&lt;&gt;0,F18&lt;&gt;0),(EXP(LN(F18/E18)/(F$5-E$5))-1)*100,0)</f>
        <v>0.5842542197771694</v>
      </c>
      <c r="F61" s="44">
        <f t="shared" si="18"/>
        <v>0.70781417136054348</v>
      </c>
      <c r="H61" s="44">
        <f>(B18/B$40)*100</f>
        <v>8.2986217515823686</v>
      </c>
      <c r="I61" s="44">
        <f>(C18/C$40)*100</f>
        <v>8.8459009206488393</v>
      </c>
      <c r="J61" s="44">
        <f>(D18/D$40)*100</f>
        <v>8.9151190577951773</v>
      </c>
      <c r="K61" s="44">
        <f>(E18/E$40)*100</f>
        <v>8.9302893575630087</v>
      </c>
      <c r="L61" s="44">
        <f>(F18/F$40)*100</f>
        <v>8.8929280128066228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1.9180159809456532</v>
      </c>
      <c r="C63" s="44">
        <f t="shared" si="22"/>
        <v>-1.3793721169779061</v>
      </c>
      <c r="D63" s="44">
        <f t="shared" si="22"/>
        <v>0.83995512914742942</v>
      </c>
      <c r="E63" s="44">
        <f t="shared" si="22"/>
        <v>0.72792432157120501</v>
      </c>
      <c r="F63" s="44">
        <f t="shared" si="18"/>
        <v>0.76525408797705197</v>
      </c>
      <c r="H63" s="44">
        <f>(B20/B$40)*100</f>
        <v>31.317980788510898</v>
      </c>
      <c r="I63" s="44">
        <f>(C20/C$40)*100</f>
        <v>32.630425252082368</v>
      </c>
      <c r="J63" s="44">
        <f>(D20/D$40)*100</f>
        <v>32.736340965767354</v>
      </c>
      <c r="K63" s="44">
        <f>(E20/E$40)*100</f>
        <v>32.604999059259541</v>
      </c>
      <c r="L63" s="44">
        <f>(F20/F$40)*100</f>
        <v>32.935349930797599</v>
      </c>
    </row>
    <row r="64" spans="1:12" x14ac:dyDescent="0.2">
      <c r="A64" t="str">
        <f>A21</f>
        <v>Wholesale and retail trade</v>
      </c>
      <c r="B64" s="40">
        <f t="shared" si="22"/>
        <v>5.7006715736407365E-2</v>
      </c>
      <c r="C64" s="44">
        <f t="shared" si="22"/>
        <v>1.5210510736161309</v>
      </c>
      <c r="D64" s="40">
        <f t="shared" si="22"/>
        <v>2.7796587108430693E-2</v>
      </c>
      <c r="E64" s="40">
        <f t="shared" si="22"/>
        <v>8.2342546030633734E-2</v>
      </c>
      <c r="F64" s="44">
        <f t="shared" si="18"/>
        <v>6.4157255596342111E-2</v>
      </c>
      <c r="H64" s="40">
        <f t="shared" ref="H64:L66" si="23">(B21/B$20)*100</f>
        <v>52.93186760086973</v>
      </c>
      <c r="I64" s="40">
        <f t="shared" si="23"/>
        <v>49.17036141340855</v>
      </c>
      <c r="J64" s="40">
        <f t="shared" si="23"/>
        <v>50.616457018300679</v>
      </c>
      <c r="K64" s="40">
        <f t="shared" si="23"/>
        <v>48.610717940900919</v>
      </c>
      <c r="L64" s="40">
        <f t="shared" si="23"/>
        <v>45.583514758746396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-2.4820770206787524</v>
      </c>
      <c r="C65" s="44">
        <f t="shared" si="22"/>
        <v>-2.3703525448197316</v>
      </c>
      <c r="D65" s="40">
        <f t="shared" si="22"/>
        <v>0.33786208009560781</v>
      </c>
      <c r="E65" s="40">
        <f t="shared" si="22"/>
        <v>-8.6374702334268694E-2</v>
      </c>
      <c r="F65" s="44">
        <f t="shared" si="18"/>
        <v>5.4837882120639669E-2</v>
      </c>
      <c r="H65" s="40">
        <f t="shared" si="23"/>
        <v>11.101715390190902</v>
      </c>
      <c r="I65" s="40">
        <f t="shared" si="23"/>
        <v>9.3051636884768563</v>
      </c>
      <c r="J65" s="40">
        <f t="shared" si="23"/>
        <v>9.2116615957495327</v>
      </c>
      <c r="K65" s="40">
        <f t="shared" si="23"/>
        <v>8.9846046643294368</v>
      </c>
      <c r="L65" s="40">
        <f t="shared" si="23"/>
        <v>8.2841375120247314</v>
      </c>
    </row>
    <row r="66" spans="1:12" x14ac:dyDescent="0.2">
      <c r="A66" t="str">
        <f>A23</f>
        <v>Accommodation and food</v>
      </c>
      <c r="B66" s="40">
        <f t="shared" si="22"/>
        <v>5.6459138624517013</v>
      </c>
      <c r="C66" s="44">
        <f t="shared" si="22"/>
        <v>-4.591781708369358</v>
      </c>
      <c r="D66" s="40">
        <f t="shared" si="22"/>
        <v>1.9367920268292149</v>
      </c>
      <c r="E66" s="40">
        <f t="shared" si="22"/>
        <v>1.5802000933089477</v>
      </c>
      <c r="F66" s="44">
        <f t="shared" si="18"/>
        <v>1.6989252531986132</v>
      </c>
      <c r="H66" s="40">
        <f t="shared" si="23"/>
        <v>35.966417008939374</v>
      </c>
      <c r="I66" s="40">
        <f t="shared" si="23"/>
        <v>41.524474898114605</v>
      </c>
      <c r="J66" s="40">
        <f t="shared" si="23"/>
        <v>40.171881385949781</v>
      </c>
      <c r="K66" s="40">
        <f t="shared" si="23"/>
        <v>42.404677394769635</v>
      </c>
      <c r="L66" s="40">
        <f t="shared" si="23"/>
        <v>46.132347729228862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1.067122110050156</v>
      </c>
      <c r="C68" s="44">
        <f t="shared" si="24"/>
        <v>-4.0305788565650928</v>
      </c>
      <c r="D68" s="44">
        <f t="shared" si="24"/>
        <v>1.6192112452071417</v>
      </c>
      <c r="E68" s="44">
        <f t="shared" si="24"/>
        <v>0.89207309843479798</v>
      </c>
      <c r="F68" s="44">
        <f t="shared" si="18"/>
        <v>1.1338725177183484</v>
      </c>
      <c r="H68" s="44">
        <f>(B25/B$40)*100</f>
        <v>24.379826044847</v>
      </c>
      <c r="I68" s="44">
        <f>(C25/C$40)*100</f>
        <v>24.563787812363021</v>
      </c>
      <c r="J68" s="44">
        <f>(D25/D$40)*100</f>
        <v>23.981031028984905</v>
      </c>
      <c r="K68" s="44">
        <f>(E25/E$40)*100</f>
        <v>24.822058056110727</v>
      </c>
      <c r="L68" s="44">
        <f>(F25/F$40)*100</f>
        <v>25.485167336457152</v>
      </c>
    </row>
    <row r="69" spans="1:12" x14ac:dyDescent="0.2">
      <c r="A69" t="str">
        <f>A26</f>
        <v>Media</v>
      </c>
      <c r="B69" s="40">
        <f t="shared" si="24"/>
        <v>12.492105689125289</v>
      </c>
      <c r="C69" s="44">
        <f t="shared" si="24"/>
        <v>-9.0572033898301481</v>
      </c>
      <c r="D69" s="40">
        <f t="shared" si="24"/>
        <v>-0.73285290244640144</v>
      </c>
      <c r="E69" s="40">
        <f t="shared" si="24"/>
        <v>-0.29388652632308387</v>
      </c>
      <c r="F69" s="44">
        <f t="shared" si="18"/>
        <v>-0.4404239111709618</v>
      </c>
      <c r="H69" s="40">
        <f t="shared" ref="H69:L71" si="25">(B26/B$25)*100</f>
        <v>1.8295805465464547</v>
      </c>
      <c r="I69" s="40">
        <f t="shared" si="25"/>
        <v>2.8080195133559345</v>
      </c>
      <c r="J69" s="40">
        <f t="shared" si="25"/>
        <v>2.6609428757400213</v>
      </c>
      <c r="K69" s="40">
        <f t="shared" si="25"/>
        <v>2.3669231429306969</v>
      </c>
      <c r="L69" s="40">
        <f t="shared" si="25"/>
        <v>2.1029627303182563</v>
      </c>
    </row>
    <row r="70" spans="1:12" x14ac:dyDescent="0.2">
      <c r="A70" t="str">
        <f>A27</f>
        <v>Information technology</v>
      </c>
      <c r="B70" s="40">
        <f t="shared" si="24"/>
        <v>-4.5989057660767996</v>
      </c>
      <c r="C70" s="44">
        <f t="shared" si="24"/>
        <v>-3.4341062518345455</v>
      </c>
      <c r="D70" s="40">
        <f t="shared" si="24"/>
        <v>1.1466527687994832</v>
      </c>
      <c r="E70" s="40">
        <f t="shared" si="24"/>
        <v>0.57081425004941178</v>
      </c>
      <c r="F70" s="44">
        <f t="shared" si="18"/>
        <v>0.76239524165164774</v>
      </c>
      <c r="H70" s="40">
        <f t="shared" si="25"/>
        <v>6.3825825173414241</v>
      </c>
      <c r="I70" s="40">
        <f t="shared" si="25"/>
        <v>5.0672258908917804</v>
      </c>
      <c r="J70" s="40">
        <f t="shared" si="25"/>
        <v>5.0987198958559334</v>
      </c>
      <c r="K70" s="40">
        <f t="shared" si="25"/>
        <v>4.9812648379623043</v>
      </c>
      <c r="L70" s="40">
        <f t="shared" si="25"/>
        <v>4.8249057788944709</v>
      </c>
    </row>
    <row r="71" spans="1:12" x14ac:dyDescent="0.2">
      <c r="A71" t="str">
        <f>A28</f>
        <v>Finance and insurance</v>
      </c>
      <c r="B71" s="40">
        <f t="shared" si="24"/>
        <v>-1.1067332690549603</v>
      </c>
      <c r="C71" s="44">
        <f t="shared" si="24"/>
        <v>19.356032568467853</v>
      </c>
      <c r="D71" s="40">
        <f t="shared" si="24"/>
        <v>-2.4818517669722429E-2</v>
      </c>
      <c r="E71" s="40">
        <f t="shared" si="24"/>
        <v>-0.6357008826662125</v>
      </c>
      <c r="F71" s="44">
        <f t="shared" si="18"/>
        <v>-0.43248930236011729</v>
      </c>
      <c r="H71" s="40">
        <f t="shared" si="25"/>
        <v>4.3838549991465028</v>
      </c>
      <c r="I71" s="40">
        <f t="shared" si="25"/>
        <v>4.0186804687964743</v>
      </c>
      <c r="J71" s="40">
        <f t="shared" si="25"/>
        <v>4.997985308247844</v>
      </c>
      <c r="K71" s="40">
        <f t="shared" si="25"/>
        <v>4.6065615972083203</v>
      </c>
      <c r="L71" s="40">
        <f t="shared" si="25"/>
        <v>3.9546691792294841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3.3221732027977957</v>
      </c>
      <c r="C72" s="44">
        <f t="shared" si="27"/>
        <v>3.7364972551793718</v>
      </c>
      <c r="D72" s="40">
        <f t="shared" si="27"/>
        <v>-2.1193599599178214</v>
      </c>
      <c r="E72" s="40">
        <f t="shared" si="27"/>
        <v>6.4414899398945735E-2</v>
      </c>
      <c r="F72" s="44">
        <f t="shared" si="18"/>
        <v>-0.66887054148904168</v>
      </c>
      <c r="H72" s="40">
        <f t="shared" ref="H72:L72" si="28">(B29/B$25)*100</f>
        <v>7.6892040781489905</v>
      </c>
      <c r="I72" s="40">
        <f t="shared" si="28"/>
        <v>8.3987744660598427</v>
      </c>
      <c r="J72" s="40">
        <f t="shared" si="28"/>
        <v>9.0785109878188397</v>
      </c>
      <c r="K72" s="40">
        <f t="shared" si="28"/>
        <v>7.526958611023697</v>
      </c>
      <c r="L72" s="40">
        <f t="shared" si="28"/>
        <v>6.9317943886097213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0.24282395082004804</v>
      </c>
      <c r="C73" s="44">
        <f t="shared" si="29"/>
        <v>-2.5187422469124865</v>
      </c>
      <c r="D73" s="40">
        <f t="shared" si="29"/>
        <v>1.3338620743190033</v>
      </c>
      <c r="E73" s="40">
        <f t="shared" si="29"/>
        <v>0.92329285617935852</v>
      </c>
      <c r="F73" s="44">
        <f t="shared" si="18"/>
        <v>1.0599640972419389</v>
      </c>
      <c r="H73" s="40">
        <f t="shared" ref="H73:L73" si="30">(B30/B$25)*100</f>
        <v>28.494281590912667</v>
      </c>
      <c r="I73" s="40">
        <f t="shared" si="30"/>
        <v>27.576000951871055</v>
      </c>
      <c r="J73" s="40">
        <f t="shared" si="30"/>
        <v>28.010414406595803</v>
      </c>
      <c r="K73" s="40">
        <f t="shared" si="30"/>
        <v>27.619347272675242</v>
      </c>
      <c r="L73" s="40">
        <f t="shared" si="30"/>
        <v>27.704930904522584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0.58347324397398648</v>
      </c>
      <c r="C74" s="44">
        <f t="shared" si="31"/>
        <v>-4.7639225181599798</v>
      </c>
      <c r="D74" s="40">
        <f t="shared" si="31"/>
        <v>3.048679839676649</v>
      </c>
      <c r="E74" s="40">
        <f t="shared" si="31"/>
        <v>1.3327606431053463</v>
      </c>
      <c r="F74" s="44">
        <f t="shared" si="18"/>
        <v>1.9015352384731177</v>
      </c>
      <c r="H74" s="40">
        <f>(B31/B$25)*100</f>
        <v>25.04616626061047</v>
      </c>
      <c r="I74" s="40">
        <f t="shared" ref="I74:L74" si="32">(C31/C$25)*100</f>
        <v>24.570170741864462</v>
      </c>
      <c r="J74" s="40">
        <f t="shared" si="32"/>
        <v>24.382419489818041</v>
      </c>
      <c r="K74" s="40">
        <f t="shared" si="32"/>
        <v>26.146277280398174</v>
      </c>
      <c r="L74" s="40">
        <f t="shared" si="32"/>
        <v>27.311034338358454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0.3815030669756414</v>
      </c>
      <c r="C75" s="44">
        <f t="shared" si="33"/>
        <v>-11.043701799486117</v>
      </c>
      <c r="D75" s="40">
        <f t="shared" si="33"/>
        <v>3.6633276808804682</v>
      </c>
      <c r="E75" s="40">
        <f t="shared" si="33"/>
        <v>1.6087887164138559</v>
      </c>
      <c r="F75" s="44">
        <f t="shared" si="18"/>
        <v>2.2890703161434933</v>
      </c>
      <c r="H75" s="40">
        <f t="shared" ref="H75:L75" si="34">(B32/B$25)*100</f>
        <v>14.863208205955836</v>
      </c>
      <c r="I75" s="40">
        <f t="shared" si="34"/>
        <v>14.463977631030991</v>
      </c>
      <c r="J75" s="40">
        <f t="shared" si="34"/>
        <v>13.406998729194413</v>
      </c>
      <c r="K75" s="40">
        <f t="shared" si="34"/>
        <v>14.810789165069679</v>
      </c>
      <c r="L75" s="40">
        <f t="shared" si="34"/>
        <v>15.897194304857646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4.8401618485793829</v>
      </c>
      <c r="C76" s="44">
        <f t="shared" si="35"/>
        <v>-9.4026799909150967</v>
      </c>
      <c r="D76" s="40">
        <f t="shared" si="35"/>
        <v>0.91564229694722776</v>
      </c>
      <c r="E76" s="40">
        <f t="shared" si="35"/>
        <v>0.31175743351583574</v>
      </c>
      <c r="F76" s="44">
        <f t="shared" si="18"/>
        <v>0.5126497962762766</v>
      </c>
      <c r="H76" s="40">
        <f t="shared" ref="H76:L76" si="36">(B33/B$25)*100</f>
        <v>11.311121801337649</v>
      </c>
      <c r="I76" s="40">
        <f t="shared" si="36"/>
        <v>13.097150336129454</v>
      </c>
      <c r="J76" s="40">
        <f t="shared" si="36"/>
        <v>12.364008306729117</v>
      </c>
      <c r="K76" s="40">
        <f t="shared" si="36"/>
        <v>11.941878092731899</v>
      </c>
      <c r="L76" s="40">
        <f t="shared" si="36"/>
        <v>11.272508375209373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-0.22053269790064389</v>
      </c>
      <c r="C78" s="44">
        <f t="shared" ref="C78:C83" si="38">IF(AND(D$5-C$5 &lt;&gt; 0,C35&lt;&gt;0,D35&lt;&gt;0),(EXP(LN(D35/C35)/(D$5-C$5))-1)*100,0)</f>
        <v>-2.6017101299333323</v>
      </c>
      <c r="D78" s="44">
        <f t="shared" si="37"/>
        <v>0.94877082008189007</v>
      </c>
      <c r="E78" s="44">
        <f t="shared" si="37"/>
        <v>0.69236421864438125</v>
      </c>
      <c r="F78" s="44">
        <f t="shared" si="18"/>
        <v>0.77776064126438005</v>
      </c>
      <c r="H78" s="44">
        <f>(B35/B$40)*100</f>
        <v>25.086542499460883</v>
      </c>
      <c r="I78" s="44">
        <f>(C35/C$40)*100</f>
        <v>24.012129183106836</v>
      </c>
      <c r="J78" s="44">
        <f>(D35/D$40)*100</f>
        <v>23.791489978481543</v>
      </c>
      <c r="K78" s="44">
        <f>(E35/E$40)*100</f>
        <v>23.824163184743693</v>
      </c>
      <c r="L78" s="44">
        <f>(F35/F$40)*100</f>
        <v>23.9807233737431</v>
      </c>
    </row>
    <row r="79" spans="1:12" x14ac:dyDescent="0.2">
      <c r="A79" t="str">
        <f>A36</f>
        <v>Public admin. and defence</v>
      </c>
      <c r="B79" s="40">
        <f t="shared" si="37"/>
        <v>-0.29857935426017557</v>
      </c>
      <c r="C79" s="44">
        <f t="shared" si="38"/>
        <v>7.1850052065256964</v>
      </c>
      <c r="D79" s="40">
        <f t="shared" si="37"/>
        <v>0.2940343508072818</v>
      </c>
      <c r="E79" s="40">
        <f t="shared" si="37"/>
        <v>2.4438588864872379E-2</v>
      </c>
      <c r="F79" s="44">
        <f t="shared" si="18"/>
        <v>0.11422322561733811</v>
      </c>
      <c r="H79" s="40">
        <f>(B36/B$35)*100</f>
        <v>13.191271169826116</v>
      </c>
      <c r="I79" s="40">
        <f t="shared" ref="I79:L81" si="39">(C36/C$35)*100</f>
        <v>13.150047165505264</v>
      </c>
      <c r="J79" s="40">
        <f t="shared" si="39"/>
        <v>14.471382154461384</v>
      </c>
      <c r="K79" s="40">
        <f t="shared" si="39"/>
        <v>14.00813577505922</v>
      </c>
      <c r="L79" s="40">
        <f t="shared" si="39"/>
        <v>13.106181767610037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-0.96731589265585116</v>
      </c>
      <c r="C80" s="44">
        <f t="shared" si="38"/>
        <v>-4.3498684704998736</v>
      </c>
      <c r="D80" s="40">
        <f t="shared" si="40"/>
        <v>0.45936885617010592</v>
      </c>
      <c r="E80" s="40">
        <f t="shared" si="40"/>
        <v>0.61393773135807184</v>
      </c>
      <c r="F80" s="44">
        <f t="shared" si="18"/>
        <v>0.56238836625068789</v>
      </c>
      <c r="H80" s="40">
        <f>(B37/B$35)*100</f>
        <v>33.37706796965724</v>
      </c>
      <c r="I80" s="40">
        <f t="shared" si="39"/>
        <v>32.389008915801988</v>
      </c>
      <c r="J80" s="40">
        <f t="shared" si="39"/>
        <v>31.807673081729561</v>
      </c>
      <c r="K80" s="40">
        <f t="shared" si="39"/>
        <v>31.044091132601221</v>
      </c>
      <c r="L80" s="40">
        <f t="shared" si="39"/>
        <v>30.803143035950242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0.25656105530011963</v>
      </c>
      <c r="C81" s="44">
        <f t="shared" si="38"/>
        <v>-3.9251292079898858</v>
      </c>
      <c r="D81" s="40">
        <f t="shared" si="40"/>
        <v>1.4056903757461159</v>
      </c>
      <c r="E81" s="40">
        <f t="shared" si="40"/>
        <v>0.89986733555542653</v>
      </c>
      <c r="F81" s="44">
        <f t="shared" si="18"/>
        <v>1.0681940475783414</v>
      </c>
      <c r="H81" s="40">
        <f>(B38/B$35)*100</f>
        <v>53.431660860516637</v>
      </c>
      <c r="I81" s="40">
        <f t="shared" si="39"/>
        <v>54.460943918692742</v>
      </c>
      <c r="J81" s="40">
        <f t="shared" si="39"/>
        <v>53.720944763809044</v>
      </c>
      <c r="K81" s="40">
        <f t="shared" si="39"/>
        <v>54.94777309233956</v>
      </c>
      <c r="L81" s="40">
        <f t="shared" si="39"/>
        <v>56.090675196439733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0.87736176504185082</v>
      </c>
      <c r="C83" s="206">
        <f t="shared" si="38"/>
        <v>-1.6984509717960172</v>
      </c>
      <c r="D83" s="43">
        <f>IF(AND(E$5-D$5 &lt;&gt; 0,D40&lt;&gt;0,E40&lt;&gt;0),(EXP(LN(E40/D40)/(E$5-D$5))-1)*100,0)</f>
        <v>0.92106675473022648</v>
      </c>
      <c r="E83" s="43">
        <f>IF(AND(F$5-E$5 &lt;&gt; 0,E40&lt;&gt;0,F40&lt;&gt;0),(EXP(LN(F40/E40)/(F$5-E$5))-1)*100,0)</f>
        <v>0.62643242238205055</v>
      </c>
      <c r="F83" s="206">
        <f t="shared" si="18"/>
        <v>0.72454816770322061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1.3483758611248842</v>
      </c>
      <c r="C89" s="44">
        <f>IF(AND(F$5-D$5 &lt;&gt; 0,D7&lt;&gt;0,F7&lt;&gt;0),(EXP(LN(F7/D7)/(F$5-D$5))-1)*100,0)</f>
        <v>4.3289937977486481E-2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2.6791303913949571</v>
      </c>
      <c r="C90" s="44">
        <f t="shared" ref="C90:C122" si="43">IF(AND(F$5-D$5 &lt;&gt; 0,D8&lt;&gt;0,F8&lt;&gt;0),(EXP(LN(F8/D8)/(F$5-D$5))-1)*100,0)</f>
        <v>0.31452594799612488</v>
      </c>
    </row>
    <row r="91" spans="1:12" x14ac:dyDescent="0.2">
      <c r="A91" s="30" t="str">
        <f t="shared" si="41"/>
        <v>Mining and quarrying</v>
      </c>
      <c r="B91" s="44">
        <f t="shared" si="42"/>
        <v>-5.7834800433321458</v>
      </c>
      <c r="C91" s="44">
        <f t="shared" si="43"/>
        <v>-5.581406421564572</v>
      </c>
    </row>
    <row r="92" spans="1:12" x14ac:dyDescent="0.2">
      <c r="A92" s="30" t="str">
        <f t="shared" si="41"/>
        <v>Electricity and gas</v>
      </c>
      <c r="B92" s="44">
        <f t="shared" si="42"/>
        <v>5.6047546747004739</v>
      </c>
      <c r="C92" s="44">
        <f t="shared" si="43"/>
        <v>-0.29900362638735078</v>
      </c>
    </row>
    <row r="93" spans="1:12" x14ac:dyDescent="0.2">
      <c r="A93" s="30" t="str">
        <f t="shared" si="41"/>
        <v>Water and sewerage</v>
      </c>
      <c r="B93" s="44">
        <f t="shared" si="42"/>
        <v>-1.7119966890523641</v>
      </c>
      <c r="C93" s="44">
        <f t="shared" si="43"/>
        <v>0.6160222200809029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-1.2556985012153965</v>
      </c>
      <c r="C95" s="44">
        <f t="shared" si="43"/>
        <v>-1.0054059417560546</v>
      </c>
    </row>
    <row r="96" spans="1:12" x14ac:dyDescent="0.2">
      <c r="A96" s="30" t="str">
        <f t="shared" si="41"/>
        <v>Food drink and tobacco</v>
      </c>
      <c r="B96" s="44">
        <f t="shared" si="42"/>
        <v>-4.9634856655470072</v>
      </c>
      <c r="C96" s="44">
        <f t="shared" si="43"/>
        <v>-1.5322540280445329</v>
      </c>
    </row>
    <row r="97" spans="1:3" x14ac:dyDescent="0.2">
      <c r="A97" s="30" t="str">
        <f t="shared" si="41"/>
        <v>Engineering</v>
      </c>
      <c r="B97" s="44">
        <f t="shared" si="42"/>
        <v>-1.2972949079453455</v>
      </c>
      <c r="C97" s="44">
        <f t="shared" si="43"/>
        <v>-1.9562488070612893</v>
      </c>
    </row>
    <row r="98" spans="1:3" x14ac:dyDescent="0.2">
      <c r="A98" s="30" t="str">
        <f t="shared" si="41"/>
        <v>Rest of manufacturing</v>
      </c>
      <c r="B98" s="44">
        <f t="shared" si="42"/>
        <v>1.0935666882840644</v>
      </c>
      <c r="C98" s="44">
        <f t="shared" si="43"/>
        <v>-0.5594323800155121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1.8055091588108585</v>
      </c>
      <c r="C100" s="44">
        <f t="shared" si="43"/>
        <v>0.70781417136054348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1.249834321329657</v>
      </c>
      <c r="C102" s="44">
        <f t="shared" si="43"/>
        <v>0.76525408797705197</v>
      </c>
    </row>
    <row r="103" spans="1:3" x14ac:dyDescent="0.2">
      <c r="A103" s="30" t="str">
        <f t="shared" si="41"/>
        <v>Wholesale and retail trade</v>
      </c>
      <c r="B103" s="44">
        <f t="shared" si="42"/>
        <v>0.34811671673711242</v>
      </c>
      <c r="C103" s="44">
        <f t="shared" si="43"/>
        <v>6.4157255596342111E-2</v>
      </c>
    </row>
    <row r="104" spans="1:3" x14ac:dyDescent="0.2">
      <c r="A104" s="30" t="str">
        <f t="shared" si="41"/>
        <v>Transport and storage</v>
      </c>
      <c r="B104" s="44">
        <f t="shared" si="42"/>
        <v>-2.4597423585262845</v>
      </c>
      <c r="C104" s="44">
        <f t="shared" si="43"/>
        <v>5.4837882120639669E-2</v>
      </c>
    </row>
    <row r="105" spans="1:3" x14ac:dyDescent="0.2">
      <c r="A105" s="30" t="str">
        <f t="shared" si="41"/>
        <v>Accommodation and food</v>
      </c>
      <c r="B105" s="44">
        <f t="shared" si="42"/>
        <v>3.5140547099841157</v>
      </c>
      <c r="C105" s="44">
        <f t="shared" si="43"/>
        <v>1.6989252531986132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2.6366812506206649E-2</v>
      </c>
      <c r="C107" s="44">
        <f t="shared" si="43"/>
        <v>1.1338725177183484</v>
      </c>
    </row>
    <row r="108" spans="1:3" x14ac:dyDescent="0.2">
      <c r="A108" s="30" t="str">
        <f t="shared" si="41"/>
        <v>Media</v>
      </c>
      <c r="B108" s="44">
        <f t="shared" si="42"/>
        <v>7.8080766338315177</v>
      </c>
      <c r="C108" s="44">
        <f t="shared" si="43"/>
        <v>-0.4404239111709618</v>
      </c>
    </row>
    <row r="109" spans="1:3" x14ac:dyDescent="0.2">
      <c r="A109" s="30" t="str">
        <f t="shared" si="41"/>
        <v>Information technology</v>
      </c>
      <c r="B109" s="44">
        <f t="shared" si="42"/>
        <v>-4.3670753285748543</v>
      </c>
      <c r="C109" s="44">
        <f t="shared" si="43"/>
        <v>0.76239524165164774</v>
      </c>
    </row>
    <row r="110" spans="1:3" x14ac:dyDescent="0.2">
      <c r="A110" s="30" t="str">
        <f t="shared" si="41"/>
        <v>Finance and insurance</v>
      </c>
      <c r="B110" s="44">
        <f t="shared" si="42"/>
        <v>2.6838759469224982</v>
      </c>
      <c r="C110" s="44">
        <f t="shared" si="43"/>
        <v>-0.43248930236011729</v>
      </c>
    </row>
    <row r="111" spans="1:3" x14ac:dyDescent="0.2">
      <c r="A111" s="30" t="str">
        <f t="shared" si="41"/>
        <v>Real estate</v>
      </c>
      <c r="B111" s="44">
        <f t="shared" si="42"/>
        <v>3.4049054163345138</v>
      </c>
      <c r="C111" s="44">
        <f t="shared" si="43"/>
        <v>-0.66887054148904168</v>
      </c>
    </row>
    <row r="112" spans="1:3" x14ac:dyDescent="0.2">
      <c r="A112" s="30" t="str">
        <f t="shared" si="41"/>
        <v>Professional services</v>
      </c>
      <c r="B112" s="44">
        <f t="shared" si="42"/>
        <v>-0.3156780904566725</v>
      </c>
      <c r="C112" s="44">
        <f t="shared" si="43"/>
        <v>1.0599640972419389</v>
      </c>
    </row>
    <row r="113" spans="1:3" x14ac:dyDescent="0.2">
      <c r="A113" s="30" t="str">
        <f t="shared" si="41"/>
        <v>Support services</v>
      </c>
      <c r="B113" s="44">
        <f t="shared" si="42"/>
        <v>-0.50950252188206591</v>
      </c>
      <c r="C113" s="44">
        <f t="shared" si="43"/>
        <v>1.9015352384731177</v>
      </c>
    </row>
    <row r="114" spans="1:3" x14ac:dyDescent="0.2">
      <c r="A114" s="30" t="str">
        <f t="shared" si="41"/>
        <v>Arts and entertainment</v>
      </c>
      <c r="B114" s="44">
        <f t="shared" si="42"/>
        <v>-2.0152935515835191</v>
      </c>
      <c r="C114" s="44">
        <f t="shared" si="43"/>
        <v>2.2890703161434933</v>
      </c>
    </row>
    <row r="115" spans="1:3" x14ac:dyDescent="0.2">
      <c r="A115" s="30" t="str">
        <f t="shared" si="41"/>
        <v>Other services</v>
      </c>
      <c r="B115" s="44">
        <f t="shared" si="42"/>
        <v>1.822842419356463</v>
      </c>
      <c r="C115" s="44">
        <f t="shared" si="43"/>
        <v>0.5126497962762766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-0.70138041502927351</v>
      </c>
      <c r="C117" s="44">
        <f t="shared" si="43"/>
        <v>0.77776064126438005</v>
      </c>
    </row>
    <row r="118" spans="1:3" x14ac:dyDescent="0.2">
      <c r="A118" s="30" t="str">
        <f t="shared" si="41"/>
        <v>Public admin. and defence</v>
      </c>
      <c r="B118" s="44">
        <f t="shared" si="42"/>
        <v>1.1551233421396523</v>
      </c>
      <c r="C118" s="44">
        <f t="shared" si="43"/>
        <v>0.11422322561733811</v>
      </c>
    </row>
    <row r="119" spans="1:3" x14ac:dyDescent="0.2">
      <c r="A119" s="30" t="str">
        <f t="shared" si="41"/>
        <v>Education</v>
      </c>
      <c r="B119" s="44">
        <f t="shared" si="42"/>
        <v>-1.6532632103844258</v>
      </c>
      <c r="C119" s="44">
        <f t="shared" si="43"/>
        <v>0.56238836625068789</v>
      </c>
    </row>
    <row r="120" spans="1:3" x14ac:dyDescent="0.2">
      <c r="A120" s="30" t="str">
        <f t="shared" si="41"/>
        <v>Health and social work</v>
      </c>
      <c r="B120" s="44">
        <f t="shared" si="42"/>
        <v>-0.59409015249251018</v>
      </c>
      <c r="C120" s="44">
        <f t="shared" si="43"/>
        <v>1.0681940475783414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0.3568554518623035</v>
      </c>
      <c r="C122" s="206">
        <f t="shared" si="43"/>
        <v>0.72454816770322061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Cornwall and the Isles of Scilly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86.59877651609392</v>
      </c>
      <c r="C9" s="299" t="str">
        <f>CONCATENATE("(",ROUND((B9/$H11)*100,1),")")</f>
        <v>(32.2)</v>
      </c>
      <c r="D9" s="249">
        <f>SUM(D30,D51,D72,D93,D114,D135,D156,D177,D198,D219,D240,D261,D282,D303,D324,D345,D366,D387,D408,D429,D450,D471)</f>
        <v>24.357200771171236</v>
      </c>
      <c r="E9" s="299" t="str">
        <f>CONCATENATE("(",ROUND((D9/$H11)*100,1),")")</f>
        <v>(9.1)</v>
      </c>
      <c r="F9" s="249">
        <f>SUM(F30,F51,F72,F93,F114,F135,F156,F177,F198,F219,F240,F261,F282,F303,F324,F345,F366,F387,F408,F429,F450,F471)</f>
        <v>24.989342849777866</v>
      </c>
      <c r="G9" s="299" t="str">
        <f>CONCATENATE("(",ROUND((F9/$H11)*100,1),")")</f>
        <v>(9.3)</v>
      </c>
      <c r="H9" s="249">
        <f>SUM(H30,H51,H72,H93,H114,H135,H156,H177,H198,H219,H240,H261,H282,H303,H324,H345,H366,H387,H408,H429,H450,H471)</f>
        <v>135.94532013704307</v>
      </c>
      <c r="I9" s="299" t="str">
        <f>CONCATENATE("(",ROUND((H9/$H11)*100,1),")")</f>
        <v>(50.5)</v>
      </c>
      <c r="K9" s="249">
        <f>B14-B9</f>
        <v>2.5329825985043897</v>
      </c>
      <c r="L9" s="249">
        <f>D14-D9</f>
        <v>1.5994732115339723</v>
      </c>
      <c r="M9" s="249">
        <f>F14-F9</f>
        <v>1.3668137983177751</v>
      </c>
      <c r="N9" s="249">
        <f>SUM(K9:M9)</f>
        <v>5.499269608356137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54.071673462030525</v>
      </c>
      <c r="C10" s="299" t="str">
        <f>CONCATENATE("(",ROUND((B10/$H11)*100,1),")")</f>
        <v>(20.1)</v>
      </c>
      <c r="D10" s="249">
        <f t="shared" ref="D10" si="1">SUM(D31,D52,D73,D94,D115,D136,D157,D178,D199,D220,D241,D262,D283,D304,D325,D346,D367,D388,D409,D430,D451,D472)</f>
        <v>60.269475869850545</v>
      </c>
      <c r="E10" s="299" t="str">
        <f>CONCATENATE("(",ROUND((D10/$H11)*100,1),")")</f>
        <v>(22.4)</v>
      </c>
      <c r="F10" s="249">
        <f t="shared" ref="F10" si="2">SUM(F31,F52,F73,F94,F115,F136,F157,F178,F199,F220,F241,F262,F283,F304,F325,F346,F367,F388,F409,F430,F451,F472)</f>
        <v>18.784530531075792</v>
      </c>
      <c r="G10" s="299" t="str">
        <f>CONCATENATE("(",ROUND((F10/$H11)*100,1),")")</f>
        <v>(7)</v>
      </c>
      <c r="H10" s="249">
        <f t="shared" ref="H10" si="3">SUM(H31,H52,H73,H94,H115,H136,H157,H178,H199,H220,H241,H262,H283,H304,H325,H346,H367,H388,H409,H430,H451,H472)</f>
        <v>133.12567986295684</v>
      </c>
      <c r="I10" s="299" t="str">
        <f>CONCATENATE("(",ROUND((H10/$H11)*100,1),")")</f>
        <v>(49.5)</v>
      </c>
      <c r="K10" s="249">
        <f t="shared" ref="K10:K11" si="4">B15-B10</f>
        <v>3.274265860286242</v>
      </c>
      <c r="L10" s="249">
        <f t="shared" ref="L10:L11" si="5">D15-D10</f>
        <v>2.3275272756664762</v>
      </c>
      <c r="M10" s="249">
        <f t="shared" ref="M10:M11" si="6">F15-F10</f>
        <v>1.5209372556912371</v>
      </c>
      <c r="N10" s="249">
        <f t="shared" ref="N10:N11" si="7">SUM(K10:M10)</f>
        <v>7.1227303916439553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140.67044997812448</v>
      </c>
      <c r="C11" s="299" t="str">
        <f>CONCATENATE("(",ROUND((B11/$H11)*100,1),")")</f>
        <v>(52.3)</v>
      </c>
      <c r="D11" s="249">
        <f t="shared" ref="D11" si="8">SUM(D32,D53,D74,D95,D116,D137,D158,D179,D200,D221,D242,D263,D284,D305,D326,D347,D368,D389,D410,D431,D452,D473)</f>
        <v>84.626676641021788</v>
      </c>
      <c r="E11" s="299" t="str">
        <f>CONCATENATE("(",ROUND((D11/$H11)*100,1),")")</f>
        <v>(31.5)</v>
      </c>
      <c r="F11" s="249">
        <f t="shared" ref="F11" si="9">SUM(F32,F53,F74,F95,F116,F137,F158,F179,F200,F221,F242,F263,F284,F305,F326,F347,F368,F389,F410,F431,F452,F473)</f>
        <v>43.773873380853665</v>
      </c>
      <c r="G11" s="299" t="str">
        <f>CONCATENATE("(",ROUND((F11/$H11)*100,1),")")</f>
        <v>(16.3)</v>
      </c>
      <c r="H11" s="249">
        <f t="shared" ref="H11" si="10">SUM(H32,H53,H74,H95,H116,H137,H158,H179,H200,H221,H242,H263,H284,H305,H326,H347,H368,H389,H410,H431,H452,H473)</f>
        <v>269.07099999999991</v>
      </c>
      <c r="I11" s="299" t="str">
        <f>CONCATENATE("(",ROUND((H11/$H11)*100,1),")")</f>
        <v>(100)</v>
      </c>
      <c r="K11" s="249">
        <f t="shared" si="4"/>
        <v>5.8072484587906104</v>
      </c>
      <c r="L11" s="249">
        <f t="shared" si="5"/>
        <v>3.9270004872004449</v>
      </c>
      <c r="M11" s="249">
        <f t="shared" si="6"/>
        <v>2.8877510540090015</v>
      </c>
      <c r="N11" s="249">
        <f t="shared" si="7"/>
        <v>12.622000000000057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89.13175911459831</v>
      </c>
      <c r="C14" s="299" t="str">
        <f>CONCATENATE("(",ROUND((B14/$H16)*100,1),")")</f>
        <v>(31.6)</v>
      </c>
      <c r="D14" s="249">
        <f t="shared" ref="D14" si="11">SUM(D35,D56,D77,D98,D119,D140,D161,D182,D203,D224,D245,D266,D287,D308,D329,D350,D371,D392,D413,D434,D455,D476)</f>
        <v>25.956673982705208</v>
      </c>
      <c r="E14" s="299" t="str">
        <f>CONCATENATE("(",ROUND((D14/$H16)*100,1),")")</f>
        <v>(9.2)</v>
      </c>
      <c r="F14" s="249">
        <f t="shared" ref="F14" si="12">SUM(F35,F56,F77,F98,F119,F140,F161,F182,F203,F224,F245,F266,F287,F308,F329,F350,F371,F392,F413,F434,F455,F476)</f>
        <v>26.356156648095642</v>
      </c>
      <c r="G14" s="299" t="str">
        <f>CONCATENATE("(",ROUND((F14/$H16)*100,1),")")</f>
        <v>(9.4)</v>
      </c>
      <c r="H14" s="249">
        <f t="shared" ref="H14" si="13">SUM(H35,H56,H77,H98,H119,H140,H161,H182,H203,H224,H245,H266,H287,H308,H329,H350,H371,H392,H413,H434,H455,H476)</f>
        <v>141.44458974539916</v>
      </c>
      <c r="I14" s="299" t="str">
        <f>CONCATENATE("(",ROUND((H14/$H16)*100,1),")")</f>
        <v>(50.2)</v>
      </c>
      <c r="K14" s="249">
        <f>B19-B14</f>
        <v>3.1738010949153761</v>
      </c>
      <c r="L14" s="249">
        <f>D19-D14</f>
        <v>2.7469610231792956</v>
      </c>
      <c r="M14" s="249">
        <f>F19-F14</f>
        <v>1.8237442372653554</v>
      </c>
      <c r="N14" s="249">
        <f>SUM(K14:M14)</f>
        <v>7.7445063553600271</v>
      </c>
    </row>
    <row r="15" spans="1:17" x14ac:dyDescent="0.2">
      <c r="A15" s="282" t="s">
        <v>365</v>
      </c>
      <c r="B15" s="249">
        <f t="shared" si="0"/>
        <v>57.345939322316767</v>
      </c>
      <c r="C15" s="299" t="str">
        <f>CONCATENATE("(",ROUND((B15/$H16)*100,1),")")</f>
        <v>(20.4)</v>
      </c>
      <c r="D15" s="249">
        <f t="shared" ref="D15" si="14">SUM(D36,D57,D78,D99,D120,D141,D162,D183,D204,D225,D246,D267,D288,D309,D330,D351,D372,D393,D414,D435,D456,D477)</f>
        <v>62.597003145517021</v>
      </c>
      <c r="E15" s="299" t="str">
        <f>CONCATENATE("(",ROUND((D15/$H16)*100,1),")")</f>
        <v>(22.2)</v>
      </c>
      <c r="F15" s="249">
        <f t="shared" ref="F15" si="15">SUM(F36,F57,F78,F99,F120,F141,F162,F183,F204,F225,F246,F267,F288,F309,F330,F351,F372,F393,F414,F435,F456,F477)</f>
        <v>20.305467786767029</v>
      </c>
      <c r="G15" s="299" t="str">
        <f>CONCATENATE("(",ROUND((F15/$H16)*100,1),")")</f>
        <v>(7.2)</v>
      </c>
      <c r="H15" s="249">
        <f t="shared" ref="H15" si="16">SUM(H36,H57,H78,H99,H120,H141,H162,H183,H204,H225,H246,H267,H288,H309,H330,H351,H372,H393,H414,H435,H456,H477)</f>
        <v>140.24841025460083</v>
      </c>
      <c r="I15" s="299" t="str">
        <f>CONCATENATE("(",ROUND((H15/$H16)*100,1),")")</f>
        <v>(49.8)</v>
      </c>
      <c r="K15" s="249">
        <f t="shared" ref="K15:K16" si="17">B20-B15</f>
        <v>5.3164939241728817</v>
      </c>
      <c r="L15" s="249">
        <f t="shared" ref="L15:L16" si="18">D20-D15</f>
        <v>2.9190613940018437</v>
      </c>
      <c r="M15" s="249">
        <f t="shared" ref="M15:M16" si="19">F20-F15</f>
        <v>2.1719383264652343</v>
      </c>
      <c r="N15" s="249">
        <f t="shared" ref="N15:N16" si="20">SUM(K15:M15)</f>
        <v>10.40749364463996</v>
      </c>
    </row>
    <row r="16" spans="1:17" x14ac:dyDescent="0.2">
      <c r="A16" s="282" t="s">
        <v>363</v>
      </c>
      <c r="B16" s="249">
        <f t="shared" si="0"/>
        <v>146.47769843691509</v>
      </c>
      <c r="C16" s="299" t="str">
        <f>CONCATENATE("(",ROUND((B16/$H16)*100,1),")")</f>
        <v>(52)</v>
      </c>
      <c r="D16" s="249">
        <f t="shared" ref="D16" si="21">SUM(D37,D58,D79,D100,D121,D142,D163,D184,D205,D226,D247,D268,D289,D310,D331,D352,D373,D394,D415,D436,D457,D478)</f>
        <v>88.553677128222233</v>
      </c>
      <c r="E16" s="299" t="str">
        <f>CONCATENATE("(",ROUND((D16/$H16)*100,1),")")</f>
        <v>(31.4)</v>
      </c>
      <c r="F16" s="249">
        <f t="shared" ref="F16" si="22">SUM(F37,F58,F79,F100,F121,F142,F163,F184,F205,F226,F247,F268,F289,F310,F331,F352,F373,F394,F415,F436,F457,F478)</f>
        <v>46.661624434862667</v>
      </c>
      <c r="G16" s="299" t="str">
        <f>CONCATENATE("(",ROUND((F16/$H16)*100,1),")")</f>
        <v>(16.6)</v>
      </c>
      <c r="H16" s="249">
        <f t="shared" ref="H16" si="23">SUM(H37,H58,H79,H100,H121,H142,H163,H184,H205,H226,H247,H268,H289,H310,H331,H352,H373,H394,H415,H436,H457,H478)</f>
        <v>281.69299999999998</v>
      </c>
      <c r="I16" s="299" t="str">
        <f>CONCATENATE("(",ROUND((H16/$H16)*100,1),")")</f>
        <v>(100)</v>
      </c>
      <c r="K16" s="249">
        <f t="shared" si="17"/>
        <v>8.4902950190882507</v>
      </c>
      <c r="L16" s="249">
        <f t="shared" si="18"/>
        <v>5.6660224171811393</v>
      </c>
      <c r="M16" s="249">
        <f t="shared" si="19"/>
        <v>3.9956825637305826</v>
      </c>
      <c r="N16" s="249">
        <f t="shared" si="20"/>
        <v>18.151999999999973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92.305560209513686</v>
      </c>
      <c r="C19" s="299" t="str">
        <f>CONCATENATE("(",ROUND((B19/$H21)*100,1),")")</f>
        <v>(30.8)</v>
      </c>
      <c r="D19" s="249">
        <f t="shared" ref="D19" si="24">SUM(D40,D61,D82,D103,D124,D145,D166,D187,D208,D229,D250,D271,D292,D313,D334,D355,D376,D397,D418,D439,D460,D481)</f>
        <v>28.703635005884504</v>
      </c>
      <c r="E19" s="299" t="str">
        <f>CONCATENATE("(",ROUND((D19/$H21)*100,1),")")</f>
        <v>(9.6)</v>
      </c>
      <c r="F19" s="249">
        <f t="shared" ref="F19" si="25">SUM(F40,F61,F82,F103,F124,F145,F166,F187,F208,F229,F250,F271,F292,F313,F334,F355,F376,F397,F418,F439,F460,F481)</f>
        <v>28.179900885360997</v>
      </c>
      <c r="G19" s="299" t="str">
        <f>CONCATENATE("(",ROUND((F19/$H21)*100,1),")")</f>
        <v>(9.4)</v>
      </c>
      <c r="H19" s="249">
        <f t="shared" ref="H19" si="26">SUM(H40,H61,H82,H103,H124,H145,H166,H187,H208,H229,H250,H271,H292,H313,H334,H355,H376,H397,H418,H439,H460,H481)</f>
        <v>149.18909610075917</v>
      </c>
      <c r="I19" s="299" t="str">
        <f>CONCATENATE("(",ROUND((H19/$H21)*100,1),")")</f>
        <v>(49.8)</v>
      </c>
      <c r="K19" s="249">
        <f>B19-B9</f>
        <v>5.7067836934197658</v>
      </c>
      <c r="L19" s="249">
        <f>D19-D9</f>
        <v>4.3464342347132678</v>
      </c>
      <c r="M19" s="249">
        <f>F19-F9</f>
        <v>3.1905580355831304</v>
      </c>
      <c r="N19" s="249">
        <f>SUM(K19:M19)</f>
        <v>13.243775963716164</v>
      </c>
    </row>
    <row r="20" spans="1:14" x14ac:dyDescent="0.2">
      <c r="A20" s="282" t="s">
        <v>365</v>
      </c>
      <c r="B20" s="249">
        <f t="shared" si="0"/>
        <v>62.662433246489648</v>
      </c>
      <c r="C20" s="299" t="str">
        <f>CONCATENATE("(",ROUND((B20/$H21)*100,1),")")</f>
        <v>(20.9)</v>
      </c>
      <c r="D20" s="249">
        <f t="shared" ref="D20" si="27">SUM(D41,D62,D83,D104,D125,D146,D167,D188,D209,D230,D251,D272,D293,D314,D335,D356,D377,D398,D419,D440,D461,D482)</f>
        <v>65.516064539518865</v>
      </c>
      <c r="E20" s="299" t="str">
        <f>CONCATENATE("(",ROUND((D20/$H21)*100,1),")")</f>
        <v>(21.8)</v>
      </c>
      <c r="F20" s="249">
        <f t="shared" ref="F20" si="28">SUM(F41,F62,F83,F104,F125,F146,F167,F188,F209,F230,F251,F272,F293,F314,F335,F356,F377,F398,F419,F440,F461,F482)</f>
        <v>22.477406113232263</v>
      </c>
      <c r="G20" s="299" t="str">
        <f>CONCATENATE("(",ROUND((F20/$H21)*100,1),")")</f>
        <v>(7.5)</v>
      </c>
      <c r="H20" s="249">
        <f t="shared" ref="H20" si="29">SUM(H41,H62,H83,H104,H125,H146,H167,H188,H209,H230,H251,H272,H293,H314,H335,H356,H377,H398,H419,H440,H461,H482)</f>
        <v>150.65590389924074</v>
      </c>
      <c r="I20" s="299" t="str">
        <f>CONCATENATE("(",ROUND((H20/$H21)*100,1),")")</f>
        <v>(50.2)</v>
      </c>
      <c r="K20" s="249">
        <f t="shared" ref="K20:K21" si="30">B20-B10</f>
        <v>8.5907597844591237</v>
      </c>
      <c r="L20" s="249">
        <f t="shared" ref="L20:L21" si="31">D20-D10</f>
        <v>5.2465886696683199</v>
      </c>
      <c r="M20" s="249">
        <f t="shared" ref="M20:M21" si="32">F20-F10</f>
        <v>3.6928755821564714</v>
      </c>
      <c r="N20" s="249">
        <f t="shared" ref="N20:N21" si="33">SUM(K20:M20)</f>
        <v>17.530224036283915</v>
      </c>
    </row>
    <row r="21" spans="1:14" x14ac:dyDescent="0.2">
      <c r="A21" s="282" t="s">
        <v>363</v>
      </c>
      <c r="B21" s="249">
        <f t="shared" si="0"/>
        <v>154.96799345600334</v>
      </c>
      <c r="C21" s="299" t="str">
        <f>CONCATENATE("(",ROUND((B21/$H21)*100,1),")")</f>
        <v>(51.7)</v>
      </c>
      <c r="D21" s="249">
        <f t="shared" ref="D21" si="34">SUM(D42,D63,D84,D105,D126,D147,D168,D189,D210,D231,D252,D273,D294,D315,D336,D357,D378,D399,D420,D441,D462,D483)</f>
        <v>94.219699545403373</v>
      </c>
      <c r="E21" s="299" t="str">
        <f>CONCATENATE("(",ROUND((D21/$H21)*100,1),")")</f>
        <v>(31.4)</v>
      </c>
      <c r="F21" s="249">
        <f>SUM(F42,F63,F84,F105,F126,F147,F168,F189,F210,F231,F252,F273,F294,F315,F336,F357,F378,F399,F420,F441,F462,F483)</f>
        <v>50.657306998593249</v>
      </c>
      <c r="G21" s="299" t="str">
        <f>CONCATENATE("(",ROUND((F21/$H21)*100,1),")")</f>
        <v>(16.9)</v>
      </c>
      <c r="H21" s="249">
        <f t="shared" ref="H21" si="35">SUM(H42,H63,H84,H105,H126,H147,H168,H189,H210,H231,H252,H273,H294,H315,H336,H357,H378,H399,H420,H441,H462,H483)</f>
        <v>299.84499999999997</v>
      </c>
      <c r="I21" s="299" t="str">
        <f>CONCATENATE("(",ROUND((H21/$H21)*100,1),")")</f>
        <v>(100)</v>
      </c>
      <c r="K21" s="249">
        <f t="shared" si="30"/>
        <v>14.297543477878861</v>
      </c>
      <c r="L21" s="249">
        <f t="shared" si="31"/>
        <v>9.5930229043815842</v>
      </c>
      <c r="M21" s="249">
        <f t="shared" si="32"/>
        <v>6.8834336177395841</v>
      </c>
      <c r="N21" s="249">
        <f t="shared" si="33"/>
        <v>30.774000000000029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2.1104731968467418</v>
      </c>
      <c r="C30" s="299" t="str">
        <f>CONCATENATE("(",ROUND((B30/$H32)*100,1),")")</f>
        <v>(26.4)</v>
      </c>
      <c r="D30" s="302">
        <f>'Ind T6'!M9</f>
        <v>0.56927056967592116</v>
      </c>
      <c r="E30" s="299" t="str">
        <f>CONCATENATE("(",ROUND((D30/$H32)*100,1),")")</f>
        <v>(7.1)</v>
      </c>
      <c r="F30" s="302">
        <f>'Ind T6'!N9</f>
        <v>3.0526242239858798</v>
      </c>
      <c r="G30" s="299" t="str">
        <f>CONCATENATE("(",ROUND((F30/$H32)*100,1),")")</f>
        <v>(38.1)</v>
      </c>
      <c r="H30" s="302">
        <f>SUM(B30,D30,F30)</f>
        <v>5.7323679905085427</v>
      </c>
      <c r="I30" s="299" t="str">
        <f>CONCATENATE("(",ROUND((H30/$H32)*100,1),")")</f>
        <v>(71.6)</v>
      </c>
      <c r="K30" s="302">
        <f>B35-B30</f>
        <v>0.1339659172735308</v>
      </c>
      <c r="L30" s="302">
        <f>D35-D30</f>
        <v>2.0454412520187648E-2</v>
      </c>
      <c r="M30" s="302">
        <f>F35-F30</f>
        <v>-6.006701277573967E-3</v>
      </c>
      <c r="N30" s="302">
        <f>SUM(K30:M30)</f>
        <v>0.14841362851614448</v>
      </c>
    </row>
    <row r="31" spans="1:14" x14ac:dyDescent="0.2">
      <c r="A31" s="282" t="s">
        <v>365</v>
      </c>
      <c r="B31" s="302">
        <f>'Ind T6'!L8</f>
        <v>0.61579485200955542</v>
      </c>
      <c r="C31" s="299" t="str">
        <f>CONCATENATE("(",ROUND((B31/$H32)*100,1),")")</f>
        <v>(7.7)</v>
      </c>
      <c r="D31" s="302">
        <f>'Ind T6'!M8</f>
        <v>0.55554659259259653</v>
      </c>
      <c r="E31" s="299" t="str">
        <f>CONCATENATE("(",ROUND((D31/$H32)*100,1),")")</f>
        <v>(6.9)</v>
      </c>
      <c r="F31" s="302">
        <f>'Ind T6'!N8</f>
        <v>1.0992905648893236</v>
      </c>
      <c r="G31" s="299" t="str">
        <f>CONCATENATE("(",ROUND((F31/$H32)*100,1),")")</f>
        <v>(13.7)</v>
      </c>
      <c r="H31" s="302">
        <f t="shared" ref="H31" si="36">SUM(B31,D31,F31)</f>
        <v>2.2706320094914756</v>
      </c>
      <c r="I31" s="299" t="str">
        <f>CONCATENATE("(",ROUND((H31/$H32)*100,1),")")</f>
        <v>(28.4)</v>
      </c>
      <c r="K31" s="302">
        <f t="shared" ref="K31:K32" si="37">B36-B31</f>
        <v>1.7754603838031402E-2</v>
      </c>
      <c r="L31" s="302">
        <f t="shared" ref="L31:L32" si="38">D36-D31</f>
        <v>-1.343932179673657E-3</v>
      </c>
      <c r="M31" s="302">
        <f t="shared" ref="M31:M32" si="39">F36-F31</f>
        <v>4.8175699825481866E-2</v>
      </c>
      <c r="N31" s="302">
        <f t="shared" ref="N31:N32" si="40">SUM(K31:M31)</f>
        <v>6.4586371483839611E-2</v>
      </c>
    </row>
    <row r="32" spans="1:14" x14ac:dyDescent="0.2">
      <c r="A32" s="282" t="s">
        <v>363</v>
      </c>
      <c r="B32" s="302">
        <f>SUM(B30:B31)</f>
        <v>2.7262680488562974</v>
      </c>
      <c r="C32" s="299" t="str">
        <f>CONCATENATE("(",ROUND((B32/$H32)*100,1),")")</f>
        <v>(34.1)</v>
      </c>
      <c r="D32" s="302">
        <f>SUM(D30:D31)</f>
        <v>1.1248171622685177</v>
      </c>
      <c r="E32" s="299" t="str">
        <f>CONCATENATE("(",ROUND((D32/$H32)*100,1),")")</f>
        <v>(14.1)</v>
      </c>
      <c r="F32" s="302">
        <f>SUM(F30:F31)</f>
        <v>4.151914788875203</v>
      </c>
      <c r="G32" s="299" t="str">
        <f>CONCATENATE("(",ROUND((F32/$H32)*100,1),")")</f>
        <v>(51.9)</v>
      </c>
      <c r="H32" s="302">
        <f>SUM(H30:H31)</f>
        <v>8.0030000000000179</v>
      </c>
      <c r="I32" s="299" t="str">
        <f>CONCATENATE("(",ROUND((H32/$H32)*100,1),")")</f>
        <v>(100)</v>
      </c>
      <c r="K32" s="302">
        <f t="shared" si="37"/>
        <v>0.15172052111156198</v>
      </c>
      <c r="L32" s="302">
        <f t="shared" si="38"/>
        <v>1.9110480340513991E-2</v>
      </c>
      <c r="M32" s="302">
        <f t="shared" si="39"/>
        <v>4.2168998547908565E-2</v>
      </c>
      <c r="N32" s="302">
        <f t="shared" si="40"/>
        <v>0.21299999999998454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2.2444391141202726</v>
      </c>
      <c r="C35" s="299" t="str">
        <f>CONCATENATE("(",ROUND((B35/$H37)*100,1),")")</f>
        <v>(27.3)</v>
      </c>
      <c r="D35" s="302">
        <f>'Ind T6'!R9</f>
        <v>0.5897249821961088</v>
      </c>
      <c r="E35" s="299" t="str">
        <f>CONCATENATE("(",ROUND((D35/$H37)*100,1),")")</f>
        <v>(7.2)</v>
      </c>
      <c r="F35" s="302">
        <f>'Ind T6'!S9</f>
        <v>3.0466175227083059</v>
      </c>
      <c r="G35" s="299" t="str">
        <f>CONCATENATE("(",ROUND((F35/$H37)*100,1),")")</f>
        <v>(37.1)</v>
      </c>
      <c r="H35" s="302">
        <f>SUM(B35,D35,F35)</f>
        <v>5.8807816190246873</v>
      </c>
      <c r="I35" s="299" t="str">
        <f>CONCATENATE("(",ROUND((H35/$H37)*100,1),")")</f>
        <v>(71.6)</v>
      </c>
      <c r="K35" s="302">
        <f>B40-B35</f>
        <v>0.25224844235008481</v>
      </c>
      <c r="L35" s="302">
        <f>D40-D35</f>
        <v>1.889669737209021E-2</v>
      </c>
      <c r="M35" s="302">
        <f>F40-F35</f>
        <v>-0.15306157499827489</v>
      </c>
      <c r="N35" s="302">
        <f>SUM(K35:M35)</f>
        <v>0.11808356472390014</v>
      </c>
    </row>
    <row r="36" spans="1:14" x14ac:dyDescent="0.2">
      <c r="A36" s="282" t="s">
        <v>365</v>
      </c>
      <c r="B36" s="302">
        <f>'Ind T6'!Q8</f>
        <v>0.63354945584758682</v>
      </c>
      <c r="C36" s="299" t="str">
        <f>CONCATENATE("(",ROUND((B36/$H37)*100,1),")")</f>
        <v>(7.7)</v>
      </c>
      <c r="D36" s="302">
        <f>'Ind T6'!R8</f>
        <v>0.55420266041292288</v>
      </c>
      <c r="E36" s="299" t="str">
        <f>CONCATENATE("(",ROUND((D36/$H37)*100,1),")")</f>
        <v>(6.7)</v>
      </c>
      <c r="F36" s="302">
        <f>'Ind T6'!S8</f>
        <v>1.1474662647148055</v>
      </c>
      <c r="G36" s="299" t="str">
        <f>CONCATENATE("(",ROUND((F36/$H37)*100,1),")")</f>
        <v>(14)</v>
      </c>
      <c r="H36" s="302">
        <f t="shared" ref="H36" si="41">SUM(B36,D36,F36)</f>
        <v>2.3352183809753155</v>
      </c>
      <c r="I36" s="299" t="str">
        <f>CONCATENATE("(",ROUND((H36/$H37)*100,1),")")</f>
        <v>(28.4)</v>
      </c>
      <c r="K36" s="302">
        <f t="shared" ref="K36:K37" si="42">B41-B36</f>
        <v>1.5908426168390166E-2</v>
      </c>
      <c r="L36" s="302">
        <f t="shared" ref="L36:L37" si="43">D41-D36</f>
        <v>-2.5901193614172424E-2</v>
      </c>
      <c r="M36" s="302">
        <f t="shared" ref="M36:M37" si="44">F41-F36</f>
        <v>6.4909202721874948E-2</v>
      </c>
      <c r="N36" s="302">
        <f t="shared" ref="N36:N37" si="45">SUM(K36:M36)</f>
        <v>5.491643527609269E-2</v>
      </c>
    </row>
    <row r="37" spans="1:14" x14ac:dyDescent="0.2">
      <c r="A37" s="282" t="s">
        <v>363</v>
      </c>
      <c r="B37" s="302">
        <f>SUM(B35:B36)</f>
        <v>2.8779885699678593</v>
      </c>
      <c r="C37" s="299" t="str">
        <f>CONCATENATE("(",ROUND((B37/$H37)*100,1),")")</f>
        <v>(35)</v>
      </c>
      <c r="D37" s="302">
        <f>SUM(D35:D36)</f>
        <v>1.1439276426090317</v>
      </c>
      <c r="E37" s="299" t="str">
        <f>CONCATENATE("(",ROUND((D37/$H37)*100,1),")")</f>
        <v>(13.9)</v>
      </c>
      <c r="F37" s="302">
        <f>SUM(F35:F36)</f>
        <v>4.1940837874231116</v>
      </c>
      <c r="G37" s="299" t="str">
        <f>CONCATENATE("(",ROUND((F37/$H37)*100,1),")")</f>
        <v>(51)</v>
      </c>
      <c r="H37" s="302">
        <f>SUM(H35:H36)</f>
        <v>8.2160000000000029</v>
      </c>
      <c r="I37" s="299" t="str">
        <f>CONCATENATE("(",ROUND((H37/$H37)*100,1),")")</f>
        <v>(100)</v>
      </c>
      <c r="K37" s="302">
        <f t="shared" si="42"/>
        <v>0.2681568685184752</v>
      </c>
      <c r="L37" s="302">
        <f t="shared" si="43"/>
        <v>-7.0044962420821033E-3</v>
      </c>
      <c r="M37" s="302">
        <f t="shared" si="44"/>
        <v>-8.8152372276399937E-2</v>
      </c>
      <c r="N37" s="302">
        <f t="shared" si="45"/>
        <v>0.17299999999999316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2.4966875564703574</v>
      </c>
      <c r="C40" s="299" t="str">
        <f>CONCATENATE("(",ROUND((B40/$H42)*100,1),")")</f>
        <v>(29.8)</v>
      </c>
      <c r="D40" s="302">
        <f>'Ind T6'!W9</f>
        <v>0.60862167956819901</v>
      </c>
      <c r="E40" s="299" t="str">
        <f>CONCATENATE("(",ROUND((D40/$H42)*100,1),")")</f>
        <v>(7.3)</v>
      </c>
      <c r="F40" s="302">
        <f>'Ind T6'!X9</f>
        <v>2.893555947710031</v>
      </c>
      <c r="G40" s="299" t="str">
        <f>CONCATENATE("(",ROUND((F40/$H42)*100,1),")")</f>
        <v>(34.5)</v>
      </c>
      <c r="H40" s="302">
        <f>SUM(B40,D40,F40)</f>
        <v>5.9988651837485873</v>
      </c>
      <c r="I40" s="299" t="str">
        <f>CONCATENATE("(",ROUND((H40/$H42)*100,1),")")</f>
        <v>(71.5)</v>
      </c>
      <c r="K40" s="302">
        <f>B40-B30</f>
        <v>0.38621435962361561</v>
      </c>
      <c r="L40" s="302">
        <f>D40-D30</f>
        <v>3.9351109892277858E-2</v>
      </c>
      <c r="M40" s="302">
        <f>F40-F30</f>
        <v>-0.15906827627584885</v>
      </c>
      <c r="N40" s="302">
        <f>SUM(K40:M40)</f>
        <v>0.26649719324004462</v>
      </c>
    </row>
    <row r="41" spans="1:14" x14ac:dyDescent="0.2">
      <c r="A41" s="282" t="s">
        <v>365</v>
      </c>
      <c r="B41" s="302">
        <f>'Ind T6'!V8</f>
        <v>0.64945788201597698</v>
      </c>
      <c r="C41" s="299" t="str">
        <f>CONCATENATE("(",ROUND((B41/$H42)*100,1),")")</f>
        <v>(7.7)</v>
      </c>
      <c r="D41" s="302">
        <f>'Ind T6'!W8</f>
        <v>0.52830146679875045</v>
      </c>
      <c r="E41" s="299" t="str">
        <f>CONCATENATE("(",ROUND((D41/$H42)*100,1),")")</f>
        <v>(6.3)</v>
      </c>
      <c r="F41" s="302">
        <f>'Ind T6'!X8</f>
        <v>1.2123754674366805</v>
      </c>
      <c r="G41" s="299" t="str">
        <f>CONCATENATE("(",ROUND((F41/$H42)*100,1),")")</f>
        <v>(14.5)</v>
      </c>
      <c r="H41" s="302">
        <f t="shared" ref="H41" si="46">SUM(B41,D41,F41)</f>
        <v>2.3901348162514076</v>
      </c>
      <c r="I41" s="299" t="str">
        <f>CONCATENATE("(",ROUND((H41/$H42)*100,1),")")</f>
        <v>(28.5)</v>
      </c>
      <c r="K41" s="302">
        <f t="shared" ref="K41:K42" si="47">B41-B31</f>
        <v>3.3663030006421568E-2</v>
      </c>
      <c r="L41" s="302">
        <f t="shared" ref="L41:L42" si="48">D41-D31</f>
        <v>-2.7245125793846081E-2</v>
      </c>
      <c r="M41" s="302">
        <f t="shared" ref="M41:M42" si="49">F41-F31</f>
        <v>0.11308490254735681</v>
      </c>
      <c r="N41" s="302">
        <f t="shared" ref="N41:N42" si="50">SUM(K41:M41)</f>
        <v>0.1195028067599323</v>
      </c>
    </row>
    <row r="42" spans="1:14" x14ac:dyDescent="0.2">
      <c r="A42" s="282" t="s">
        <v>363</v>
      </c>
      <c r="B42" s="302">
        <f>SUM(B40:B41)</f>
        <v>3.1461454384863345</v>
      </c>
      <c r="C42" s="299" t="str">
        <f>CONCATENATE("(",ROUND((B42/$H42)*100,1),")")</f>
        <v>(37.5)</v>
      </c>
      <c r="D42" s="302">
        <f>SUM(D40:D41)</f>
        <v>1.1369231463669496</v>
      </c>
      <c r="E42" s="299" t="str">
        <f>CONCATENATE("(",ROUND((D42/$H42)*100,1),")")</f>
        <v>(13.6)</v>
      </c>
      <c r="F42" s="302">
        <f>SUM(F40:F41)</f>
        <v>4.1059314151467117</v>
      </c>
      <c r="G42" s="299" t="str">
        <f>CONCATENATE("(",ROUND((F42/$H42)*100,1),")")</f>
        <v>(48.9)</v>
      </c>
      <c r="H42" s="302">
        <f>SUM(H40:H41)</f>
        <v>8.3889999999999958</v>
      </c>
      <c r="I42" s="299" t="str">
        <f>CONCATENATE("(",ROUND((H42/$H42)*100,1),")")</f>
        <v>(100)</v>
      </c>
      <c r="K42" s="302">
        <f t="shared" si="47"/>
        <v>0.41987738963003718</v>
      </c>
      <c r="L42" s="302">
        <f t="shared" si="48"/>
        <v>1.2105984098431888E-2</v>
      </c>
      <c r="M42" s="302">
        <f t="shared" si="49"/>
        <v>-4.5983373728491372E-2</v>
      </c>
      <c r="N42" s="302">
        <f t="shared" si="50"/>
        <v>0.38599999999997769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0.65704230550960363</v>
      </c>
      <c r="C51" s="299" t="str">
        <f>CONCATENATE("(",ROUND((B51/$H53)*100,1),")")</f>
        <v>(84.1)</v>
      </c>
      <c r="D51" s="302">
        <f>'Ind T6'!M18</f>
        <v>7.7612152186822773E-3</v>
      </c>
      <c r="E51" s="299" t="str">
        <f>CONCATENATE("(",ROUND((D51/$H53)*100,1),")")</f>
        <v>(1)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0.66480352072828586</v>
      </c>
      <c r="I51" s="299" t="str">
        <f>CONCATENATE("(",ROUND((H51/$H53)*100,1),")")</f>
        <v>(85.1)</v>
      </c>
      <c r="K51" s="302">
        <f>B56-B51</f>
        <v>-0.18864208661097331</v>
      </c>
      <c r="L51" s="302">
        <f>D56-D51</f>
        <v>-2.0713210194950793E-3</v>
      </c>
      <c r="M51" s="302">
        <f>F56-F51</f>
        <v>0</v>
      </c>
      <c r="N51" s="302">
        <f>SUM(K51:M51)</f>
        <v>-0.1907134076304684</v>
      </c>
    </row>
    <row r="52" spans="1:14" x14ac:dyDescent="0.2">
      <c r="A52" s="282" t="s">
        <v>365</v>
      </c>
      <c r="B52" s="302">
        <f>'Ind T6'!L17</f>
        <v>9.0917092559851032E-2</v>
      </c>
      <c r="C52" s="299" t="str">
        <f>CONCATENATE("(",ROUND((B52/$H53)*100,1),")")</f>
        <v>(11.6)</v>
      </c>
      <c r="D52" s="302">
        <f>'Ind T6'!M17</f>
        <v>2.527938671186112E-2</v>
      </c>
      <c r="E52" s="299" t="str">
        <f>CONCATENATE("(",ROUND((D52/$H53)*100,1),")")</f>
        <v>(3.2)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0.11619647927171214</v>
      </c>
      <c r="I52" s="299" t="str">
        <f>CONCATENATE("(",ROUND((H52/$H53)*100,1),")")</f>
        <v>(14.9)</v>
      </c>
      <c r="K52" s="302">
        <f t="shared" ref="K52:K53" si="52">B57-B52</f>
        <v>-2.6296151297632034E-2</v>
      </c>
      <c r="L52" s="302">
        <f t="shared" ref="L52:L53" si="53">D57-D52</f>
        <v>-6.9904410718983553E-3</v>
      </c>
      <c r="M52" s="302">
        <f t="shared" ref="M52:M53" si="54">F57-F52</f>
        <v>0</v>
      </c>
      <c r="N52" s="302">
        <f t="shared" ref="N52:N53" si="55">SUM(K52:M52)</f>
        <v>-3.3286592369530389E-2</v>
      </c>
    </row>
    <row r="53" spans="1:14" x14ac:dyDescent="0.2">
      <c r="A53" s="282" t="s">
        <v>363</v>
      </c>
      <c r="B53" s="302">
        <f>SUM(B51:B52)</f>
        <v>0.74795939806945466</v>
      </c>
      <c r="C53" s="299" t="str">
        <f>CONCATENATE("(",ROUND((B53/$H53)*100,1),")")</f>
        <v>(95.8)</v>
      </c>
      <c r="D53" s="302">
        <f>SUM(D51:D52)</f>
        <v>3.3040601930543395E-2</v>
      </c>
      <c r="E53" s="299" t="str">
        <f>CONCATENATE("(",ROUND((D53/$H53)*100,1),")")</f>
        <v>(4.2)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0.78099999999999803</v>
      </c>
      <c r="I53" s="299" t="str">
        <f>CONCATENATE("(",ROUND((H53/$H53)*100,1),")")</f>
        <v>(100)</v>
      </c>
      <c r="K53" s="302">
        <f t="shared" si="52"/>
        <v>-0.21493823790860533</v>
      </c>
      <c r="L53" s="302">
        <f t="shared" si="53"/>
        <v>-9.061762091393432E-3</v>
      </c>
      <c r="M53" s="302">
        <f t="shared" si="54"/>
        <v>0</v>
      </c>
      <c r="N53" s="302">
        <f t="shared" si="55"/>
        <v>-0.22399999999999876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0.46840021889863032</v>
      </c>
      <c r="C56" s="299" t="str">
        <f>CONCATENATE("(",ROUND((B56/$H58)*100,1),")")</f>
        <v>(84.1)</v>
      </c>
      <c r="D56" s="302">
        <f>'Ind T6'!R18</f>
        <v>5.689894199187198E-3</v>
      </c>
      <c r="E56" s="299" t="str">
        <f>CONCATENATE("(",ROUND((D56/$H58)*100,1),")")</f>
        <v>(1)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0.47409011309781751</v>
      </c>
      <c r="I56" s="299" t="str">
        <f>CONCATENATE("(",ROUND((H56/$H58)*100,1),")")</f>
        <v>(85.1)</v>
      </c>
      <c r="K56" s="302">
        <f>B61-B56</f>
        <v>-0.19046882048117714</v>
      </c>
      <c r="L56" s="302">
        <f>D61-D56</f>
        <v>-2.0329021147675055E-3</v>
      </c>
      <c r="M56" s="302">
        <f>F61-F56</f>
        <v>0</v>
      </c>
      <c r="N56" s="302">
        <f>SUM(K56:M56)</f>
        <v>-0.19250172259594464</v>
      </c>
    </row>
    <row r="57" spans="1:14" x14ac:dyDescent="0.2">
      <c r="A57" s="282" t="s">
        <v>365</v>
      </c>
      <c r="B57" s="302">
        <f>'Ind T6'!Q17</f>
        <v>6.4620941262218998E-2</v>
      </c>
      <c r="C57" s="299" t="str">
        <f>CONCATENATE("(",ROUND((B57/$H58)*100,1),")")</f>
        <v>(11.6)</v>
      </c>
      <c r="D57" s="302">
        <f>'Ind T6'!R17</f>
        <v>1.8288945639962764E-2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8.2909886902181762E-2</v>
      </c>
      <c r="I57" s="299" t="str">
        <f>CONCATENATE("(",ROUND((H57/$H58)*100,1),")")</f>
        <v>(14.9)</v>
      </c>
      <c r="K57" s="302">
        <f t="shared" ref="K57:K58" si="57">B62-B57</f>
        <v>-2.7528592977599672E-2</v>
      </c>
      <c r="L57" s="302">
        <f t="shared" ref="L57:L58" si="58">D62-D57</f>
        <v>-6.9696844264545525E-3</v>
      </c>
      <c r="M57" s="302">
        <f t="shared" ref="M57:M58" si="59">F62-F57</f>
        <v>0</v>
      </c>
      <c r="N57" s="302">
        <f t="shared" ref="N57:N58" si="60">SUM(K57:M57)</f>
        <v>-3.4498277404054228E-2</v>
      </c>
    </row>
    <row r="58" spans="1:14" x14ac:dyDescent="0.2">
      <c r="A58" s="282" t="s">
        <v>363</v>
      </c>
      <c r="B58" s="302">
        <f>SUM(B56:B57)</f>
        <v>0.53302116016084933</v>
      </c>
      <c r="C58" s="299" t="str">
        <f>CONCATENATE("(",ROUND((B58/$H58)*100,1),")")</f>
        <v>(95.7)</v>
      </c>
      <c r="D58" s="302">
        <f>SUM(D56:D57)</f>
        <v>2.3978839839149963E-2</v>
      </c>
      <c r="E58" s="299" t="str">
        <f>CONCATENATE("(",ROUND((D58/$H58)*100,1),")")</f>
        <v>(4.3)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0.55699999999999927</v>
      </c>
      <c r="I58" s="299" t="str">
        <f>CONCATENATE("(",ROUND((H58/$H58)*100,1),")")</f>
        <v>(100)</v>
      </c>
      <c r="K58" s="302">
        <f t="shared" si="57"/>
        <v>-0.21799741345877682</v>
      </c>
      <c r="L58" s="302">
        <f t="shared" si="58"/>
        <v>-9.0025865412220584E-3</v>
      </c>
      <c r="M58" s="302">
        <f t="shared" si="59"/>
        <v>0</v>
      </c>
      <c r="N58" s="302">
        <f t="shared" si="60"/>
        <v>-0.22699999999999887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0.27793139841745318</v>
      </c>
      <c r="C61" s="299" t="str">
        <f>CONCATENATE("(",ROUND((B61/$H63)*100,1),")")</f>
        <v>(84.2)</v>
      </c>
      <c r="D61" s="302">
        <f>'Ind T6'!W18</f>
        <v>3.6569920844196926E-3</v>
      </c>
      <c r="E61" s="299" t="str">
        <f>CONCATENATE("(",ROUND((D61/$H63)*100,1),")")</f>
        <v>(1.1)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0.2815883905018729</v>
      </c>
      <c r="I61" s="299" t="str">
        <f>CONCATENATE("(",ROUND((H61/$H63)*100,1),")")</f>
        <v>(85.3)</v>
      </c>
      <c r="K61" s="302">
        <f>B61-B51</f>
        <v>-0.37911090709215045</v>
      </c>
      <c r="L61" s="302">
        <f>D61-D51</f>
        <v>-4.1042231342625843E-3</v>
      </c>
      <c r="M61" s="302">
        <f>F61-F51</f>
        <v>0</v>
      </c>
      <c r="N61" s="302">
        <f>SUM(K61:M61)</f>
        <v>-0.38321513022641301</v>
      </c>
    </row>
    <row r="62" spans="1:14" x14ac:dyDescent="0.2">
      <c r="A62" s="282" t="s">
        <v>365</v>
      </c>
      <c r="B62" s="302">
        <f>'Ind T6'!V17</f>
        <v>3.7092348284619325E-2</v>
      </c>
      <c r="C62" s="299" t="str">
        <f>CONCATENATE("(",ROUND((B62/$H63)*100,1),")")</f>
        <v>(11.2)</v>
      </c>
      <c r="D62" s="302">
        <f>'Ind T6'!W17</f>
        <v>1.1319261213508212E-2</v>
      </c>
      <c r="E62" s="299" t="str">
        <f>CONCATENATE("(",ROUND((D62/$H63)*100,1),")")</f>
        <v>(3.4)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4.8411609498127534E-2</v>
      </c>
      <c r="I62" s="299" t="str">
        <f>CONCATENATE("(",ROUND((H62/$H63)*100,1),")")</f>
        <v>(14.7)</v>
      </c>
      <c r="K62" s="302">
        <f t="shared" ref="K62:K63" si="62">B62-B52</f>
        <v>-5.3824744275231706E-2</v>
      </c>
      <c r="L62" s="302">
        <f t="shared" ref="L62:L63" si="63">D62-D52</f>
        <v>-1.3960125498352908E-2</v>
      </c>
      <c r="M62" s="302">
        <f t="shared" ref="M62:M63" si="64">F62-F52</f>
        <v>0</v>
      </c>
      <c r="N62" s="302">
        <f t="shared" ref="N62:N63" si="65">SUM(K62:M62)</f>
        <v>-6.7784869773584611E-2</v>
      </c>
    </row>
    <row r="63" spans="1:14" x14ac:dyDescent="0.2">
      <c r="A63" s="282" t="s">
        <v>363</v>
      </c>
      <c r="B63" s="302">
        <f>SUM(B61:B62)</f>
        <v>0.3150237467020725</v>
      </c>
      <c r="C63" s="299" t="str">
        <f>CONCATENATE("(",ROUND((B63/$H63)*100,1),")")</f>
        <v>(95.5)</v>
      </c>
      <c r="D63" s="302">
        <f>SUM(D61:D62)</f>
        <v>1.4976253297927905E-2</v>
      </c>
      <c r="E63" s="299" t="str">
        <f>CONCATENATE("(",ROUND((D63/$H63)*100,1),")")</f>
        <v>(4.5)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0.3300000000000004</v>
      </c>
      <c r="I63" s="299" t="str">
        <f>CONCATENATE("(",ROUND((H63/$H63)*100,1),")")</f>
        <v>(100)</v>
      </c>
      <c r="K63" s="302">
        <f t="shared" si="62"/>
        <v>-0.43293565136738216</v>
      </c>
      <c r="L63" s="302">
        <f t="shared" si="63"/>
        <v>-1.8064348632615489E-2</v>
      </c>
      <c r="M63" s="302">
        <f t="shared" si="64"/>
        <v>0</v>
      </c>
      <c r="N63" s="302">
        <f t="shared" si="65"/>
        <v>-0.45099999999999763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2.7545815574954049</v>
      </c>
      <c r="C72" s="299" t="str">
        <f>CONCATENATE("(",ROUND((B72/$H74)*100,1),")")</f>
        <v>(53.1)</v>
      </c>
      <c r="D72" s="302">
        <f>'Ind T6'!M27</f>
        <v>0.22274323294201789</v>
      </c>
      <c r="E72" s="299" t="str">
        <f>CONCATENATE("(",ROUND((D72/$H74)*100,1),")")</f>
        <v>(4.3)</v>
      </c>
      <c r="F72" s="302">
        <f>'Ind T6'!N27</f>
        <v>0.11634748369839795</v>
      </c>
      <c r="G72" s="299" t="str">
        <f>CONCATENATE("(",ROUND((F72/$H74)*100,1),")")</f>
        <v>(2.2)</v>
      </c>
      <c r="H72" s="302">
        <f>SUM(B72,D72,F72)</f>
        <v>3.0936722741358209</v>
      </c>
      <c r="I72" s="299" t="str">
        <f>CONCATENATE("(",ROUND((H72/$H74)*100,1),")")</f>
        <v>(59.7)</v>
      </c>
      <c r="K72" s="302">
        <f>B77-B72</f>
        <v>-0.20728772796201111</v>
      </c>
      <c r="L72" s="302">
        <f>D77-D72</f>
        <v>-1.4533238085967098E-2</v>
      </c>
      <c r="M72" s="302">
        <f>F77-F72</f>
        <v>-6.5693901616838551E-3</v>
      </c>
      <c r="N72" s="302">
        <f>SUM(K72:M72)</f>
        <v>-0.22839035620966208</v>
      </c>
    </row>
    <row r="73" spans="1:14" x14ac:dyDescent="0.2">
      <c r="A73" s="282" t="s">
        <v>365</v>
      </c>
      <c r="B73" s="302">
        <f>'Ind T6'!L26</f>
        <v>1.3098238730879979</v>
      </c>
      <c r="C73" s="299" t="str">
        <f>CONCATENATE("(",ROUND((B73/$H74)*100,1),")")</f>
        <v>(25.3)</v>
      </c>
      <c r="D73" s="302">
        <f>'Ind T6'!M26</f>
        <v>0.44665725818613938</v>
      </c>
      <c r="E73" s="299" t="str">
        <f>CONCATENATE("(",ROUND((D73/$H74)*100,1),")")</f>
        <v>(8.6)</v>
      </c>
      <c r="F73" s="302">
        <f>'Ind T6'!N26</f>
        <v>0.33484659459003552</v>
      </c>
      <c r="G73" s="299" t="str">
        <f>CONCATENATE("(",ROUND((F73/$H74)*100,1),")")</f>
        <v>(6.5)</v>
      </c>
      <c r="H73" s="302">
        <f t="shared" ref="H73" si="66">SUM(B73,D73,F73)</f>
        <v>2.0913277258641729</v>
      </c>
      <c r="I73" s="299" t="str">
        <f>CONCATENATE("(",ROUND((H73/$H74)*100,1),")")</f>
        <v>(40.3)</v>
      </c>
      <c r="K73" s="302">
        <f t="shared" ref="K73:K74" si="67">B78-B73</f>
        <v>-3.9492404073711462E-2</v>
      </c>
      <c r="L73" s="302">
        <f t="shared" ref="L73:L74" si="68">D78-D73</f>
        <v>-2.994256216242186E-2</v>
      </c>
      <c r="M73" s="302">
        <f t="shared" ref="M73:M74" si="69">F78-F73</f>
        <v>-1.3174677554197434E-2</v>
      </c>
      <c r="N73" s="302">
        <f t="shared" ref="N73:N74" si="70">SUM(K73:M73)</f>
        <v>-8.2609643790330756E-2</v>
      </c>
    </row>
    <row r="74" spans="1:14" x14ac:dyDescent="0.2">
      <c r="A74" s="282" t="s">
        <v>363</v>
      </c>
      <c r="B74" s="302">
        <f>SUM(B72:B73)</f>
        <v>4.0644054305834025</v>
      </c>
      <c r="C74" s="299" t="str">
        <f>CONCATENATE("(",ROUND((B74/$H74)*100,1),")")</f>
        <v>(78.4)</v>
      </c>
      <c r="D74" s="302">
        <f>SUM(D72:D73)</f>
        <v>0.66940049112815725</v>
      </c>
      <c r="E74" s="299" t="str">
        <f>CONCATENATE("(",ROUND((D74/$H74)*100,1),")")</f>
        <v>(12.9)</v>
      </c>
      <c r="F74" s="302">
        <f>SUM(F72:F73)</f>
        <v>0.4511940782884335</v>
      </c>
      <c r="G74" s="299" t="str">
        <f>CONCATENATE("(",ROUND((F74/$H74)*100,1),")")</f>
        <v>(8.7)</v>
      </c>
      <c r="H74" s="302">
        <f>SUM(H72:H73)</f>
        <v>5.1849999999999934</v>
      </c>
      <c r="I74" s="299" t="str">
        <f>CONCATENATE("(",ROUND((H74/$H74)*100,1),")")</f>
        <v>(100)</v>
      </c>
      <c r="K74" s="302">
        <f t="shared" si="67"/>
        <v>-0.24678013203572213</v>
      </c>
      <c r="L74" s="302">
        <f t="shared" si="68"/>
        <v>-4.447580024838893E-2</v>
      </c>
      <c r="M74" s="302">
        <f t="shared" si="69"/>
        <v>-1.974406771588133E-2</v>
      </c>
      <c r="N74" s="302">
        <f t="shared" si="70"/>
        <v>-0.31099999999999239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2.5472938295333938</v>
      </c>
      <c r="C77" s="299" t="str">
        <f>CONCATENATE("(",ROUND((B77/$H79)*100,1),")")</f>
        <v>(52.3)</v>
      </c>
      <c r="D77" s="302">
        <f>'Ind T6'!R27</f>
        <v>0.2082099948560508</v>
      </c>
      <c r="E77" s="299" t="str">
        <f>CONCATENATE("(",ROUND((D77/$H79)*100,1),")")</f>
        <v>(4.3)</v>
      </c>
      <c r="F77" s="302">
        <f>'Ind T6'!S27</f>
        <v>0.1097780935367141</v>
      </c>
      <c r="G77" s="299" t="str">
        <f>CONCATENATE("(",ROUND((F77/$H79)*100,1),")")</f>
        <v>(2.3)</v>
      </c>
      <c r="H77" s="302">
        <f>SUM(B77,D77,F77)</f>
        <v>2.865281917926159</v>
      </c>
      <c r="I77" s="299" t="str">
        <f>CONCATENATE("(",ROUND((H77/$H79)*100,1),")")</f>
        <v>(58.8)</v>
      </c>
      <c r="K77" s="302">
        <f>B82-B77</f>
        <v>-0.4637966114294656</v>
      </c>
      <c r="L77" s="302">
        <f>D82-D77</f>
        <v>-3.411159127934249E-2</v>
      </c>
      <c r="M77" s="302">
        <f>F82-F77</f>
        <v>-1.4801730760311965E-2</v>
      </c>
      <c r="N77" s="302">
        <f>SUM(K77:M77)</f>
        <v>-0.51270993346912008</v>
      </c>
    </row>
    <row r="78" spans="1:14" x14ac:dyDescent="0.2">
      <c r="A78" s="282" t="s">
        <v>365</v>
      </c>
      <c r="B78" s="302">
        <f>'Ind T6'!Q26</f>
        <v>1.2703314690142864</v>
      </c>
      <c r="C78" s="299" t="str">
        <f>CONCATENATE("(",ROUND((B78/$H79)*100,1),")")</f>
        <v>(26.1)</v>
      </c>
      <c r="D78" s="302">
        <f>'Ind T6'!R26</f>
        <v>0.41671469602371752</v>
      </c>
      <c r="E78" s="299" t="str">
        <f>CONCATENATE("(",ROUND((D78/$H79)*100,1),")")</f>
        <v>(8.5)</v>
      </c>
      <c r="F78" s="302">
        <f>'Ind T6'!S26</f>
        <v>0.32167191703583808</v>
      </c>
      <c r="G78" s="299" t="str">
        <f>CONCATENATE("(",ROUND((F78/$H79)*100,1),")")</f>
        <v>(6.6)</v>
      </c>
      <c r="H78" s="302">
        <f t="shared" ref="H78" si="71">SUM(B78,D78,F78)</f>
        <v>2.0087180820738419</v>
      </c>
      <c r="I78" s="299" t="str">
        <f>CONCATENATE("(",ROUND((H78/$H79)*100,1),")")</f>
        <v>(41.2)</v>
      </c>
      <c r="K78" s="302">
        <f t="shared" ref="K78:K79" si="72">B83-B78</f>
        <v>-0.13585003333821621</v>
      </c>
      <c r="L78" s="302">
        <f t="shared" ref="L78:L79" si="73">D83-D78</f>
        <v>-7.0761425001477252E-2</v>
      </c>
      <c r="M78" s="302">
        <f t="shared" ref="M78:M79" si="74">F83-F78</f>
        <v>-4.1678608191188737E-2</v>
      </c>
      <c r="N78" s="302">
        <f t="shared" ref="N78:N79" si="75">SUM(K78:M78)</f>
        <v>-0.2482900665308822</v>
      </c>
    </row>
    <row r="79" spans="1:14" x14ac:dyDescent="0.2">
      <c r="A79" s="282" t="s">
        <v>363</v>
      </c>
      <c r="B79" s="302">
        <f>SUM(B77:B78)</f>
        <v>3.8176252985476804</v>
      </c>
      <c r="C79" s="299" t="str">
        <f>CONCATENATE("(",ROUND((B79/$H79)*100,1),")")</f>
        <v>(78.3)</v>
      </c>
      <c r="D79" s="302">
        <f>SUM(D77:D78)</f>
        <v>0.62492469087976832</v>
      </c>
      <c r="E79" s="299" t="str">
        <f>CONCATENATE("(",ROUND((D79/$H79)*100,1),")")</f>
        <v>(12.8)</v>
      </c>
      <c r="F79" s="302">
        <f>SUM(F77:F78)</f>
        <v>0.43145001057255217</v>
      </c>
      <c r="G79" s="299" t="str">
        <f>CONCATENATE("(",ROUND((F79/$H79)*100,1),")")</f>
        <v>(8.9)</v>
      </c>
      <c r="H79" s="302">
        <f>SUM(H77:H78)</f>
        <v>4.8740000000000006</v>
      </c>
      <c r="I79" s="299" t="str">
        <f>CONCATENATE("(",ROUND((H79/$H79)*100,1),")")</f>
        <v>(100)</v>
      </c>
      <c r="K79" s="302">
        <f t="shared" si="72"/>
        <v>-0.59964664476768181</v>
      </c>
      <c r="L79" s="302">
        <f t="shared" si="73"/>
        <v>-0.1048730162808198</v>
      </c>
      <c r="M79" s="302">
        <f t="shared" si="74"/>
        <v>-5.6480338951500675E-2</v>
      </c>
      <c r="N79" s="302">
        <f t="shared" si="75"/>
        <v>-0.76100000000000234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2.0834972181039282</v>
      </c>
      <c r="C82" s="299" t="str">
        <f>CONCATENATE("(",ROUND((B82/$H84)*100,1),")")</f>
        <v>(50.7)</v>
      </c>
      <c r="D82" s="302">
        <f>'Ind T6'!W27</f>
        <v>0.1740984035767083</v>
      </c>
      <c r="E82" s="299" t="str">
        <f>CONCATENATE("(",ROUND((D82/$H84)*100,1),")")</f>
        <v>(4.2)</v>
      </c>
      <c r="F82" s="302">
        <f>'Ind T6'!X27</f>
        <v>9.4976362776402132E-2</v>
      </c>
      <c r="G82" s="299" t="str">
        <f>CONCATENATE("(",ROUND((F82/$H84)*100,1),")")</f>
        <v>(2.3)</v>
      </c>
      <c r="H82" s="302">
        <f>SUM(B82,D82,F82)</f>
        <v>2.3525719844570387</v>
      </c>
      <c r="I82" s="299" t="str">
        <f>CONCATENATE("(",ROUND((H82/$H84)*100,1),")")</f>
        <v>(57.2)</v>
      </c>
      <c r="K82" s="302">
        <f>B82-B72</f>
        <v>-0.67108433939147671</v>
      </c>
      <c r="L82" s="302">
        <f>D82-D72</f>
        <v>-4.8644829365309589E-2</v>
      </c>
      <c r="M82" s="302">
        <f>F82-F72</f>
        <v>-2.137112092199582E-2</v>
      </c>
      <c r="N82" s="302">
        <f>SUM(K82:M82)</f>
        <v>-0.74110028967878205</v>
      </c>
    </row>
    <row r="83" spans="1:14" x14ac:dyDescent="0.2">
      <c r="A83" s="282" t="s">
        <v>365</v>
      </c>
      <c r="B83" s="302">
        <f>'Ind T6'!V26</f>
        <v>1.1344814356760702</v>
      </c>
      <c r="C83" s="299" t="str">
        <f>CONCATENATE("(",ROUND((B83/$H84)*100,1),")")</f>
        <v>(27.6)</v>
      </c>
      <c r="D83" s="302">
        <f>'Ind T6'!W26</f>
        <v>0.34595327102224027</v>
      </c>
      <c r="E83" s="299" t="str">
        <f>CONCATENATE("(",ROUND((D83/$H84)*100,1),")")</f>
        <v>(8.4)</v>
      </c>
      <c r="F83" s="302">
        <f>'Ind T6'!X26</f>
        <v>0.27999330884464935</v>
      </c>
      <c r="G83" s="299" t="str">
        <f>CONCATENATE("(",ROUND((F83/$H84)*100,1),")")</f>
        <v>(6.8)</v>
      </c>
      <c r="H83" s="302">
        <f t="shared" ref="H83" si="76">SUM(B83,D83,F83)</f>
        <v>1.7604280155429597</v>
      </c>
      <c r="I83" s="299" t="str">
        <f>CONCATENATE("(",ROUND((H83/$H84)*100,1),")")</f>
        <v>(42.8)</v>
      </c>
      <c r="K83" s="302">
        <f t="shared" ref="K83:K84" si="77">B83-B73</f>
        <v>-0.17534243741192768</v>
      </c>
      <c r="L83" s="302">
        <f t="shared" ref="L83:L84" si="78">D83-D73</f>
        <v>-0.10070398716389911</v>
      </c>
      <c r="M83" s="302">
        <f t="shared" ref="M83:M84" si="79">F83-F73</f>
        <v>-5.4853285745386171E-2</v>
      </c>
      <c r="N83" s="302">
        <f t="shared" ref="N83:N84" si="80">SUM(K83:M83)</f>
        <v>-0.33089971032121296</v>
      </c>
    </row>
    <row r="84" spans="1:14" x14ac:dyDescent="0.2">
      <c r="A84" s="282" t="s">
        <v>363</v>
      </c>
      <c r="B84" s="302">
        <f>SUM(B82:B83)</f>
        <v>3.2179786537799986</v>
      </c>
      <c r="C84" s="299" t="str">
        <f>CONCATENATE("(",ROUND((B84/$H84)*100,1),")")</f>
        <v>(78.2)</v>
      </c>
      <c r="D84" s="302">
        <f>SUM(D82:D83)</f>
        <v>0.52005167459894852</v>
      </c>
      <c r="E84" s="299" t="str">
        <f>CONCATENATE("(",ROUND((D84/$H84)*100,1),")")</f>
        <v>(12.6)</v>
      </c>
      <c r="F84" s="302">
        <f>SUM(F82:F83)</f>
        <v>0.37496967162105149</v>
      </c>
      <c r="G84" s="299" t="str">
        <f>CONCATENATE("(",ROUND((F84/$H84)*100,1),")")</f>
        <v>(9.1)</v>
      </c>
      <c r="H84" s="302">
        <f>SUM(H82:H83)</f>
        <v>4.1129999999999987</v>
      </c>
      <c r="I84" s="299" t="str">
        <f>CONCATENATE("(",ROUND((H84/$H84)*100,1),")")</f>
        <v>(100)</v>
      </c>
      <c r="K84" s="302">
        <f t="shared" si="77"/>
        <v>-0.84642677680340395</v>
      </c>
      <c r="L84" s="302">
        <f t="shared" si="78"/>
        <v>-0.14934881652920873</v>
      </c>
      <c r="M84" s="302">
        <f t="shared" si="79"/>
        <v>-7.6224406667382005E-2</v>
      </c>
      <c r="N84" s="302">
        <f t="shared" si="80"/>
        <v>-1.0719999999999947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1.4237180248457915</v>
      </c>
      <c r="C93" s="299" t="str">
        <f>CONCATENATE("(",ROUND((B93/$H95)*100,1),")")</f>
        <v>(65.8)</v>
      </c>
      <c r="D93" s="302">
        <f>'Ind T6'!M36</f>
        <v>4.9855829750625406E-2</v>
      </c>
      <c r="E93" s="299" t="str">
        <f>CONCATENATE("(",ROUND((D93/$H95)*100,1),")")</f>
        <v>(2.3)</v>
      </c>
      <c r="F93" s="302">
        <f>'Ind T6'!N36</f>
        <v>8.0180509703494843E-2</v>
      </c>
      <c r="G93" s="299" t="str">
        <f>CONCATENATE("(",ROUND((F93/$H95)*100,1),")")</f>
        <v>(3.7)</v>
      </c>
      <c r="H93" s="302">
        <f>SUM(B93,D93,F93)</f>
        <v>1.5537543642999116</v>
      </c>
      <c r="I93" s="299" t="str">
        <f>CONCATENATE("(",ROUND((H93/$H95)*100,1),")")</f>
        <v>(71.8)</v>
      </c>
      <c r="K93" s="302">
        <f>B98-B93</f>
        <v>-8.2653502357181718E-2</v>
      </c>
      <c r="L93" s="302">
        <f>D98-D93</f>
        <v>-1.0999102564287766E-3</v>
      </c>
      <c r="M93" s="302">
        <f>F98-F93</f>
        <v>-1.6376920224607655E-3</v>
      </c>
      <c r="N93" s="302">
        <f>SUM(K93:M93)</f>
        <v>-8.5391104636071261E-2</v>
      </c>
    </row>
    <row r="94" spans="1:14" x14ac:dyDescent="0.2">
      <c r="A94" s="282" t="s">
        <v>365</v>
      </c>
      <c r="B94" s="302">
        <f>'Ind T6'!L35</f>
        <v>0.40496297175708834</v>
      </c>
      <c r="C94" s="299" t="str">
        <f>CONCATENATE("(",ROUND((B94/$H95)*100,1),")")</f>
        <v>(18.7)</v>
      </c>
      <c r="D94" s="302">
        <f>'Ind T6'!M35</f>
        <v>9.1488017482315345E-2</v>
      </c>
      <c r="E94" s="299" t="str">
        <f>CONCATENATE("(",ROUND((D94/$H95)*100,1),")")</f>
        <v>(4.2)</v>
      </c>
      <c r="F94" s="302">
        <f>'Ind T6'!N35</f>
        <v>0.11379464646068269</v>
      </c>
      <c r="G94" s="299" t="str">
        <f>CONCATENATE("(",ROUND((F94/$H95)*100,1),")")</f>
        <v>(5.3)</v>
      </c>
      <c r="H94" s="302">
        <f t="shared" ref="H94" si="81">SUM(B94,D94,F94)</f>
        <v>0.61024563570008639</v>
      </c>
      <c r="I94" s="299" t="str">
        <f>CONCATENATE("(",ROUND((H94/$H95)*100,1),")")</f>
        <v>(28.2)</v>
      </c>
      <c r="K94" s="302">
        <f t="shared" ref="K94:K95" si="82">B99-B94</f>
        <v>-3.0614116188829643E-2</v>
      </c>
      <c r="L94" s="302">
        <f t="shared" ref="L94:L95" si="83">D99-D94</f>
        <v>-3.2342684670147448E-3</v>
      </c>
      <c r="M94" s="302">
        <f t="shared" ref="M94:M95" si="84">F99-F94</f>
        <v>-4.7605107080837955E-3</v>
      </c>
      <c r="N94" s="302">
        <f t="shared" ref="N94:N95" si="85">SUM(K94:M94)</f>
        <v>-3.8608895363928183E-2</v>
      </c>
    </row>
    <row r="95" spans="1:14" x14ac:dyDescent="0.2">
      <c r="A95" s="282" t="s">
        <v>363</v>
      </c>
      <c r="B95" s="302">
        <f>SUM(B93:B94)</f>
        <v>1.8286809966028799</v>
      </c>
      <c r="C95" s="299" t="str">
        <f>CONCATENATE("(",ROUND((B95/$H95)*100,1),")")</f>
        <v>(84.5)</v>
      </c>
      <c r="D95" s="302">
        <f>SUM(D93:D94)</f>
        <v>0.14134384723294074</v>
      </c>
      <c r="E95" s="299" t="str">
        <f>CONCATENATE("(",ROUND((D95/$H95)*100,1),")")</f>
        <v>(6.5)</v>
      </c>
      <c r="F95" s="302">
        <f>SUM(F93:F94)</f>
        <v>0.19397515616417754</v>
      </c>
      <c r="G95" s="299" t="str">
        <f>CONCATENATE("(",ROUND((F95/$H95)*100,1),")")</f>
        <v>(9)</v>
      </c>
      <c r="H95" s="302">
        <f>SUM(H93:H94)</f>
        <v>2.1639999999999979</v>
      </c>
      <c r="I95" s="299" t="str">
        <f>CONCATENATE("(",ROUND((H95/$H95)*100,1),")")</f>
        <v>(100)</v>
      </c>
      <c r="K95" s="302">
        <f t="shared" si="82"/>
        <v>-0.11326761854601153</v>
      </c>
      <c r="L95" s="302">
        <f t="shared" si="83"/>
        <v>-4.3341787234435214E-3</v>
      </c>
      <c r="M95" s="302">
        <f t="shared" si="84"/>
        <v>-6.3982027305445888E-3</v>
      </c>
      <c r="N95" s="302">
        <f t="shared" si="85"/>
        <v>-0.12399999999999964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1.3410645224886097</v>
      </c>
      <c r="C98" s="299" t="str">
        <f>CONCATENATE("(",ROUND((B98/$H100)*100,1),")")</f>
        <v>(65.7)</v>
      </c>
      <c r="D98" s="302">
        <f>'Ind T6'!R36</f>
        <v>4.875591949419663E-2</v>
      </c>
      <c r="E98" s="299" t="str">
        <f>CONCATENATE("(",ROUND((D98/$H100)*100,1),")")</f>
        <v>(2.4)</v>
      </c>
      <c r="F98" s="302">
        <f>'Ind T6'!S36</f>
        <v>7.8542817681034077E-2</v>
      </c>
      <c r="G98" s="299" t="str">
        <f>CONCATENATE("(",ROUND((F98/$H100)*100,1),")")</f>
        <v>(3.9)</v>
      </c>
      <c r="H98" s="302">
        <f>SUM(B98,D98,F98)</f>
        <v>1.4683632596638405</v>
      </c>
      <c r="I98" s="299" t="str">
        <f>CONCATENATE("(",ROUND((H98/$H100)*100,1),")")</f>
        <v>(72)</v>
      </c>
      <c r="K98" s="302">
        <f>B103-B98</f>
        <v>-0.29320500072322631</v>
      </c>
      <c r="L98" s="302">
        <f>D103-D98</f>
        <v>-6.7061402420034305E-3</v>
      </c>
      <c r="M98" s="302">
        <f>F103-F98</f>
        <v>-1.1987838272698309E-2</v>
      </c>
      <c r="N98" s="302">
        <f>SUM(K98:M98)</f>
        <v>-0.31189897923792809</v>
      </c>
    </row>
    <row r="99" spans="1:14" x14ac:dyDescent="0.2">
      <c r="A99" s="282" t="s">
        <v>365</v>
      </c>
      <c r="B99" s="302">
        <f>'Ind T6'!Q35</f>
        <v>0.3743488555682587</v>
      </c>
      <c r="C99" s="299" t="str">
        <f>CONCATENATE("(",ROUND((B99/$H100)*100,1),")")</f>
        <v>(18.4)</v>
      </c>
      <c r="D99" s="302">
        <f>'Ind T6'!R35</f>
        <v>8.82537490153006E-2</v>
      </c>
      <c r="E99" s="299" t="str">
        <f>CONCATENATE("(",ROUND((D99/$H100)*100,1),")")</f>
        <v>(4.3)</v>
      </c>
      <c r="F99" s="302">
        <f>'Ind T6'!S35</f>
        <v>0.10903413575259889</v>
      </c>
      <c r="G99" s="299" t="str">
        <f>CONCATENATE("(",ROUND((F99/$H100)*100,1),")")</f>
        <v>(5.3)</v>
      </c>
      <c r="H99" s="302">
        <f t="shared" ref="H99" si="86">SUM(B99,D99,F99)</f>
        <v>0.57163674033615819</v>
      </c>
      <c r="I99" s="299" t="str">
        <f>CONCATENATE("(",ROUND((H99/$H100)*100,1),")")</f>
        <v>(28)</v>
      </c>
      <c r="K99" s="302">
        <f t="shared" ref="K99:K100" si="87">B104-B99</f>
        <v>-8.9487822649573445E-2</v>
      </c>
      <c r="L99" s="302">
        <f t="shared" ref="L99:L100" si="88">D104-D99</f>
        <v>-1.2592751653453582E-2</v>
      </c>
      <c r="M99" s="302">
        <f t="shared" ref="M99:M100" si="89">F104-F99</f>
        <v>-1.7020446459044269E-2</v>
      </c>
      <c r="N99" s="302">
        <f t="shared" ref="N99:N100" si="90">SUM(K99:M99)</f>
        <v>-0.1191010207620713</v>
      </c>
    </row>
    <row r="100" spans="1:14" x14ac:dyDescent="0.2">
      <c r="A100" s="282" t="s">
        <v>363</v>
      </c>
      <c r="B100" s="302">
        <f>SUM(B98:B99)</f>
        <v>1.7154133780568683</v>
      </c>
      <c r="C100" s="299" t="str">
        <f>CONCATENATE("(",ROUND((B100/$H100)*100,1),")")</f>
        <v>(84.1)</v>
      </c>
      <c r="D100" s="302">
        <f>SUM(D98:D99)</f>
        <v>0.13700966850949722</v>
      </c>
      <c r="E100" s="299" t="str">
        <f>CONCATENATE("(",ROUND((D100/$H100)*100,1),")")</f>
        <v>(6.7)</v>
      </c>
      <c r="F100" s="302">
        <f>SUM(F98:F99)</f>
        <v>0.18757695343363295</v>
      </c>
      <c r="G100" s="299" t="str">
        <f>CONCATENATE("(",ROUND((F100/$H100)*100,1),")")</f>
        <v>(9.2)</v>
      </c>
      <c r="H100" s="302">
        <f>SUM(H98:H99)</f>
        <v>2.0399999999999987</v>
      </c>
      <c r="I100" s="299" t="str">
        <f>CONCATENATE("(",ROUND((H100/$H100)*100,1),")")</f>
        <v>(100)</v>
      </c>
      <c r="K100" s="302">
        <f t="shared" si="87"/>
        <v>-0.38269282337279975</v>
      </c>
      <c r="L100" s="302">
        <f t="shared" si="88"/>
        <v>-1.9298891895456999E-2</v>
      </c>
      <c r="M100" s="302">
        <f t="shared" si="89"/>
        <v>-2.9008284731742551E-2</v>
      </c>
      <c r="N100" s="302">
        <f t="shared" si="90"/>
        <v>-0.43099999999999927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1.0478595217653834</v>
      </c>
      <c r="C103" s="299" t="str">
        <f>CONCATENATE("(",ROUND((B103/$H105)*100,1),")")</f>
        <v>(65.1)</v>
      </c>
      <c r="D103" s="302">
        <f>'Ind T6'!W36</f>
        <v>4.2049779252193199E-2</v>
      </c>
      <c r="E103" s="299" t="str">
        <f>CONCATENATE("(",ROUND((D103/$H105)*100,1),")")</f>
        <v>(2.6)</v>
      </c>
      <c r="F103" s="302">
        <f>'Ind T6'!X36</f>
        <v>6.6554979408335768E-2</v>
      </c>
      <c r="G103" s="299" t="str">
        <f>CONCATENATE("(",ROUND((F103/$H105)*100,1),")")</f>
        <v>(4.1)</v>
      </c>
      <c r="H103" s="302">
        <f>SUM(B103,D103,F103)</f>
        <v>1.1564642804259124</v>
      </c>
      <c r="I103" s="299" t="str">
        <f>CONCATENATE("(",ROUND((H103/$H105)*100,1),")")</f>
        <v>(71.9)</v>
      </c>
      <c r="K103" s="302">
        <f>B103-B93</f>
        <v>-0.37585850308040802</v>
      </c>
      <c r="L103" s="302">
        <f>D103-D93</f>
        <v>-7.8060504984322071E-3</v>
      </c>
      <c r="M103" s="302">
        <f>F103-F93</f>
        <v>-1.3625530295159075E-2</v>
      </c>
      <c r="N103" s="302">
        <f>SUM(K103:M103)</f>
        <v>-0.39729008387399928</v>
      </c>
    </row>
    <row r="104" spans="1:14" x14ac:dyDescent="0.2">
      <c r="A104" s="282" t="s">
        <v>365</v>
      </c>
      <c r="B104" s="302">
        <f>'Ind T6'!V35</f>
        <v>0.28486103291868525</v>
      </c>
      <c r="C104" s="299" t="str">
        <f>CONCATENATE("(",ROUND((B104/$H105)*100,1),")")</f>
        <v>(17.7)</v>
      </c>
      <c r="D104" s="302">
        <f>'Ind T6'!W35</f>
        <v>7.5660997361847018E-2</v>
      </c>
      <c r="E104" s="299" t="str">
        <f>CONCATENATE("(",ROUND((D104/$H105)*100,1),")")</f>
        <v>(4.7)</v>
      </c>
      <c r="F104" s="302">
        <f>'Ind T6'!X35</f>
        <v>9.2013689293554621E-2</v>
      </c>
      <c r="G104" s="299" t="str">
        <f>CONCATENATE("(",ROUND((F104/$H105)*100,1),")")</f>
        <v>(5.7)</v>
      </c>
      <c r="H104" s="302">
        <f t="shared" ref="H104" si="91">SUM(B104,D104,F104)</f>
        <v>0.45253571957408689</v>
      </c>
      <c r="I104" s="299" t="str">
        <f>CONCATENATE("(",ROUND((H104/$H105)*100,1),")")</f>
        <v>(28.1)</v>
      </c>
      <c r="K104" s="302">
        <f t="shared" ref="K104:K105" si="92">B104-B94</f>
        <v>-0.12010193883840309</v>
      </c>
      <c r="L104" s="302">
        <f t="shared" ref="L104:L105" si="93">D104-D94</f>
        <v>-1.5827020120468327E-2</v>
      </c>
      <c r="M104" s="302">
        <f t="shared" ref="M104:M105" si="94">F104-F94</f>
        <v>-2.1780957167128065E-2</v>
      </c>
      <c r="N104" s="302">
        <f t="shared" ref="N104:N105" si="95">SUM(K104:M104)</f>
        <v>-0.15770991612599949</v>
      </c>
    </row>
    <row r="105" spans="1:14" x14ac:dyDescent="0.2">
      <c r="A105" s="282" t="s">
        <v>363</v>
      </c>
      <c r="B105" s="302">
        <f>SUM(B103:B104)</f>
        <v>1.3327205546840686</v>
      </c>
      <c r="C105" s="299" t="str">
        <f>CONCATENATE("(",ROUND((B105/$H105)*100,1),")")</f>
        <v>(82.8)</v>
      </c>
      <c r="D105" s="302">
        <f>SUM(D103:D104)</f>
        <v>0.11771077661404022</v>
      </c>
      <c r="E105" s="299" t="str">
        <f>CONCATENATE("(",ROUND((D105/$H105)*100,1),")")</f>
        <v>(7.3)</v>
      </c>
      <c r="F105" s="302">
        <f>SUM(F103:F104)</f>
        <v>0.1585686687018904</v>
      </c>
      <c r="G105" s="299" t="str">
        <f>CONCATENATE("(",ROUND((F105/$H105)*100,1),")")</f>
        <v>(9.9)</v>
      </c>
      <c r="H105" s="302">
        <f>SUM(H103:H104)</f>
        <v>1.6089999999999993</v>
      </c>
      <c r="I105" s="299" t="str">
        <f>CONCATENATE("(",ROUND((H105/$H105)*100,1),")")</f>
        <v>(100)</v>
      </c>
      <c r="K105" s="302">
        <f t="shared" si="92"/>
        <v>-0.49596044191881128</v>
      </c>
      <c r="L105" s="302">
        <f t="shared" si="93"/>
        <v>-2.363307061890052E-2</v>
      </c>
      <c r="M105" s="302">
        <f t="shared" si="94"/>
        <v>-3.540648746228714E-2</v>
      </c>
      <c r="N105" s="302">
        <f t="shared" si="95"/>
        <v>-0.55499999999999894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6.7307053241714181</v>
      </c>
      <c r="C114" s="299" t="str">
        <f>CONCATENATE("(",ROUND((B114/$H116)*100,1),")")</f>
        <v>(68)</v>
      </c>
      <c r="D114" s="302">
        <f>'Ind T6'!M45</f>
        <v>0.26828010427209181</v>
      </c>
      <c r="E114" s="299" t="str">
        <f>CONCATENATE("(",ROUND((D114/$H116)*100,1),")")</f>
        <v>(2.7)</v>
      </c>
      <c r="F114" s="302">
        <f>'Ind T6'!N45</f>
        <v>0.58173771168122945</v>
      </c>
      <c r="G114" s="299" t="str">
        <f>CONCATENATE("(",ROUND((F114/$H116)*100,1),")")</f>
        <v>(5.9)</v>
      </c>
      <c r="H114" s="302">
        <f>SUM(B114,D114,F114)</f>
        <v>7.5807231401247392</v>
      </c>
      <c r="I114" s="299" t="str">
        <f>CONCATENATE("(",ROUND((H114/$H116)*100,1),")")</f>
        <v>(76.6)</v>
      </c>
      <c r="K114" s="302">
        <f>B119-B114</f>
        <v>-0.31256125782857591</v>
      </c>
      <c r="L114" s="302">
        <f>D119-D114</f>
        <v>-7.794759320702227E-3</v>
      </c>
      <c r="M114" s="302">
        <f>F119-F114</f>
        <v>-1.8737139947306081E-2</v>
      </c>
      <c r="N114" s="302">
        <f>SUM(K114:M114)</f>
        <v>-0.33909315709658422</v>
      </c>
    </row>
    <row r="115" spans="1:14" x14ac:dyDescent="0.2">
      <c r="A115" s="282" t="s">
        <v>365</v>
      </c>
      <c r="B115" s="302">
        <f>'Ind T6'!L44</f>
        <v>1.4459276484665109</v>
      </c>
      <c r="C115" s="299" t="str">
        <f>CONCATENATE("(",ROUND((B115/$H116)*100,1),")")</f>
        <v>(14.6)</v>
      </c>
      <c r="D115" s="302">
        <f>'Ind T6'!M44</f>
        <v>0.42596815633605534</v>
      </c>
      <c r="E115" s="299" t="str">
        <f>CONCATENATE("(",ROUND((D115/$H116)*100,1),")")</f>
        <v>(4.3)</v>
      </c>
      <c r="F115" s="302">
        <f>'Ind T6'!N44</f>
        <v>0.4473810550726901</v>
      </c>
      <c r="G115" s="299" t="str">
        <f>CONCATENATE("(",ROUND((F115/$H116)*100,1),")")</f>
        <v>(4.5)</v>
      </c>
      <c r="H115" s="302">
        <f t="shared" ref="H115" si="96">SUM(B115,D115,F115)</f>
        <v>2.3192768598752562</v>
      </c>
      <c r="I115" s="299" t="str">
        <f>CONCATENATE("(",ROUND((H115/$H116)*100,1),")")</f>
        <v>(23.4)</v>
      </c>
      <c r="K115" s="302">
        <f t="shared" ref="K115:K116" si="97">B120-B115</f>
        <v>-2.0346500238513476E-2</v>
      </c>
      <c r="L115" s="302">
        <f t="shared" ref="L115:L116" si="98">D120-D115</f>
        <v>-1.3288424980107516E-2</v>
      </c>
      <c r="M115" s="302">
        <f t="shared" ref="M115:M116" si="99">F120-F115</f>
        <v>-2.4271917684774047E-2</v>
      </c>
      <c r="N115" s="302">
        <f t="shared" ref="N115:N116" si="100">SUM(K115:M115)</f>
        <v>-5.7906842903395039E-2</v>
      </c>
    </row>
    <row r="116" spans="1:14" x14ac:dyDescent="0.2">
      <c r="A116" s="282" t="s">
        <v>363</v>
      </c>
      <c r="B116" s="302">
        <f>SUM(B114:B115)</f>
        <v>8.176632972637929</v>
      </c>
      <c r="C116" s="299" t="str">
        <f>CONCATENATE("(",ROUND((B116/$H116)*100,1),")")</f>
        <v>(82.6)</v>
      </c>
      <c r="D116" s="302">
        <f>SUM(D114:D115)</f>
        <v>0.69424826060814715</v>
      </c>
      <c r="E116" s="299" t="str">
        <f>CONCATENATE("(",ROUND((D116/$H116)*100,1),")")</f>
        <v>(7)</v>
      </c>
      <c r="F116" s="302">
        <f>SUM(F114:F115)</f>
        <v>1.0291187667539194</v>
      </c>
      <c r="G116" s="299" t="str">
        <f>CONCATENATE("(",ROUND((F116/$H116)*100,1),")")</f>
        <v>(10.4)</v>
      </c>
      <c r="H116" s="302">
        <f>SUM(H114:H115)</f>
        <v>9.899999999999995</v>
      </c>
      <c r="I116" s="299" t="str">
        <f>CONCATENATE("(",ROUND((H116/$H116)*100,1),")")</f>
        <v>(100)</v>
      </c>
      <c r="K116" s="302">
        <f t="shared" si="97"/>
        <v>-0.33290775806708961</v>
      </c>
      <c r="L116" s="302">
        <f t="shared" si="98"/>
        <v>-2.1083184300809799E-2</v>
      </c>
      <c r="M116" s="302">
        <f t="shared" si="99"/>
        <v>-4.3009057632080072E-2</v>
      </c>
      <c r="N116" s="302">
        <f t="shared" si="100"/>
        <v>-0.39699999999997948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6.4181440663428422</v>
      </c>
      <c r="C119" s="299" t="str">
        <f>CONCATENATE("(",ROUND((B119/$H121)*100,1),")")</f>
        <v>(67.5)</v>
      </c>
      <c r="D119" s="302">
        <f>'Ind T6'!R45</f>
        <v>0.26048534495138959</v>
      </c>
      <c r="E119" s="299" t="str">
        <f>CONCATENATE("(",ROUND((D119/$H121)*100,1),")")</f>
        <v>(2.7)</v>
      </c>
      <c r="F119" s="302">
        <f>'Ind T6'!S45</f>
        <v>0.56300057173392337</v>
      </c>
      <c r="G119" s="299" t="str">
        <f>CONCATENATE("(",ROUND((F119/$H121)*100,1),")")</f>
        <v>(5.9)</v>
      </c>
      <c r="H119" s="302">
        <f>SUM(B119,D119,F119)</f>
        <v>7.2416299830281545</v>
      </c>
      <c r="I119" s="299" t="str">
        <f>CONCATENATE("(",ROUND((H119/$H121)*100,1),")")</f>
        <v>(76.2)</v>
      </c>
      <c r="K119" s="302">
        <f>B124-B119</f>
        <v>-0.32467196825767264</v>
      </c>
      <c r="L119" s="302">
        <f>D124-D119</f>
        <v>-1.361470263196779E-2</v>
      </c>
      <c r="M119" s="302">
        <f>F124-F119</f>
        <v>-7.4804593643913453E-3</v>
      </c>
      <c r="N119" s="302">
        <f>SUM(K119:M119)</f>
        <v>-0.34576713025403177</v>
      </c>
    </row>
    <row r="120" spans="1:14" x14ac:dyDescent="0.2">
      <c r="A120" s="282" t="s">
        <v>365</v>
      </c>
      <c r="B120" s="302">
        <f>'Ind T6'!Q44</f>
        <v>1.4255811482279974</v>
      </c>
      <c r="C120" s="299" t="str">
        <f>CONCATENATE("(",ROUND((B120/$H121)*100,1),")")</f>
        <v>(15)</v>
      </c>
      <c r="D120" s="302">
        <f>'Ind T6'!R44</f>
        <v>0.41267973135594782</v>
      </c>
      <c r="E120" s="299" t="str">
        <f>CONCATENATE("(",ROUND((D120/$H121)*100,1),")")</f>
        <v>(4.3)</v>
      </c>
      <c r="F120" s="302">
        <f>'Ind T6'!S44</f>
        <v>0.42310913738791606</v>
      </c>
      <c r="G120" s="299" t="str">
        <f>CONCATENATE("(",ROUND((F120/$H121)*100,1),")")</f>
        <v>(4.5)</v>
      </c>
      <c r="H120" s="302">
        <f t="shared" ref="H120" si="101">SUM(B120,D120,F120)</f>
        <v>2.2613700169718611</v>
      </c>
      <c r="I120" s="299" t="str">
        <f>CONCATENATE("(",ROUND((H120/$H121)*100,1),")")</f>
        <v>(23.8)</v>
      </c>
      <c r="K120" s="302">
        <f t="shared" ref="K120:K121" si="102">B125-B120</f>
        <v>-1.0417822982548453E-2</v>
      </c>
      <c r="L120" s="302">
        <f t="shared" ref="L120:L121" si="103">D125-D120</f>
        <v>-1.2952365763422791E-2</v>
      </c>
      <c r="M120" s="302">
        <f t="shared" ref="M120:M121" si="104">F125-F120</f>
        <v>-3.2862681000024319E-2</v>
      </c>
      <c r="N120" s="302">
        <f t="shared" ref="N120:N121" si="105">SUM(K120:M120)</f>
        <v>-5.6232869745995562E-2</v>
      </c>
    </row>
    <row r="121" spans="1:14" x14ac:dyDescent="0.2">
      <c r="A121" s="282" t="s">
        <v>363</v>
      </c>
      <c r="B121" s="302">
        <f>SUM(B119:B120)</f>
        <v>7.8437252145708394</v>
      </c>
      <c r="C121" s="299" t="str">
        <f>CONCATENATE("(",ROUND((B121/$H121)*100,1),")")</f>
        <v>(82.5)</v>
      </c>
      <c r="D121" s="302">
        <f>SUM(D119:D120)</f>
        <v>0.67316507630733735</v>
      </c>
      <c r="E121" s="299" t="str">
        <f>CONCATENATE("(",ROUND((D121/$H121)*100,1),")")</f>
        <v>(7.1)</v>
      </c>
      <c r="F121" s="302">
        <f>SUM(F119:F120)</f>
        <v>0.98610970912183937</v>
      </c>
      <c r="G121" s="299" t="str">
        <f>CONCATENATE("(",ROUND((F121/$H121)*100,1),")")</f>
        <v>(10.4)</v>
      </c>
      <c r="H121" s="302">
        <f>SUM(H119:H120)</f>
        <v>9.5030000000000161</v>
      </c>
      <c r="I121" s="299" t="str">
        <f>CONCATENATE("(",ROUND((H121/$H121)*100,1),")")</f>
        <v>(100)</v>
      </c>
      <c r="K121" s="302">
        <f t="shared" si="102"/>
        <v>-0.33508979124022087</v>
      </c>
      <c r="L121" s="302">
        <f t="shared" si="103"/>
        <v>-2.656706839539047E-2</v>
      </c>
      <c r="M121" s="302">
        <f t="shared" si="104"/>
        <v>-4.0343140364415664E-2</v>
      </c>
      <c r="N121" s="302">
        <f t="shared" si="105"/>
        <v>-0.402000000000027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6.0934720980851695</v>
      </c>
      <c r="C124" s="299" t="str">
        <f>CONCATENATE("(",ROUND((B124/$H126)*100,1),")")</f>
        <v>(67)</v>
      </c>
      <c r="D124" s="302">
        <f>'Ind T6'!W45</f>
        <v>0.2468706423194218</v>
      </c>
      <c r="E124" s="299" t="str">
        <f>CONCATENATE("(",ROUND((D124/$H126)*100,1),")")</f>
        <v>(2.7)</v>
      </c>
      <c r="F124" s="302">
        <f>'Ind T6'!X45</f>
        <v>0.55552011236953203</v>
      </c>
      <c r="G124" s="299" t="str">
        <f>CONCATENATE("(",ROUND((F124/$H126)*100,1),")")</f>
        <v>(6.1)</v>
      </c>
      <c r="H124" s="302">
        <f>SUM(B124,D124,F124)</f>
        <v>6.8958628527741235</v>
      </c>
      <c r="I124" s="299" t="str">
        <f>CONCATENATE("(",ROUND((H124/$H126)*100,1),")")</f>
        <v>(75.8)</v>
      </c>
      <c r="K124" s="302">
        <f>B124-B114</f>
        <v>-0.63723322608624855</v>
      </c>
      <c r="L124" s="302">
        <f>D124-D114</f>
        <v>-2.1409461952670017E-2</v>
      </c>
      <c r="M124" s="302">
        <f>F124-F114</f>
        <v>-2.6217599311697426E-2</v>
      </c>
      <c r="N124" s="302">
        <f>SUM(K124:M124)</f>
        <v>-0.68486028735061599</v>
      </c>
    </row>
    <row r="125" spans="1:14" x14ac:dyDescent="0.2">
      <c r="A125" s="282" t="s">
        <v>365</v>
      </c>
      <c r="B125" s="302">
        <f>'Ind T6'!V44</f>
        <v>1.415163325245449</v>
      </c>
      <c r="C125" s="299" t="str">
        <f>CONCATENATE("(",ROUND((B125/$H126)*100,1),")")</f>
        <v>(15.5)</v>
      </c>
      <c r="D125" s="302">
        <f>'Ind T6'!W44</f>
        <v>0.39972736559252503</v>
      </c>
      <c r="E125" s="299" t="str">
        <f>CONCATENATE("(",ROUND((D125/$H126)*100,1),")")</f>
        <v>(4.4)</v>
      </c>
      <c r="F125" s="302">
        <f>'Ind T6'!X44</f>
        <v>0.39024645638789174</v>
      </c>
      <c r="G125" s="299" t="str">
        <f>CONCATENATE("(",ROUND((F125/$H126)*100,1),")")</f>
        <v>(4.3)</v>
      </c>
      <c r="H125" s="302">
        <f t="shared" ref="H125" si="106">SUM(B125,D125,F125)</f>
        <v>2.2051371472258658</v>
      </c>
      <c r="I125" s="299" t="str">
        <f>CONCATENATE("(",ROUND((H125/$H126)*100,1),")")</f>
        <v>(24.2)</v>
      </c>
      <c r="K125" s="302">
        <f t="shared" ref="K125:K126" si="107">B125-B115</f>
        <v>-3.0764323221061929E-2</v>
      </c>
      <c r="L125" s="302">
        <f t="shared" ref="L125:L126" si="108">D125-D115</f>
        <v>-2.6240790743530307E-2</v>
      </c>
      <c r="M125" s="302">
        <f t="shared" ref="M125:M126" si="109">F125-F115</f>
        <v>-5.7134598684798366E-2</v>
      </c>
      <c r="N125" s="302">
        <f t="shared" ref="N125:N126" si="110">SUM(K125:M125)</f>
        <v>-0.1141397126493906</v>
      </c>
    </row>
    <row r="126" spans="1:14" x14ac:dyDescent="0.2">
      <c r="A126" s="282" t="s">
        <v>363</v>
      </c>
      <c r="B126" s="302">
        <f>SUM(B124:B125)</f>
        <v>7.5086354233306185</v>
      </c>
      <c r="C126" s="299" t="str">
        <f>CONCATENATE("(",ROUND((B126/$H126)*100,1),")")</f>
        <v>(82.5)</v>
      </c>
      <c r="D126" s="302">
        <f>SUM(D124:D125)</f>
        <v>0.64659800791194688</v>
      </c>
      <c r="E126" s="299" t="str">
        <f>CONCATENATE("(",ROUND((D126/$H126)*100,1),")")</f>
        <v>(7.1)</v>
      </c>
      <c r="F126" s="302">
        <f>SUM(F124:F125)</f>
        <v>0.94576656875742371</v>
      </c>
      <c r="G126" s="299" t="str">
        <f>CONCATENATE("(",ROUND((F126/$H126)*100,1),")")</f>
        <v>(10.4)</v>
      </c>
      <c r="H126" s="302">
        <f>SUM(H124:H125)</f>
        <v>9.1009999999999884</v>
      </c>
      <c r="I126" s="299" t="str">
        <f>CONCATENATE("(",ROUND((H126/$H126)*100,1),")")</f>
        <v>(100)</v>
      </c>
      <c r="K126" s="302">
        <f t="shared" si="107"/>
        <v>-0.66799754930731048</v>
      </c>
      <c r="L126" s="302">
        <f t="shared" si="108"/>
        <v>-4.7650252696200268E-2</v>
      </c>
      <c r="M126" s="302">
        <f t="shared" si="109"/>
        <v>-8.3352197996495736E-2</v>
      </c>
      <c r="N126" s="302">
        <f t="shared" si="110"/>
        <v>-0.79900000000000648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0.45552612037379242</v>
      </c>
      <c r="C135" s="299" t="str">
        <f>CONCATENATE("(",ROUND((B135/$H137)*100,1),")")</f>
        <v>(66.7)</v>
      </c>
      <c r="D135" s="302">
        <f>'Ind T6'!M54</f>
        <v>2.7805823345583857E-2</v>
      </c>
      <c r="E135" s="299" t="str">
        <f>CONCATENATE("(",ROUND((D135/$H137)*100,1),")")</f>
        <v>(4.1)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0.48333194371937627</v>
      </c>
      <c r="I135" s="299" t="str">
        <f>CONCATENATE("(",ROUND((H135/$H137)*100,1),")")</f>
        <v>(70.8)</v>
      </c>
      <c r="K135" s="302">
        <f>B140-B135</f>
        <v>-1.6790335118723743E-2</v>
      </c>
      <c r="L135" s="302">
        <f>D140-D135</f>
        <v>-4.3900027102591888E-4</v>
      </c>
      <c r="M135" s="302">
        <f>F140-F135</f>
        <v>0</v>
      </c>
      <c r="N135" s="302">
        <f>SUM(K135:M135)</f>
        <v>-1.7229335389749662E-2</v>
      </c>
    </row>
    <row r="136" spans="1:14" x14ac:dyDescent="0.2">
      <c r="A136" s="282" t="s">
        <v>365</v>
      </c>
      <c r="B136" s="302">
        <f>'Ind T6'!L53</f>
        <v>0.15299876237640511</v>
      </c>
      <c r="C136" s="299" t="str">
        <f>CONCATENATE("(",ROUND((B136/$H137)*100,1),")")</f>
        <v>(22.4)</v>
      </c>
      <c r="D136" s="302">
        <f>'Ind T6'!M53</f>
        <v>4.666929390421868E-2</v>
      </c>
      <c r="E136" s="299" t="str">
        <f>CONCATENATE("(",ROUND((D136/$H137)*100,1),")")</f>
        <v>(6.8)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0.19966805628062378</v>
      </c>
      <c r="I136" s="299" t="str">
        <f>CONCATENATE("(",ROUND((H136/$H137)*100,1),")")</f>
        <v>(29.2)</v>
      </c>
      <c r="K136" s="302">
        <f t="shared" ref="K136:K137" si="112">B141-B136</f>
        <v>-3.3022401527906253E-3</v>
      </c>
      <c r="L136" s="302">
        <f t="shared" ref="L136:L137" si="113">D141-D136</f>
        <v>-1.468424457459705E-3</v>
      </c>
      <c r="M136" s="302">
        <f t="shared" ref="M136:M137" si="114">F141-F136</f>
        <v>0</v>
      </c>
      <c r="N136" s="302">
        <f t="shared" ref="N136:N137" si="115">SUM(K136:M136)</f>
        <v>-4.7706646102503303E-3</v>
      </c>
    </row>
    <row r="137" spans="1:14" x14ac:dyDescent="0.2">
      <c r="A137" s="282" t="s">
        <v>363</v>
      </c>
      <c r="B137" s="302">
        <f>SUM(B135:B136)</f>
        <v>0.60852488275019756</v>
      </c>
      <c r="C137" s="299" t="str">
        <f>CONCATENATE("(",ROUND((B137/$H137)*100,1),")")</f>
        <v>(89.1)</v>
      </c>
      <c r="D137" s="302">
        <f>SUM(D135:D136)</f>
        <v>7.4475117249802533E-2</v>
      </c>
      <c r="E137" s="299" t="str">
        <f>CONCATENATE("(",ROUND((D137/$H137)*100,1),")")</f>
        <v>(10.9)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0.68300000000000005</v>
      </c>
      <c r="I137" s="299" t="str">
        <f>CONCATENATE("(",ROUND((H137/$H137)*100,1),")")</f>
        <v>(100)</v>
      </c>
      <c r="K137" s="302">
        <f t="shared" si="112"/>
        <v>-2.0092575271514423E-2</v>
      </c>
      <c r="L137" s="302">
        <f t="shared" si="113"/>
        <v>-1.9074247284856238E-3</v>
      </c>
      <c r="M137" s="302">
        <f t="shared" si="114"/>
        <v>0</v>
      </c>
      <c r="N137" s="302">
        <f t="shared" si="115"/>
        <v>-2.2000000000000047E-2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0.43873578525506868</v>
      </c>
      <c r="C140" s="299" t="str">
        <f>CONCATENATE("(",ROUND((B140/$H142)*100,1),")")</f>
        <v>(66.4)</v>
      </c>
      <c r="D140" s="302">
        <f>'Ind T6'!R54</f>
        <v>2.7366823074557938E-2</v>
      </c>
      <c r="E140" s="299" t="str">
        <f>CONCATENATE("(",ROUND((D140/$H142)*100,1),")")</f>
        <v>(4.1)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0.46610260832962663</v>
      </c>
      <c r="I140" s="299" t="str">
        <f>CONCATENATE("(",ROUND((H140/$H142)*100,1),")")</f>
        <v>(70.5)</v>
      </c>
      <c r="K140" s="302">
        <f>B145-B140</f>
        <v>-9.6069112133259082E-3</v>
      </c>
      <c r="L140" s="302">
        <f>D145-D140</f>
        <v>5.3003504348932487E-4</v>
      </c>
      <c r="M140" s="302">
        <f>F145-F140</f>
        <v>0</v>
      </c>
      <c r="N140" s="302">
        <f>SUM(K140:M140)</f>
        <v>-9.0768761698365834E-3</v>
      </c>
    </row>
    <row r="141" spans="1:14" x14ac:dyDescent="0.2">
      <c r="A141" s="282" t="s">
        <v>365</v>
      </c>
      <c r="B141" s="302">
        <f>'Ind T6'!Q53</f>
        <v>0.14969652222361449</v>
      </c>
      <c r="C141" s="299" t="str">
        <f>CONCATENATE("(",ROUND((B141/$H142)*100,1),")")</f>
        <v>(22.6)</v>
      </c>
      <c r="D141" s="302">
        <f>'Ind T6'!R53</f>
        <v>4.5200869446758975E-2</v>
      </c>
      <c r="E141" s="299" t="str">
        <f>CONCATENATE("(",ROUND((D141/$H142)*100,1),")")</f>
        <v>(6.8)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0.19489739167037345</v>
      </c>
      <c r="I141" s="299" t="str">
        <f>CONCATENATE("(",ROUND((H141/$H142)*100,1),")")</f>
        <v>(29.5)</v>
      </c>
      <c r="K141" s="302">
        <f t="shared" ref="K141:K142" si="117">B146-B141</f>
        <v>1.484953464687494E-3</v>
      </c>
      <c r="L141" s="302">
        <f t="shared" ref="L141:L142" si="118">D146-D141</f>
        <v>-4.0807729485232286E-4</v>
      </c>
      <c r="M141" s="302">
        <f t="shared" ref="M141:M142" si="119">F146-F141</f>
        <v>0</v>
      </c>
      <c r="N141" s="302">
        <f t="shared" ref="N141:N142" si="120">SUM(K141:M141)</f>
        <v>1.0768761698351711E-3</v>
      </c>
    </row>
    <row r="142" spans="1:14" x14ac:dyDescent="0.2">
      <c r="A142" s="282" t="s">
        <v>363</v>
      </c>
      <c r="B142" s="302">
        <f>SUM(B140:B141)</f>
        <v>0.58843230747868314</v>
      </c>
      <c r="C142" s="299" t="str">
        <f>CONCATENATE("(",ROUND((B142/$H142)*100,1),")")</f>
        <v>(89)</v>
      </c>
      <c r="D142" s="302">
        <f>SUM(D140:D141)</f>
        <v>7.2567692521316909E-2</v>
      </c>
      <c r="E142" s="299" t="str">
        <f>CONCATENATE("(",ROUND((D142/$H142)*100,1),")")</f>
        <v>(11)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0.66100000000000003</v>
      </c>
      <c r="I142" s="299" t="str">
        <f>CONCATENATE("(",ROUND((H142/$H142)*100,1),")")</f>
        <v>(100)</v>
      </c>
      <c r="K142" s="302">
        <f t="shared" si="117"/>
        <v>-8.121957748638331E-3</v>
      </c>
      <c r="L142" s="302">
        <f t="shared" si="118"/>
        <v>1.2195774863700548E-4</v>
      </c>
      <c r="M142" s="302">
        <f t="shared" si="119"/>
        <v>0</v>
      </c>
      <c r="N142" s="302">
        <f t="shared" si="120"/>
        <v>-8.0000000000013255E-3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0.42912887404174277</v>
      </c>
      <c r="C145" s="299" t="str">
        <f>CONCATENATE("(",ROUND((B145/$H147)*100,1),")")</f>
        <v>(65.7)</v>
      </c>
      <c r="D145" s="302">
        <f>'Ind T6'!W54</f>
        <v>2.7896858118047263E-2</v>
      </c>
      <c r="E145" s="299" t="str">
        <f>CONCATENATE("(",ROUND((D145/$H147)*100,1),")")</f>
        <v>(4.3)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0.45702573215979003</v>
      </c>
      <c r="I145" s="299" t="str">
        <f>CONCATENATE("(",ROUND((H145/$H147)*100,1),")")</f>
        <v>(70)</v>
      </c>
      <c r="K145" s="302">
        <f>B145-B135</f>
        <v>-2.6397246332049651E-2</v>
      </c>
      <c r="L145" s="302">
        <f>D145-D135</f>
        <v>9.1034772463405994E-5</v>
      </c>
      <c r="M145" s="302">
        <f>F145-F135</f>
        <v>0</v>
      </c>
      <c r="N145" s="302">
        <f>SUM(K145:M145)</f>
        <v>-2.6306211559586245E-2</v>
      </c>
    </row>
    <row r="146" spans="1:14" x14ac:dyDescent="0.2">
      <c r="A146" s="282" t="s">
        <v>365</v>
      </c>
      <c r="B146" s="302">
        <f>'Ind T6'!V53</f>
        <v>0.15118147568830198</v>
      </c>
      <c r="C146" s="299" t="str">
        <f>CONCATENATE("(",ROUND((B146/$H147)*100,1),")")</f>
        <v>(23.2)</v>
      </c>
      <c r="D146" s="302">
        <f>'Ind T6'!W53</f>
        <v>4.4792792151906652E-2</v>
      </c>
      <c r="E146" s="299" t="str">
        <f>CONCATENATE("(",ROUND((D146/$H147)*100,1),")")</f>
        <v>(6.9)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0.19597426784020863</v>
      </c>
      <c r="I146" s="299" t="str">
        <f>CONCATENATE("(",ROUND((H146/$H147)*100,1),")")</f>
        <v>(30)</v>
      </c>
      <c r="K146" s="302">
        <f t="shared" ref="K146:K147" si="122">B146-B136</f>
        <v>-1.8172866881031313E-3</v>
      </c>
      <c r="L146" s="302">
        <f t="shared" ref="L146:L147" si="123">D146-D136</f>
        <v>-1.8765017523120278E-3</v>
      </c>
      <c r="M146" s="302">
        <f t="shared" ref="M146:M147" si="124">F146-F136</f>
        <v>0</v>
      </c>
      <c r="N146" s="302">
        <f t="shared" ref="N146:N147" si="125">SUM(K146:M146)</f>
        <v>-3.6937884404151591E-3</v>
      </c>
    </row>
    <row r="147" spans="1:14" x14ac:dyDescent="0.2">
      <c r="A147" s="282" t="s">
        <v>363</v>
      </c>
      <c r="B147" s="302">
        <f>SUM(B145:B146)</f>
        <v>0.58031034973004481</v>
      </c>
      <c r="C147" s="299" t="str">
        <f>CONCATENATE("(",ROUND((B147/$H147)*100,1),")")</f>
        <v>(88.9)</v>
      </c>
      <c r="D147" s="302">
        <f>SUM(D145:D146)</f>
        <v>7.2689650269953915E-2</v>
      </c>
      <c r="E147" s="299" t="str">
        <f>CONCATENATE("(",ROUND((D147/$H147)*100,1),")")</f>
        <v>(11.1)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0.65299999999999869</v>
      </c>
      <c r="I147" s="299" t="str">
        <f>CONCATENATE("(",ROUND((H147/$H147)*100,1),")")</f>
        <v>(100)</v>
      </c>
      <c r="K147" s="302">
        <f t="shared" si="122"/>
        <v>-2.8214533020152754E-2</v>
      </c>
      <c r="L147" s="302">
        <f t="shared" si="123"/>
        <v>-1.7854669798486184E-3</v>
      </c>
      <c r="M147" s="302">
        <f t="shared" si="124"/>
        <v>0</v>
      </c>
      <c r="N147" s="302">
        <f t="shared" si="125"/>
        <v>-3.0000000000001373E-2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1.3160346969298309</v>
      </c>
      <c r="C156" s="299" t="str">
        <f>CONCATENATE("(",ROUND((B156/$H158)*100,1),")")</f>
        <v>(75.6)</v>
      </c>
      <c r="D156" s="302">
        <f>'Ind T6'!M63</f>
        <v>6.0163444475833723E-2</v>
      </c>
      <c r="E156" s="299" t="str">
        <f>CONCATENATE("(",ROUND((D156/$H158)*100,1),")")</f>
        <v>(3.5)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1.3761981414056645</v>
      </c>
      <c r="I156" s="299" t="str">
        <f>CONCATENATE("(",ROUND((H156/$H158)*100,1),")")</f>
        <v>(79)</v>
      </c>
      <c r="K156" s="302">
        <f>B161-B156</f>
        <v>3.8816864189448852E-2</v>
      </c>
      <c r="L156" s="302">
        <f>D161-D156</f>
        <v>2.4711471627326606E-3</v>
      </c>
      <c r="M156" s="302">
        <f>F161-F156</f>
        <v>0</v>
      </c>
      <c r="N156" s="302">
        <f>SUM(K156:M156)</f>
        <v>4.1288011352181513E-2</v>
      </c>
    </row>
    <row r="157" spans="1:14" x14ac:dyDescent="0.2">
      <c r="A157" s="282" t="s">
        <v>365</v>
      </c>
      <c r="B157" s="302">
        <f>'Ind T6'!L62</f>
        <v>0.24536929111480457</v>
      </c>
      <c r="C157" s="299" t="str">
        <f>CONCATENATE("(",ROUND((B157/$H158)*100,1),")")</f>
        <v>(14.1)</v>
      </c>
      <c r="D157" s="302">
        <f>'Ind T6'!M62</f>
        <v>0.11292841132010679</v>
      </c>
      <c r="E157" s="299" t="str">
        <f>CONCATENATE("(",ROUND((D157/$H158)*100,1),")")</f>
        <v>(6.5)</v>
      </c>
      <c r="F157" s="302">
        <f>'Ind T6'!N62</f>
        <v>6.5041561594255401E-3</v>
      </c>
      <c r="G157" s="299" t="str">
        <f>CONCATENATE("(",ROUND((F157/$H158)*100,1),")")</f>
        <v>(0.4)</v>
      </c>
      <c r="H157" s="302">
        <f t="shared" ref="H157" si="126">SUM(B157,D157,F157)</f>
        <v>0.36480185859433695</v>
      </c>
      <c r="I157" s="299" t="str">
        <f>CONCATENATE("(",ROUND((H157/$H158)*100,1),")")</f>
        <v>(21)</v>
      </c>
      <c r="K157" s="302">
        <f t="shared" ref="K157:K158" si="127">B162-B157</f>
        <v>1.8875372848875333E-2</v>
      </c>
      <c r="L157" s="302">
        <f t="shared" ref="L157:L158" si="128">D162-D157</f>
        <v>5.72668658182586E-3</v>
      </c>
      <c r="M157" s="302">
        <f t="shared" ref="M157:M158" si="129">F162-F157</f>
        <v>1.0992921711848978E-4</v>
      </c>
      <c r="N157" s="302">
        <f t="shared" ref="N157:N158" si="130">SUM(K157:M157)</f>
        <v>2.4711988647819684E-2</v>
      </c>
    </row>
    <row r="158" spans="1:14" x14ac:dyDescent="0.2">
      <c r="A158" s="282" t="s">
        <v>363</v>
      </c>
      <c r="B158" s="302">
        <f>SUM(B156:B157)</f>
        <v>1.5614039880446355</v>
      </c>
      <c r="C158" s="299" t="str">
        <f>CONCATENATE("(",ROUND((B158/$H158)*100,1),")")</f>
        <v>(89.7)</v>
      </c>
      <c r="D158" s="302">
        <f>SUM(D156:D157)</f>
        <v>0.17309185579594052</v>
      </c>
      <c r="E158" s="299" t="str">
        <f>CONCATENATE("(",ROUND((D158/$H158)*100,1),")")</f>
        <v>(9.9)</v>
      </c>
      <c r="F158" s="302">
        <f>SUM(F156:F157)</f>
        <v>6.5041561594255401E-3</v>
      </c>
      <c r="G158" s="299" t="str">
        <f>CONCATENATE("(",ROUND((F158/$H158)*100,1),")")</f>
        <v>(0.4)</v>
      </c>
      <c r="H158" s="302">
        <f>SUM(H156:H157)</f>
        <v>1.7410000000000014</v>
      </c>
      <c r="I158" s="299" t="str">
        <f>CONCATENATE("(",ROUND((H158/$H158)*100,1),")")</f>
        <v>(100)</v>
      </c>
      <c r="K158" s="302">
        <f t="shared" si="127"/>
        <v>5.7692237038324157E-2</v>
      </c>
      <c r="L158" s="302">
        <f t="shared" si="128"/>
        <v>8.1978337445585137E-3</v>
      </c>
      <c r="M158" s="302">
        <f t="shared" si="129"/>
        <v>1.0992921711848978E-4</v>
      </c>
      <c r="N158" s="302">
        <f t="shared" si="130"/>
        <v>6.6000000000001155E-2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1.3548515611192797</v>
      </c>
      <c r="C161" s="299" t="str">
        <f>CONCATENATE("(",ROUND((B161/$H163)*100,1),")")</f>
        <v>(75)</v>
      </c>
      <c r="D161" s="302">
        <f>'Ind T6'!R63</f>
        <v>6.2634591638566384E-2</v>
      </c>
      <c r="E161" s="299" t="str">
        <f>CONCATENATE("(",ROUND((D161/$H163)*100,1),")")</f>
        <v>(3.5)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1.4174861527578462</v>
      </c>
      <c r="I161" s="299" t="str">
        <f>CONCATENATE("(",ROUND((H161/$H163)*100,1),")")</f>
        <v>(78.4)</v>
      </c>
      <c r="K161" s="302">
        <f>B166-B161</f>
        <v>5.3458779526748712E-2</v>
      </c>
      <c r="L161" s="302">
        <f>D166-D161</f>
        <v>3.4752878016299088E-3</v>
      </c>
      <c r="M161" s="302">
        <f>F166-F161</f>
        <v>0</v>
      </c>
      <c r="N161" s="302">
        <f>SUM(K161:M161)</f>
        <v>5.6934067328378621E-2</v>
      </c>
    </row>
    <row r="162" spans="1:14" x14ac:dyDescent="0.2">
      <c r="A162" s="282" t="s">
        <v>365</v>
      </c>
      <c r="B162" s="302">
        <f>'Ind T6'!Q62</f>
        <v>0.2642446639636799</v>
      </c>
      <c r="C162" s="299" t="str">
        <f>CONCATENATE("(",ROUND((B162/$H163)*100,1),")")</f>
        <v>(14.6)</v>
      </c>
      <c r="D162" s="302">
        <f>'Ind T6'!R62</f>
        <v>0.11865509790193265</v>
      </c>
      <c r="E162" s="299" t="str">
        <f>CONCATENATE("(",ROUND((D162/$H163)*100,1),")")</f>
        <v>(6.6)</v>
      </c>
      <c r="F162" s="302">
        <f>'Ind T6'!S62</f>
        <v>6.6140853765440299E-3</v>
      </c>
      <c r="G162" s="299" t="str">
        <f>CONCATENATE("(",ROUND((F162/$H163)*100,1),")")</f>
        <v>(0.4)</v>
      </c>
      <c r="H162" s="302">
        <f t="shared" ref="H162" si="131">SUM(B162,D162,F162)</f>
        <v>0.3895138472421566</v>
      </c>
      <c r="I162" s="299" t="str">
        <f>CONCATENATE("(",ROUND((H162/$H163)*100,1),")")</f>
        <v>(21.6)</v>
      </c>
      <c r="K162" s="302">
        <f t="shared" ref="K162:K163" si="132">B167-B162</f>
        <v>3.5798422044731715E-2</v>
      </c>
      <c r="L162" s="302">
        <f t="shared" ref="L162:L163" si="133">D167-D162</f>
        <v>9.0080220897086616E-3</v>
      </c>
      <c r="M162" s="302">
        <f t="shared" ref="M162:M163" si="134">F167-F162</f>
        <v>2.5948853717917136E-4</v>
      </c>
      <c r="N162" s="302">
        <f t="shared" ref="N162:N163" si="135">SUM(K162:M162)</f>
        <v>4.5065932671619548E-2</v>
      </c>
    </row>
    <row r="163" spans="1:14" x14ac:dyDescent="0.2">
      <c r="A163" s="282" t="s">
        <v>363</v>
      </c>
      <c r="B163" s="302">
        <f>SUM(B161:B162)</f>
        <v>1.6190962250829597</v>
      </c>
      <c r="C163" s="299" t="str">
        <f>CONCATENATE("(",ROUND((B163/$H163)*100,1),")")</f>
        <v>(89.6)</v>
      </c>
      <c r="D163" s="302">
        <f>SUM(D161:D162)</f>
        <v>0.18128968954049904</v>
      </c>
      <c r="E163" s="299" t="str">
        <f>CONCATENATE("(",ROUND((D163/$H163)*100,1),")")</f>
        <v>(10)</v>
      </c>
      <c r="F163" s="302">
        <f>SUM(F161:F162)</f>
        <v>6.6140853765440299E-3</v>
      </c>
      <c r="G163" s="299" t="str">
        <f>CONCATENATE("(",ROUND((F163/$H163)*100,1),")")</f>
        <v>(0.4)</v>
      </c>
      <c r="H163" s="302">
        <f>SUM(H161:H162)</f>
        <v>1.8070000000000028</v>
      </c>
      <c r="I163" s="299" t="str">
        <f>CONCATENATE("(",ROUND((H163/$H163)*100,1),")")</f>
        <v>(100)</v>
      </c>
      <c r="K163" s="302">
        <f t="shared" si="132"/>
        <v>8.9257201571480316E-2</v>
      </c>
      <c r="L163" s="302">
        <f t="shared" si="133"/>
        <v>1.2483309891338584E-2</v>
      </c>
      <c r="M163" s="302">
        <f t="shared" si="134"/>
        <v>2.5948853717917136E-4</v>
      </c>
      <c r="N163" s="302">
        <f t="shared" si="135"/>
        <v>0.10199999999999806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1.4083103406460284</v>
      </c>
      <c r="C166" s="299" t="str">
        <f>CONCATENATE("(",ROUND((B166/$H168)*100,1),")")</f>
        <v>(73.8)</v>
      </c>
      <c r="D166" s="302">
        <f>'Ind T6'!W63</f>
        <v>6.6109879440196292E-2</v>
      </c>
      <c r="E166" s="299" t="str">
        <f>CONCATENATE("(",ROUND((D166/$H168)*100,1),")")</f>
        <v>(3.5)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1.4744202200862246</v>
      </c>
      <c r="I166" s="299" t="str">
        <f>CONCATENATE("(",ROUND((H166/$H168)*100,1),")")</f>
        <v>(77.2)</v>
      </c>
      <c r="K166" s="302">
        <f>B166-B156</f>
        <v>9.2275643716197564E-2</v>
      </c>
      <c r="L166" s="302">
        <f>D166-D156</f>
        <v>5.9464349643625694E-3</v>
      </c>
      <c r="M166" s="302">
        <f>F166-F156</f>
        <v>0</v>
      </c>
      <c r="N166" s="302">
        <f>SUM(K166:M166)</f>
        <v>9.8222078680560126E-2</v>
      </c>
    </row>
    <row r="167" spans="1:14" x14ac:dyDescent="0.2">
      <c r="A167" s="282" t="s">
        <v>365</v>
      </c>
      <c r="B167" s="302">
        <f>'Ind T6'!V62</f>
        <v>0.30004308600841162</v>
      </c>
      <c r="C167" s="299" t="str">
        <f>CONCATENATE("(",ROUND((B167/$H168)*100,1),")")</f>
        <v>(15.7)</v>
      </c>
      <c r="D167" s="302">
        <f>'Ind T6'!W62</f>
        <v>0.12766311999164132</v>
      </c>
      <c r="E167" s="299" t="str">
        <f>CONCATENATE("(",ROUND((D167/$H168)*100,1),")")</f>
        <v>(6.7)</v>
      </c>
      <c r="F167" s="302">
        <f>'Ind T6'!X62</f>
        <v>6.8735739137232013E-3</v>
      </c>
      <c r="G167" s="299" t="str">
        <f>CONCATENATE("(",ROUND((F167/$H168)*100,1),")")</f>
        <v>(0.4)</v>
      </c>
      <c r="H167" s="302">
        <f t="shared" ref="H167" si="136">SUM(B167,D167,F167)</f>
        <v>0.43457977991377611</v>
      </c>
      <c r="I167" s="299" t="str">
        <f>CONCATENATE("(",ROUND((H167/$H168)*100,1),")")</f>
        <v>(22.8)</v>
      </c>
      <c r="K167" s="302">
        <f t="shared" ref="K167:K168" si="137">B167-B157</f>
        <v>5.4673794893607047E-2</v>
      </c>
      <c r="L167" s="302">
        <f t="shared" ref="L167:L168" si="138">D167-D157</f>
        <v>1.4734708671534522E-2</v>
      </c>
      <c r="M167" s="302">
        <f t="shared" ref="M167:M168" si="139">F167-F157</f>
        <v>3.6941775429766115E-4</v>
      </c>
      <c r="N167" s="302">
        <f t="shared" ref="N167:N168" si="140">SUM(K167:M167)</f>
        <v>6.9777921319439232E-2</v>
      </c>
    </row>
    <row r="168" spans="1:14" x14ac:dyDescent="0.2">
      <c r="A168" s="282" t="s">
        <v>363</v>
      </c>
      <c r="B168" s="302">
        <f>SUM(B166:B167)</f>
        <v>1.70835342665444</v>
      </c>
      <c r="C168" s="299" t="str">
        <f>CONCATENATE("(",ROUND((B168/$H168)*100,1),")")</f>
        <v>(89.5)</v>
      </c>
      <c r="D168" s="302">
        <f>SUM(D166:D167)</f>
        <v>0.19377299943183762</v>
      </c>
      <c r="E168" s="299" t="str">
        <f>CONCATENATE("(",ROUND((D168/$H168)*100,1),")")</f>
        <v>(10.2)</v>
      </c>
      <c r="F168" s="302">
        <f>SUM(F166:F167)</f>
        <v>6.8735739137232013E-3</v>
      </c>
      <c r="G168" s="299" t="str">
        <f>CONCATENATE("(",ROUND((F168/$H168)*100,1),")")</f>
        <v>(0.4)</v>
      </c>
      <c r="H168" s="302">
        <f>SUM(H166:H167)</f>
        <v>1.9090000000000007</v>
      </c>
      <c r="I168" s="299" t="str">
        <f>CONCATENATE("(",ROUND((H168/$H168)*100,1),")")</f>
        <v>(100)</v>
      </c>
      <c r="K168" s="302">
        <f t="shared" si="137"/>
        <v>0.14694943860980447</v>
      </c>
      <c r="L168" s="302">
        <f t="shared" si="138"/>
        <v>2.0681143635897098E-2</v>
      </c>
      <c r="M168" s="302">
        <f t="shared" si="139"/>
        <v>3.6941775429766115E-4</v>
      </c>
      <c r="N168" s="302">
        <f t="shared" si="140"/>
        <v>0.16799999999999923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11.370040857550984</v>
      </c>
      <c r="C177" s="299" t="str">
        <f>CONCATENATE("(",ROUND((B177/$H179)*100,1),")")</f>
        <v>(47.4)</v>
      </c>
      <c r="D177" s="302">
        <f>'Ind T6'!M72</f>
        <v>0.71610275367467602</v>
      </c>
      <c r="E177" s="299" t="str">
        <f>CONCATENATE("(",ROUND((D177/$H179)*100,1),")")</f>
        <v>(3)</v>
      </c>
      <c r="F177" s="302">
        <f>'Ind T6'!N72</f>
        <v>8.1631226923179607</v>
      </c>
      <c r="G177" s="299" t="str">
        <f>CONCATENATE("(",ROUND((F177/$H179)*100,1),")")</f>
        <v>(34)</v>
      </c>
      <c r="H177" s="302">
        <f>SUM(B177,D177,F177)</f>
        <v>20.249266303543621</v>
      </c>
      <c r="I177" s="299" t="str">
        <f>CONCATENATE("(",ROUND((H177/$H179)*100,1),")")</f>
        <v>(84.4)</v>
      </c>
      <c r="K177" s="302">
        <f>B182-B177</f>
        <v>0.41314873087446813</v>
      </c>
      <c r="L177" s="302">
        <f>D182-D177</f>
        <v>4.9220507080803166E-2</v>
      </c>
      <c r="M177" s="302">
        <f>F182-F177</f>
        <v>0.49071069035448645</v>
      </c>
      <c r="N177" s="302">
        <f>SUM(K177:M177)</f>
        <v>0.95307992830975774</v>
      </c>
    </row>
    <row r="178" spans="1:14" x14ac:dyDescent="0.2">
      <c r="A178" s="282" t="s">
        <v>365</v>
      </c>
      <c r="B178" s="302">
        <f>'Ind T6'!L71</f>
        <v>1.6912759500503958</v>
      </c>
      <c r="C178" s="299" t="str">
        <f>CONCATENATE("(",ROUND((B178/$H179)*100,1),")")</f>
        <v>(7.1)</v>
      </c>
      <c r="D178" s="302">
        <f>'Ind T6'!M71</f>
        <v>1.2600972668407289</v>
      </c>
      <c r="E178" s="299" t="str">
        <f>CONCATENATE("(",ROUND((D178/$H179)*100,1),")")</f>
        <v>(5.3)</v>
      </c>
      <c r="F178" s="302">
        <f>'Ind T6'!N71</f>
        <v>0.78736047956529265</v>
      </c>
      <c r="G178" s="299" t="str">
        <f>CONCATENATE("(",ROUND((F178/$H179)*100,1),")")</f>
        <v>(3.3)</v>
      </c>
      <c r="H178" s="302">
        <f t="shared" ref="H178" si="141">SUM(B178,D178,F178)</f>
        <v>3.7387336964564177</v>
      </c>
      <c r="I178" s="299" t="str">
        <f>CONCATENATE("(",ROUND((H178/$H179)*100,1),")")</f>
        <v>(15.6)</v>
      </c>
      <c r="K178" s="302">
        <f t="shared" ref="K178:K179" si="142">B183-B178</f>
        <v>9.14831327988328E-2</v>
      </c>
      <c r="L178" s="302">
        <f t="shared" ref="L178:L179" si="143">D183-D178</f>
        <v>7.6997865946704991E-2</v>
      </c>
      <c r="M178" s="302">
        <f t="shared" ref="M178:M179" si="144">F183-F178</f>
        <v>4.6439072944634785E-2</v>
      </c>
      <c r="N178" s="302">
        <f t="shared" ref="N178:N179" si="145">SUM(K178:M178)</f>
        <v>0.21492007169017258</v>
      </c>
    </row>
    <row r="179" spans="1:14" x14ac:dyDescent="0.2">
      <c r="A179" s="282" t="s">
        <v>363</v>
      </c>
      <c r="B179" s="302">
        <f>SUM(B177:B178)</f>
        <v>13.061316807601379</v>
      </c>
      <c r="C179" s="299" t="str">
        <f>CONCATENATE("(",ROUND((B179/$H179)*100,1),")")</f>
        <v>(54.4)</v>
      </c>
      <c r="D179" s="302">
        <f>SUM(D177:D178)</f>
        <v>1.9762000205154049</v>
      </c>
      <c r="E179" s="299" t="str">
        <f>CONCATENATE("(",ROUND((D179/$H179)*100,1),")")</f>
        <v>(8.2)</v>
      </c>
      <c r="F179" s="302">
        <f>SUM(F177:F178)</f>
        <v>8.9504831718832527</v>
      </c>
      <c r="G179" s="299" t="str">
        <f>CONCATENATE("(",ROUND((F179/$H179)*100,1),")")</f>
        <v>(37.3)</v>
      </c>
      <c r="H179" s="302">
        <f>SUM(H177:H178)</f>
        <v>23.988000000000039</v>
      </c>
      <c r="I179" s="299" t="str">
        <f>CONCATENATE("(",ROUND((H179/$H179)*100,1),")")</f>
        <v>(100)</v>
      </c>
      <c r="K179" s="302">
        <f t="shared" si="142"/>
        <v>0.50463186367330159</v>
      </c>
      <c r="L179" s="302">
        <f t="shared" si="143"/>
        <v>0.12621837302750816</v>
      </c>
      <c r="M179" s="302">
        <f t="shared" si="144"/>
        <v>0.53714976329912112</v>
      </c>
      <c r="N179" s="302">
        <f t="shared" si="145"/>
        <v>1.1679999999999309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11.783189588425452</v>
      </c>
      <c r="C182" s="299" t="str">
        <f>CONCATENATE("(",ROUND((B182/$H184)*100,1),")")</f>
        <v>(46.8)</v>
      </c>
      <c r="D182" s="302">
        <f>'Ind T6'!R72</f>
        <v>0.76532326075547918</v>
      </c>
      <c r="E182" s="299" t="str">
        <f>CONCATENATE("(",ROUND((D182/$H184)*100,1),")")</f>
        <v>(3)</v>
      </c>
      <c r="F182" s="302">
        <f>'Ind T6'!S72</f>
        <v>8.6538333826724472</v>
      </c>
      <c r="G182" s="299" t="str">
        <f>CONCATENATE("(",ROUND((F182/$H184)*100,1),")")</f>
        <v>(34.4)</v>
      </c>
      <c r="H182" s="302">
        <f>SUM(B182,D182,F182)</f>
        <v>21.20234623185338</v>
      </c>
      <c r="I182" s="299" t="str">
        <f>CONCATENATE("(",ROUND((H182/$H184)*100,1),")")</f>
        <v>(84.3)</v>
      </c>
      <c r="K182" s="302">
        <f>B187-B182</f>
        <v>0.3412106314005996</v>
      </c>
      <c r="L182" s="302">
        <f>D187-D182</f>
        <v>7.7514059020893589E-2</v>
      </c>
      <c r="M182" s="302">
        <f>F187-F182</f>
        <v>0.74412404849725533</v>
      </c>
      <c r="N182" s="302">
        <f>SUM(K182:M182)</f>
        <v>1.1628487389187485</v>
      </c>
    </row>
    <row r="183" spans="1:14" x14ac:dyDescent="0.2">
      <c r="A183" s="282" t="s">
        <v>365</v>
      </c>
      <c r="B183" s="302">
        <f>'Ind T6'!Q71</f>
        <v>1.7827590828492286</v>
      </c>
      <c r="C183" s="299" t="str">
        <f>CONCATENATE("(",ROUND((B183/$H184)*100,1),")")</f>
        <v>(7.1)</v>
      </c>
      <c r="D183" s="302">
        <f>'Ind T6'!R71</f>
        <v>1.3370951327874339</v>
      </c>
      <c r="E183" s="299" t="str">
        <f>CONCATENATE("(",ROUND((D183/$H184)*100,1),")")</f>
        <v>(5.3)</v>
      </c>
      <c r="F183" s="302">
        <f>'Ind T6'!S71</f>
        <v>0.83379955250992743</v>
      </c>
      <c r="G183" s="299" t="str">
        <f>CONCATENATE("(",ROUND((F183/$H184)*100,1),")")</f>
        <v>(3.3)</v>
      </c>
      <c r="H183" s="302">
        <f t="shared" ref="H183" si="146">SUM(B183,D183,F183)</f>
        <v>3.95365376814659</v>
      </c>
      <c r="I183" s="299" t="str">
        <f>CONCATENATE("(",ROUND((H183/$H184)*100,1),")")</f>
        <v>(15.7)</v>
      </c>
      <c r="K183" s="302">
        <f t="shared" ref="K183:K184" si="147">B188-B183</f>
        <v>0.1375258745740966</v>
      </c>
      <c r="L183" s="302">
        <f t="shared" ref="L183:L184" si="148">D188-D183</f>
        <v>0.11901138280575041</v>
      </c>
      <c r="M183" s="302">
        <f t="shared" ref="M183:M184" si="149">F188-F183</f>
        <v>8.9614003701452338E-2</v>
      </c>
      <c r="N183" s="302">
        <f t="shared" ref="N183:N184" si="150">SUM(K183:M183)</f>
        <v>0.34615126108129934</v>
      </c>
    </row>
    <row r="184" spans="1:14" x14ac:dyDescent="0.2">
      <c r="A184" s="282" t="s">
        <v>363</v>
      </c>
      <c r="B184" s="302">
        <f>SUM(B182:B183)</f>
        <v>13.565948671274681</v>
      </c>
      <c r="C184" s="299" t="str">
        <f>CONCATENATE("(",ROUND((B184/$H184)*100,1),")")</f>
        <v>(53.9)</v>
      </c>
      <c r="D184" s="302">
        <f>SUM(D182:D183)</f>
        <v>2.102418393542913</v>
      </c>
      <c r="E184" s="299" t="str">
        <f>CONCATENATE("(",ROUND((D184/$H184)*100,1),")")</f>
        <v>(8.4)</v>
      </c>
      <c r="F184" s="302">
        <f>SUM(F182:F183)</f>
        <v>9.4876329351823738</v>
      </c>
      <c r="G184" s="299" t="str">
        <f>CONCATENATE("(",ROUND((F184/$H184)*100,1),")")</f>
        <v>(37.7)</v>
      </c>
      <c r="H184" s="302">
        <f>SUM(H182:H183)</f>
        <v>25.15599999999997</v>
      </c>
      <c r="I184" s="299" t="str">
        <f>CONCATENATE("(",ROUND((H184/$H184)*100,1),")")</f>
        <v>(100)</v>
      </c>
      <c r="K184" s="302">
        <f t="shared" si="147"/>
        <v>0.47873650597469641</v>
      </c>
      <c r="L184" s="302">
        <f t="shared" si="148"/>
        <v>0.196525441826644</v>
      </c>
      <c r="M184" s="302">
        <f t="shared" si="149"/>
        <v>0.83373805219870789</v>
      </c>
      <c r="N184" s="302">
        <f t="shared" si="150"/>
        <v>1.5090000000000483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12.124400219826052</v>
      </c>
      <c r="C187" s="299" t="str">
        <f>CONCATENATE("(",ROUND((B187/$H189)*100,1),")")</f>
        <v>(45.5)</v>
      </c>
      <c r="D187" s="302">
        <f>'Ind T6'!W72</f>
        <v>0.84283731977637277</v>
      </c>
      <c r="E187" s="299" t="str">
        <f>CONCATENATE("(",ROUND((D187/$H189)*100,1),")")</f>
        <v>(3.2)</v>
      </c>
      <c r="F187" s="302">
        <f>'Ind T6'!X72</f>
        <v>9.3979574311697025</v>
      </c>
      <c r="G187" s="299" t="str">
        <f>CONCATENATE("(",ROUND((F187/$H189)*100,1),")")</f>
        <v>(35.2)</v>
      </c>
      <c r="H187" s="302">
        <f>SUM(B187,D187,F187)</f>
        <v>22.36519497077213</v>
      </c>
      <c r="I187" s="299" t="str">
        <f>CONCATENATE("(",ROUND((H187/$H189)*100,1),")")</f>
        <v>(83.9)</v>
      </c>
      <c r="K187" s="302">
        <f>B187-B177</f>
        <v>0.75435936227506772</v>
      </c>
      <c r="L187" s="302">
        <f>D187-D177</f>
        <v>0.12673456610169676</v>
      </c>
      <c r="M187" s="302">
        <f>F187-F177</f>
        <v>1.2348347388517418</v>
      </c>
      <c r="N187" s="302">
        <f>SUM(K187:M187)</f>
        <v>2.1159286672285065</v>
      </c>
    </row>
    <row r="188" spans="1:14" x14ac:dyDescent="0.2">
      <c r="A188" s="282" t="s">
        <v>365</v>
      </c>
      <c r="B188" s="302">
        <f>'Ind T6'!V71</f>
        <v>1.9202849574233252</v>
      </c>
      <c r="C188" s="299" t="str">
        <f>CONCATENATE("(",ROUND((B188/$H189)*100,1),")")</f>
        <v>(7.2)</v>
      </c>
      <c r="D188" s="302">
        <f>'Ind T6'!W71</f>
        <v>1.4561065155931843</v>
      </c>
      <c r="E188" s="299" t="str">
        <f>CONCATENATE("(",ROUND((D188/$H189)*100,1),")")</f>
        <v>(5.5)</v>
      </c>
      <c r="F188" s="302">
        <f>'Ind T6'!X71</f>
        <v>0.92341355621137977</v>
      </c>
      <c r="G188" s="299" t="str">
        <f>CONCATENATE("(",ROUND((F188/$H189)*100,1),")")</f>
        <v>(3.5)</v>
      </c>
      <c r="H188" s="302">
        <f t="shared" ref="H188" si="151">SUM(B188,D188,F188)</f>
        <v>4.2998050292278895</v>
      </c>
      <c r="I188" s="299" t="str">
        <f>CONCATENATE("(",ROUND((H188/$H189)*100,1),")")</f>
        <v>(16.1)</v>
      </c>
      <c r="K188" s="302">
        <f t="shared" ref="K188:K189" si="152">B188-B178</f>
        <v>0.2290090073729294</v>
      </c>
      <c r="L188" s="302">
        <f t="shared" ref="L188:L189" si="153">D188-D178</f>
        <v>0.1960092487524554</v>
      </c>
      <c r="M188" s="302">
        <f t="shared" ref="M188:M189" si="154">F188-F178</f>
        <v>0.13605307664608712</v>
      </c>
      <c r="N188" s="302">
        <f t="shared" ref="N188:N189" si="155">SUM(K188:M188)</f>
        <v>0.56107133277147192</v>
      </c>
    </row>
    <row r="189" spans="1:14" x14ac:dyDescent="0.2">
      <c r="A189" s="282" t="s">
        <v>363</v>
      </c>
      <c r="B189" s="302">
        <f>SUM(B187:B188)</f>
        <v>14.044685177249377</v>
      </c>
      <c r="C189" s="299" t="str">
        <f>CONCATENATE("(",ROUND((B189/$H189)*100,1),")")</f>
        <v>(52.7)</v>
      </c>
      <c r="D189" s="302">
        <f>SUM(D187:D188)</f>
        <v>2.298943835369557</v>
      </c>
      <c r="E189" s="299" t="str">
        <f>CONCATENATE("(",ROUND((D189/$H189)*100,1),")")</f>
        <v>(8.6)</v>
      </c>
      <c r="F189" s="302">
        <f>SUM(F187:F188)</f>
        <v>10.321370987381082</v>
      </c>
      <c r="G189" s="299" t="str">
        <f>CONCATENATE("(",ROUND((F189/$H189)*100,1),")")</f>
        <v>(38.7)</v>
      </c>
      <c r="H189" s="302">
        <f>SUM(H187:H188)</f>
        <v>26.66500000000002</v>
      </c>
      <c r="I189" s="299" t="str">
        <f>CONCATENATE("(",ROUND((H189/$H189)*100,1),")")</f>
        <v>(100)</v>
      </c>
      <c r="K189" s="302">
        <f t="shared" si="152"/>
        <v>0.98336836964799801</v>
      </c>
      <c r="L189" s="302">
        <f t="shared" si="153"/>
        <v>0.32274381485415216</v>
      </c>
      <c r="M189" s="302">
        <f t="shared" si="154"/>
        <v>1.370887815497829</v>
      </c>
      <c r="N189" s="302">
        <f t="shared" si="155"/>
        <v>2.6769999999999792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16.013008457976476</v>
      </c>
      <c r="C198" s="299" t="str">
        <f>CONCATENATE("(",ROUND((B198/$H200)*100,1),")")</f>
        <v>(35.9)</v>
      </c>
      <c r="D198" s="302">
        <f>'Ind T6'!M81</f>
        <v>5.2043123359508758</v>
      </c>
      <c r="E198" s="299" t="str">
        <f>CONCATENATE("(",ROUND((D198/$H200)*100,1),")")</f>
        <v>(11.7)</v>
      </c>
      <c r="F198" s="302">
        <f>'Ind T6'!N81</f>
        <v>2.4690211659581149</v>
      </c>
      <c r="G198" s="299" t="str">
        <f>CONCATENATE("(",ROUND((F198/$H200)*100,1),")")</f>
        <v>(5.5)</v>
      </c>
      <c r="H198" s="302">
        <f>SUM(B198,D198,F198)</f>
        <v>23.686341959885464</v>
      </c>
      <c r="I198" s="299" t="str">
        <f>CONCATENATE("(",ROUND((H198/$H200)*100,1),")")</f>
        <v>(53.1)</v>
      </c>
      <c r="K198" s="302">
        <f>B203-B198</f>
        <v>0.14184258460663557</v>
      </c>
      <c r="L198" s="302">
        <f>D203-D198</f>
        <v>1.999575696763678E-3</v>
      </c>
      <c r="M198" s="302">
        <f>F203-F198</f>
        <v>1.4980022408698446E-2</v>
      </c>
      <c r="N198" s="302">
        <f>SUM(K198:M198)</f>
        <v>0.15882218271209769</v>
      </c>
    </row>
    <row r="199" spans="1:14" x14ac:dyDescent="0.2">
      <c r="A199" s="282" t="s">
        <v>365</v>
      </c>
      <c r="B199" s="302">
        <f>'Ind T6'!L80</f>
        <v>7.9385782074841318</v>
      </c>
      <c r="C199" s="299" t="str">
        <f>CONCATENATE("(",ROUND((B199/$H200)*100,1),")")</f>
        <v>(17.8)</v>
      </c>
      <c r="D199" s="302">
        <f>'Ind T6'!M80</f>
        <v>11.187031245712065</v>
      </c>
      <c r="E199" s="299" t="str">
        <f>CONCATENATE("(",ROUND((D199/$H200)*100,1),")")</f>
        <v>(25.1)</v>
      </c>
      <c r="F199" s="302">
        <f>'Ind T6'!N80</f>
        <v>1.7730485869182937</v>
      </c>
      <c r="G199" s="299" t="str">
        <f>CONCATENATE("(",ROUND((F199/$H200)*100,1),")")</f>
        <v>(4)</v>
      </c>
      <c r="H199" s="302">
        <f t="shared" ref="H199" si="156">SUM(B199,D199,F199)</f>
        <v>20.898658040114491</v>
      </c>
      <c r="I199" s="299" t="str">
        <f>CONCATENATE("(",ROUND((H199/$H200)*100,1),")")</f>
        <v>(46.9)</v>
      </c>
      <c r="K199" s="302">
        <f t="shared" ref="K199:K200" si="157">B204-B199</f>
        <v>0.25963783990384481</v>
      </c>
      <c r="L199" s="302">
        <f t="shared" ref="L199:L200" si="158">D204-D199</f>
        <v>-0.41290484086586154</v>
      </c>
      <c r="M199" s="302">
        <f t="shared" ref="M199:M200" si="159">F204-F199</f>
        <v>5.6444818249886008E-2</v>
      </c>
      <c r="N199" s="302">
        <f t="shared" ref="N199:N200" si="160">SUM(K199:M199)</f>
        <v>-9.6822182712130722E-2</v>
      </c>
    </row>
    <row r="200" spans="1:14" x14ac:dyDescent="0.2">
      <c r="A200" s="282" t="s">
        <v>363</v>
      </c>
      <c r="B200" s="302">
        <f>SUM(B198:B199)</f>
        <v>23.951586665460606</v>
      </c>
      <c r="C200" s="299" t="str">
        <f>CONCATENATE("(",ROUND((B200/$H200)*100,1),")")</f>
        <v>(53.7)</v>
      </c>
      <c r="D200" s="302">
        <f>SUM(D198:D199)</f>
        <v>16.391343581662941</v>
      </c>
      <c r="E200" s="299" t="str">
        <f>CONCATENATE("(",ROUND((D200/$H200)*100,1),")")</f>
        <v>(36.8)</v>
      </c>
      <c r="F200" s="302">
        <f>SUM(F198:F199)</f>
        <v>4.2420697528764091</v>
      </c>
      <c r="G200" s="299" t="str">
        <f>CONCATENATE("(",ROUND((F200/$H200)*100,1),")")</f>
        <v>(9.5)</v>
      </c>
      <c r="H200" s="302">
        <f>SUM(H198:H199)</f>
        <v>44.584999999999951</v>
      </c>
      <c r="I200" s="299" t="str">
        <f>CONCATENATE("(",ROUND((H200/$H200)*100,1),")")</f>
        <v>(100)</v>
      </c>
      <c r="K200" s="302">
        <f t="shared" si="157"/>
        <v>0.40148042451048127</v>
      </c>
      <c r="L200" s="302">
        <f t="shared" si="158"/>
        <v>-0.41090526516909875</v>
      </c>
      <c r="M200" s="302">
        <f t="shared" si="159"/>
        <v>7.142484065858401E-2</v>
      </c>
      <c r="N200" s="302">
        <f t="shared" si="160"/>
        <v>6.1999999999966526E-2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16.154851042583111</v>
      </c>
      <c r="C203" s="299" t="str">
        <f>CONCATENATE("(",ROUND((B203/$H205)*100,1),")")</f>
        <v>(36.2)</v>
      </c>
      <c r="D203" s="302">
        <f>'Ind T6'!R81</f>
        <v>5.2063119116476395</v>
      </c>
      <c r="E203" s="299" t="str">
        <f>CONCATENATE("(",ROUND((D203/$H205)*100,1),")")</f>
        <v>(11.7)</v>
      </c>
      <c r="F203" s="302">
        <f>'Ind T6'!S81</f>
        <v>2.4840011883668134</v>
      </c>
      <c r="G203" s="299" t="str">
        <f>CONCATENATE("(",ROUND((F203/$H205)*100,1),")")</f>
        <v>(5.6)</v>
      </c>
      <c r="H203" s="302">
        <f>SUM(B203,D203,F203)</f>
        <v>23.845164142597564</v>
      </c>
      <c r="I203" s="299" t="str">
        <f>CONCATENATE("(",ROUND((H203/$H205)*100,1),")")</f>
        <v>(53.4)</v>
      </c>
      <c r="K203" s="302">
        <f>B208-B203</f>
        <v>0.31843430033265463</v>
      </c>
      <c r="L203" s="302">
        <f>D208-D203</f>
        <v>4.715770294556787E-2</v>
      </c>
      <c r="M203" s="302">
        <f>F208-F203</f>
        <v>4.3842489641388926E-2</v>
      </c>
      <c r="N203" s="302">
        <f>SUM(K203:M203)</f>
        <v>0.40943449291961143</v>
      </c>
    </row>
    <row r="204" spans="1:14" x14ac:dyDescent="0.2">
      <c r="A204" s="282" t="s">
        <v>365</v>
      </c>
      <c r="B204" s="302">
        <f>'Ind T6'!Q80</f>
        <v>8.1982160473879766</v>
      </c>
      <c r="C204" s="299" t="str">
        <f>CONCATENATE("(",ROUND((B204/$H205)*100,1),")")</f>
        <v>(18.4)</v>
      </c>
      <c r="D204" s="302">
        <f>'Ind T6'!R80</f>
        <v>10.774126404846204</v>
      </c>
      <c r="E204" s="299" t="str">
        <f>CONCATENATE("(",ROUND((D204/$H205)*100,1),")")</f>
        <v>(24.1)</v>
      </c>
      <c r="F204" s="302">
        <f>'Ind T6'!S80</f>
        <v>1.8294934051681797</v>
      </c>
      <c r="G204" s="299" t="str">
        <f>CONCATENATE("(",ROUND((F204/$H205)*100,1),")")</f>
        <v>(4.1)</v>
      </c>
      <c r="H204" s="302">
        <f t="shared" ref="H204" si="161">SUM(B204,D204,F204)</f>
        <v>20.801835857402359</v>
      </c>
      <c r="I204" s="299" t="str">
        <f>CONCATENATE("(",ROUND((H204/$H205)*100,1),")")</f>
        <v>(46.6)</v>
      </c>
      <c r="K204" s="302">
        <f t="shared" ref="K204:K205" si="162">B209-B204</f>
        <v>0.56719457309382371</v>
      </c>
      <c r="L204" s="302">
        <f t="shared" ref="L204:L205" si="163">D209-D204</f>
        <v>-0.73762421051245042</v>
      </c>
      <c r="M204" s="302">
        <f t="shared" ref="M204:M205" si="164">F209-F204</f>
        <v>0.12999514449912031</v>
      </c>
      <c r="N204" s="302">
        <f t="shared" ref="N204:N205" si="165">SUM(K204:M204)</f>
        <v>-4.0434492919506404E-2</v>
      </c>
    </row>
    <row r="205" spans="1:14" x14ac:dyDescent="0.2">
      <c r="A205" s="282" t="s">
        <v>363</v>
      </c>
      <c r="B205" s="302">
        <f>SUM(B203:B204)</f>
        <v>24.353067089971088</v>
      </c>
      <c r="C205" s="299" t="str">
        <f>CONCATENATE("(",ROUND((B205/$H205)*100,1),")")</f>
        <v>(54.5)</v>
      </c>
      <c r="D205" s="302">
        <f>SUM(D203:D204)</f>
        <v>15.980438316493842</v>
      </c>
      <c r="E205" s="299" t="str">
        <f>CONCATENATE("(",ROUND((D205/$H205)*100,1),")")</f>
        <v>(35.8)</v>
      </c>
      <c r="F205" s="302">
        <f>SUM(F203:F204)</f>
        <v>4.3134945935349931</v>
      </c>
      <c r="G205" s="299" t="str">
        <f>CONCATENATE("(",ROUND((F205/$H205)*100,1),")")</f>
        <v>(9.7)</v>
      </c>
      <c r="H205" s="302">
        <f>SUM(H203:H204)</f>
        <v>44.64699999999992</v>
      </c>
      <c r="I205" s="299" t="str">
        <f>CONCATENATE("(",ROUND((H205/$H205)*100,1),")")</f>
        <v>(100)</v>
      </c>
      <c r="K205" s="302">
        <f t="shared" si="162"/>
        <v>0.88562887342648011</v>
      </c>
      <c r="L205" s="302">
        <f t="shared" si="163"/>
        <v>-0.69046650756688166</v>
      </c>
      <c r="M205" s="302">
        <f t="shared" si="164"/>
        <v>0.17383763414050879</v>
      </c>
      <c r="N205" s="302">
        <f t="shared" si="165"/>
        <v>0.36900000000010724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16.473285342915766</v>
      </c>
      <c r="C208" s="299" t="str">
        <f>CONCATENATE("(",ROUND((B208/$H210)*100,1),")")</f>
        <v>(36.6)</v>
      </c>
      <c r="D208" s="302">
        <f>'Ind T6'!W81</f>
        <v>5.2534696145932074</v>
      </c>
      <c r="E208" s="299" t="str">
        <f>CONCATENATE("(",ROUND((D208/$H210)*100,1),")")</f>
        <v>(11.7)</v>
      </c>
      <c r="F208" s="302">
        <f>'Ind T6'!X81</f>
        <v>2.5278436780082023</v>
      </c>
      <c r="G208" s="299" t="str">
        <f>CONCATENATE("(",ROUND((F208/$H210)*100,1),")")</f>
        <v>(5.6)</v>
      </c>
      <c r="H208" s="302">
        <f>SUM(B208,D208,F208)</f>
        <v>24.254598635517176</v>
      </c>
      <c r="I208" s="299" t="str">
        <f>CONCATENATE("(",ROUND((H208/$H210)*100,1),")")</f>
        <v>(53.9)</v>
      </c>
      <c r="K208" s="302">
        <f>B208-B198</f>
        <v>0.4602768849392902</v>
      </c>
      <c r="L208" s="302">
        <f>D208-D198</f>
        <v>4.9157278642331548E-2</v>
      </c>
      <c r="M208" s="302">
        <f>F208-F198</f>
        <v>5.8822512050087372E-2</v>
      </c>
      <c r="N208" s="302">
        <f>SUM(K208:M208)</f>
        <v>0.56825667563170912</v>
      </c>
    </row>
    <row r="209" spans="1:14" x14ac:dyDescent="0.2">
      <c r="A209" s="282" t="s">
        <v>365</v>
      </c>
      <c r="B209" s="302">
        <f>'Ind T6'!V80</f>
        <v>8.7654106204818003</v>
      </c>
      <c r="C209" s="299" t="str">
        <f>CONCATENATE("(",ROUND((B209/$H210)*100,1),")")</f>
        <v>(19.5)</v>
      </c>
      <c r="D209" s="302">
        <f>'Ind T6'!W80</f>
        <v>10.036502194333753</v>
      </c>
      <c r="E209" s="299" t="str">
        <f>CONCATENATE("(",ROUND((D209/$H210)*100,1),")")</f>
        <v>(22.3)</v>
      </c>
      <c r="F209" s="302">
        <f>'Ind T6'!X80</f>
        <v>1.9594885496673</v>
      </c>
      <c r="G209" s="299" t="str">
        <f>CONCATENATE("(",ROUND((F209/$H210)*100,1),")")</f>
        <v>(4.4)</v>
      </c>
      <c r="H209" s="302">
        <f t="shared" ref="H209" si="166">SUM(B209,D209,F209)</f>
        <v>20.76140136448285</v>
      </c>
      <c r="I209" s="299" t="str">
        <f>CONCATENATE("(",ROUND((H209/$H210)*100,1),")")</f>
        <v>(46.1)</v>
      </c>
      <c r="K209" s="302">
        <f t="shared" ref="K209:K210" si="167">B209-B199</f>
        <v>0.82683241299766852</v>
      </c>
      <c r="L209" s="302">
        <f t="shared" ref="L209:L210" si="168">D209-D199</f>
        <v>-1.150529051378312</v>
      </c>
      <c r="M209" s="302">
        <f t="shared" ref="M209:M210" si="169">F209-F199</f>
        <v>0.18643996274900632</v>
      </c>
      <c r="N209" s="302">
        <f t="shared" ref="N209:N210" si="170">SUM(K209:M209)</f>
        <v>-0.13725667563163713</v>
      </c>
    </row>
    <row r="210" spans="1:14" x14ac:dyDescent="0.2">
      <c r="A210" s="282" t="s">
        <v>363</v>
      </c>
      <c r="B210" s="302">
        <f>SUM(B208:B209)</f>
        <v>25.238695963397568</v>
      </c>
      <c r="C210" s="299" t="str">
        <f>CONCATENATE("(",ROUND((B210/$H210)*100,1),")")</f>
        <v>(56.1)</v>
      </c>
      <c r="D210" s="302">
        <f>SUM(D208:D209)</f>
        <v>15.289971808926961</v>
      </c>
      <c r="E210" s="299" t="str">
        <f>CONCATENATE("(",ROUND((D210/$H210)*100,1),")")</f>
        <v>(34)</v>
      </c>
      <c r="F210" s="302">
        <f>SUM(F208:F209)</f>
        <v>4.4873322276755019</v>
      </c>
      <c r="G210" s="299" t="str">
        <f>CONCATENATE("(",ROUND((F210/$H210)*100,1),")")</f>
        <v>(10)</v>
      </c>
      <c r="H210" s="302">
        <f>SUM(H208:H209)</f>
        <v>45.016000000000027</v>
      </c>
      <c r="I210" s="299" t="str">
        <f>CONCATENATE("(",ROUND((H210/$H210)*100,1),")")</f>
        <v>(100)</v>
      </c>
      <c r="K210" s="302">
        <f t="shared" si="167"/>
        <v>1.2871092979369614</v>
      </c>
      <c r="L210" s="302">
        <f t="shared" si="168"/>
        <v>-1.1013717727359804</v>
      </c>
      <c r="M210" s="302">
        <f t="shared" si="169"/>
        <v>0.2452624747990928</v>
      </c>
      <c r="N210" s="302">
        <f t="shared" si="170"/>
        <v>0.43100000000007377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4.5833615547449842</v>
      </c>
      <c r="C219" s="299" t="str">
        <f>CONCATENATE("(",ROUND((B219/$H221)*100,1),")")</f>
        <v>(56.5)</v>
      </c>
      <c r="D219" s="302">
        <f>'Ind T6'!M90</f>
        <v>0.71661582932650525</v>
      </c>
      <c r="E219" s="299" t="str">
        <f>CONCATENATE("(",ROUND((D219/$H221)*100,1),")")</f>
        <v>(8.8)</v>
      </c>
      <c r="F219" s="302">
        <f>'Ind T6'!N90</f>
        <v>0.88588644773332137</v>
      </c>
      <c r="G219" s="299" t="str">
        <f>CONCATENATE("(",ROUND((F219/$H221)*100,1),")")</f>
        <v>(10.9)</v>
      </c>
      <c r="H219" s="302">
        <f>SUM(B219,D219,F219)</f>
        <v>6.1858638318048111</v>
      </c>
      <c r="I219" s="299" t="str">
        <f>CONCATENATE("(",ROUND((H219/$H221)*100,1),")")</f>
        <v>(76.2)</v>
      </c>
      <c r="K219" s="302">
        <f>B224-B219</f>
        <v>2.0678367255183794E-2</v>
      </c>
      <c r="L219" s="302">
        <f>D224-D219</f>
        <v>8.6836125663800612E-3</v>
      </c>
      <c r="M219" s="302">
        <f>F224-F219</f>
        <v>2.6763052296815415E-3</v>
      </c>
      <c r="N219" s="302">
        <f>SUM(K219:M219)</f>
        <v>3.2038285051245396E-2</v>
      </c>
    </row>
    <row r="220" spans="1:14" x14ac:dyDescent="0.2">
      <c r="A220" s="282" t="s">
        <v>365</v>
      </c>
      <c r="B220" s="302">
        <f>'Ind T6'!L89</f>
        <v>0.98309719935519135</v>
      </c>
      <c r="C220" s="299" t="str">
        <f>CONCATENATE("(",ROUND((B220/$H221)*100,1),")")</f>
        <v>(12.1)</v>
      </c>
      <c r="D220" s="302">
        <f>'Ind T6'!M89</f>
        <v>0.83978878476888474</v>
      </c>
      <c r="E220" s="299" t="str">
        <f>CONCATENATE("(",ROUND((D220/$H221)*100,1),")")</f>
        <v>(10.3)</v>
      </c>
      <c r="F220" s="302">
        <f>'Ind T6'!N89</f>
        <v>0.10525018407111443</v>
      </c>
      <c r="G220" s="299" t="str">
        <f>CONCATENATE("(",ROUND((F220/$H221)*100,1),")")</f>
        <v>(1.3)</v>
      </c>
      <c r="H220" s="302">
        <f t="shared" ref="H220" si="171">SUM(B220,D220,F220)</f>
        <v>1.9281361681951905</v>
      </c>
      <c r="I220" s="299" t="str">
        <f>CONCATENATE("(",ROUND((H220/$H221)*100,1),")")</f>
        <v>(23.8)</v>
      </c>
      <c r="K220" s="302">
        <f t="shared" ref="K220:K221" si="172">B225-B220</f>
        <v>4.7920795561054996E-2</v>
      </c>
      <c r="L220" s="302">
        <f t="shared" ref="L220:L221" si="173">D225-D220</f>
        <v>6.0705867921038714E-2</v>
      </c>
      <c r="M220" s="302">
        <f t="shared" ref="M220:M221" si="174">F225-F220</f>
        <v>-2.6649485333367501E-3</v>
      </c>
      <c r="N220" s="302">
        <f t="shared" ref="N220:N221" si="175">SUM(K220:M220)</f>
        <v>0.10596171494875696</v>
      </c>
    </row>
    <row r="221" spans="1:14" x14ac:dyDescent="0.2">
      <c r="A221" s="282" t="s">
        <v>363</v>
      </c>
      <c r="B221" s="302">
        <f>SUM(B219:B220)</f>
        <v>5.5664587541001751</v>
      </c>
      <c r="C221" s="299" t="str">
        <f>CONCATENATE("(",ROUND((B221/$H221)*100,1),")")</f>
        <v>(68.6)</v>
      </c>
      <c r="D221" s="302">
        <f>SUM(D219:D220)</f>
        <v>1.55640461409539</v>
      </c>
      <c r="E221" s="299" t="str">
        <f>CONCATENATE("(",ROUND((D221/$H221)*100,1),")")</f>
        <v>(19.2)</v>
      </c>
      <c r="F221" s="302">
        <f>SUM(F219:F220)</f>
        <v>0.99113663180443579</v>
      </c>
      <c r="G221" s="299" t="str">
        <f>CONCATENATE("(",ROUND((F221/$H221)*100,1),")")</f>
        <v>(12.2)</v>
      </c>
      <c r="H221" s="302">
        <f>SUM(H219:H220)</f>
        <v>8.1140000000000008</v>
      </c>
      <c r="I221" s="299" t="str">
        <f>CONCATENATE("(",ROUND((H221/$H221)*100,1),")")</f>
        <v>(100)</v>
      </c>
      <c r="K221" s="302">
        <f t="shared" si="172"/>
        <v>6.8599162816239456E-2</v>
      </c>
      <c r="L221" s="302">
        <f t="shared" si="173"/>
        <v>6.9389480487418664E-2</v>
      </c>
      <c r="M221" s="302">
        <f t="shared" si="174"/>
        <v>1.1356696344777539E-5</v>
      </c>
      <c r="N221" s="302">
        <f t="shared" si="175"/>
        <v>0.1380000000000029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4.604039922000168</v>
      </c>
      <c r="C224" s="299" t="str">
        <f>CONCATENATE("(",ROUND((B224/$H226)*100,1),")")</f>
        <v>(55.8)</v>
      </c>
      <c r="D224" s="302">
        <f>'Ind T6'!R90</f>
        <v>0.72529944189288531</v>
      </c>
      <c r="E224" s="299" t="str">
        <f>CONCATENATE("(",ROUND((D224/$H226)*100,1),")")</f>
        <v>(8.8)</v>
      </c>
      <c r="F224" s="302">
        <f>'Ind T6'!S90</f>
        <v>0.88856275296300291</v>
      </c>
      <c r="G224" s="299" t="str">
        <f>CONCATENATE("(",ROUND((F224/$H226)*100,1),")")</f>
        <v>(10.8)</v>
      </c>
      <c r="H224" s="302">
        <f>SUM(B224,D224,F224)</f>
        <v>6.217902116856056</v>
      </c>
      <c r="I224" s="299" t="str">
        <f>CONCATENATE("(",ROUND((H224/$H226)*100,1),")")</f>
        <v>(75.4)</v>
      </c>
      <c r="K224" s="302">
        <f>B229-B224</f>
        <v>-0.1811066426741279</v>
      </c>
      <c r="L224" s="302">
        <f>D229-D224</f>
        <v>1.0030867759836304E-2</v>
      </c>
      <c r="M224" s="302">
        <f>F229-F224</f>
        <v>1.5433856440602245E-2</v>
      </c>
      <c r="N224" s="302">
        <f>SUM(K224:M224)</f>
        <v>-0.15564191847368936</v>
      </c>
    </row>
    <row r="225" spans="1:14" x14ac:dyDescent="0.2">
      <c r="A225" s="282" t="s">
        <v>365</v>
      </c>
      <c r="B225" s="302">
        <f>'Ind T6'!Q89</f>
        <v>1.0310179949162463</v>
      </c>
      <c r="C225" s="299" t="str">
        <f>CONCATENATE("(",ROUND((B225/$H226)*100,1),")")</f>
        <v>(12.5)</v>
      </c>
      <c r="D225" s="302">
        <f>'Ind T6'!R89</f>
        <v>0.90049465268992346</v>
      </c>
      <c r="E225" s="299" t="str">
        <f>CONCATENATE("(",ROUND((D225/$H226)*100,1),")")</f>
        <v>(10.9)</v>
      </c>
      <c r="F225" s="302">
        <f>'Ind T6'!S89</f>
        <v>0.10258523553777768</v>
      </c>
      <c r="G225" s="299" t="str">
        <f>CONCATENATE("(",ROUND((F225/$H226)*100,1),")")</f>
        <v>(1.2)</v>
      </c>
      <c r="H225" s="302">
        <f t="shared" ref="H225" si="176">SUM(B225,D225,F225)</f>
        <v>2.0340978831439473</v>
      </c>
      <c r="I225" s="299" t="str">
        <f>CONCATENATE("(",ROUND((H225/$H226)*100,1),")")</f>
        <v>(24.6)</v>
      </c>
      <c r="K225" s="302">
        <f t="shared" ref="K225:K226" si="177">B230-B225</f>
        <v>2.6226465555848621E-2</v>
      </c>
      <c r="L225" s="302">
        <f t="shared" ref="L225:L226" si="178">D230-D225</f>
        <v>6.1933553854507717E-2</v>
      </c>
      <c r="M225" s="302">
        <f t="shared" ref="M225:M226" si="179">F230-F225</f>
        <v>-3.5181009366554716E-3</v>
      </c>
      <c r="N225" s="302">
        <f t="shared" ref="N225:N226" si="180">SUM(K225:M225)</f>
        <v>8.4641918473700867E-2</v>
      </c>
    </row>
    <row r="226" spans="1:14" x14ac:dyDescent="0.2">
      <c r="A226" s="282" t="s">
        <v>363</v>
      </c>
      <c r="B226" s="302">
        <f>SUM(B224:B225)</f>
        <v>5.6350579169164146</v>
      </c>
      <c r="C226" s="299" t="str">
        <f>CONCATENATE("(",ROUND((B226/$H226)*100,1),")")</f>
        <v>(68.3)</v>
      </c>
      <c r="D226" s="302">
        <f>SUM(D224:D225)</f>
        <v>1.6257940945828087</v>
      </c>
      <c r="E226" s="299" t="str">
        <f>CONCATENATE("(",ROUND((D226/$H226)*100,1),")")</f>
        <v>(19.7)</v>
      </c>
      <c r="F226" s="302">
        <f>SUM(F224:F225)</f>
        <v>0.99114798850078056</v>
      </c>
      <c r="G226" s="299" t="str">
        <f>CONCATENATE("(",ROUND((F226/$H226)*100,1),")")</f>
        <v>(12)</v>
      </c>
      <c r="H226" s="302">
        <f>SUM(H224:H225)</f>
        <v>8.2520000000000024</v>
      </c>
      <c r="I226" s="299" t="str">
        <f>CONCATENATE("(",ROUND((H226/$H226)*100,1),")")</f>
        <v>(100)</v>
      </c>
      <c r="K226" s="302">
        <f t="shared" si="177"/>
        <v>-0.15488017711827951</v>
      </c>
      <c r="L226" s="302">
        <f t="shared" si="178"/>
        <v>7.1964421614344243E-2</v>
      </c>
      <c r="M226" s="302">
        <f t="shared" si="179"/>
        <v>1.1915755503946857E-2</v>
      </c>
      <c r="N226" s="302">
        <f t="shared" si="180"/>
        <v>-7.0999999999988406E-2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4.4229332793260401</v>
      </c>
      <c r="C229" s="299" t="str">
        <f>CONCATENATE("(",ROUND((B229/$H231)*100,1),")")</f>
        <v>(54.1)</v>
      </c>
      <c r="D229" s="302">
        <f>'Ind T6'!W90</f>
        <v>0.73533030965272161</v>
      </c>
      <c r="E229" s="299" t="str">
        <f>CONCATENATE("(",ROUND((D229/$H231)*100,1),")")</f>
        <v>(9)</v>
      </c>
      <c r="F229" s="302">
        <f>'Ind T6'!X90</f>
        <v>0.90399660940360516</v>
      </c>
      <c r="G229" s="299" t="str">
        <f>CONCATENATE("(",ROUND((F229/$H231)*100,1),")")</f>
        <v>(11)</v>
      </c>
      <c r="H229" s="302">
        <f>SUM(B229,D229,F229)</f>
        <v>6.0622601983823667</v>
      </c>
      <c r="I229" s="299" t="str">
        <f>CONCATENATE("(",ROUND((H229/$H231)*100,1),")")</f>
        <v>(74.1)</v>
      </c>
      <c r="K229" s="302">
        <f>B229-B219</f>
        <v>-0.16042827541894411</v>
      </c>
      <c r="L229" s="302">
        <f>D229-D219</f>
        <v>1.8714480326216365E-2</v>
      </c>
      <c r="M229" s="302">
        <f>F229-F219</f>
        <v>1.8110161670283786E-2</v>
      </c>
      <c r="N229" s="302">
        <f>SUM(K229:M229)</f>
        <v>-0.12360363342244396</v>
      </c>
    </row>
    <row r="230" spans="1:14" x14ac:dyDescent="0.2">
      <c r="A230" s="282" t="s">
        <v>365</v>
      </c>
      <c r="B230" s="302">
        <f>'Ind T6'!V89</f>
        <v>1.057244460472095</v>
      </c>
      <c r="C230" s="299" t="str">
        <f>CONCATENATE("(",ROUND((B230/$H231)*100,1),")")</f>
        <v>(12.9)</v>
      </c>
      <c r="D230" s="302">
        <f>'Ind T6'!W89</f>
        <v>0.96242820654443118</v>
      </c>
      <c r="E230" s="299" t="str">
        <f>CONCATENATE("(",ROUND((D230/$H231)*100,1),")")</f>
        <v>(11.8)</v>
      </c>
      <c r="F230" s="302">
        <f>'Ind T6'!X89</f>
        <v>9.9067134601122209E-2</v>
      </c>
      <c r="G230" s="299" t="str">
        <f>CONCATENATE("(",ROUND((F230/$H231)*100,1),")")</f>
        <v>(1.2)</v>
      </c>
      <c r="H230" s="302">
        <f t="shared" ref="H230" si="181">SUM(B230,D230,F230)</f>
        <v>2.1187398016176484</v>
      </c>
      <c r="I230" s="299" t="str">
        <f>CONCATENATE("(",ROUND((H230/$H231)*100,1),")")</f>
        <v>(25.9)</v>
      </c>
      <c r="K230" s="302">
        <f t="shared" ref="K230:K231" si="182">B230-B220</f>
        <v>7.4147261116903618E-2</v>
      </c>
      <c r="L230" s="302">
        <f t="shared" ref="L230:L231" si="183">D230-D220</f>
        <v>0.12263942177554643</v>
      </c>
      <c r="M230" s="302">
        <f t="shared" ref="M230:M231" si="184">F230-F220</f>
        <v>-6.1830494699922217E-3</v>
      </c>
      <c r="N230" s="302">
        <f t="shared" ref="N230:N231" si="185">SUM(K230:M230)</f>
        <v>0.19060363342245784</v>
      </c>
    </row>
    <row r="231" spans="1:14" x14ac:dyDescent="0.2">
      <c r="A231" s="282" t="s">
        <v>363</v>
      </c>
      <c r="B231" s="302">
        <f>SUM(B229:B230)</f>
        <v>5.4801777397981351</v>
      </c>
      <c r="C231" s="299" t="str">
        <f>CONCATENATE("(",ROUND((B231/$H231)*100,1),")")</f>
        <v>(67)</v>
      </c>
      <c r="D231" s="302">
        <f>SUM(D229:D230)</f>
        <v>1.6977585161971529</v>
      </c>
      <c r="E231" s="299" t="str">
        <f>CONCATENATE("(",ROUND((D231/$H231)*100,1),")")</f>
        <v>(20.8)</v>
      </c>
      <c r="F231" s="302">
        <f>SUM(F229:F230)</f>
        <v>1.0030637440047274</v>
      </c>
      <c r="G231" s="299" t="str">
        <f>CONCATENATE("(",ROUND((F231/$H231)*100,1),")")</f>
        <v>(12.3)</v>
      </c>
      <c r="H231" s="302">
        <f>SUM(H229:H230)</f>
        <v>8.1810000000000151</v>
      </c>
      <c r="I231" s="299" t="str">
        <f>CONCATENATE("(",ROUND((H231/$H231)*100,1),")")</f>
        <v>(100)</v>
      </c>
      <c r="K231" s="302">
        <f t="shared" si="182"/>
        <v>-8.6281014302040049E-2</v>
      </c>
      <c r="L231" s="302">
        <f t="shared" si="183"/>
        <v>0.14135390210176291</v>
      </c>
      <c r="M231" s="302">
        <f t="shared" si="184"/>
        <v>1.1927112200291634E-2</v>
      </c>
      <c r="N231" s="302">
        <f t="shared" si="185"/>
        <v>6.7000000000014492E-2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7.4227304864846388</v>
      </c>
      <c r="C240" s="299" t="str">
        <f>CONCATENATE("(",ROUND((B240/$H242)*100,1),")")</f>
        <v>(21)</v>
      </c>
      <c r="D240" s="302">
        <f>'Ind T6'!M99</f>
        <v>7.6781283944257162</v>
      </c>
      <c r="E240" s="299" t="str">
        <f>CONCATENATE("(",ROUND((D240/$H242)*100,1),")")</f>
        <v>(21.7)</v>
      </c>
      <c r="F240" s="302">
        <f>'Ind T6'!N99</f>
        <v>1.1174714415875611</v>
      </c>
      <c r="G240" s="299" t="str">
        <f>CONCATENATE("(",ROUND((F240/$H242)*100,1),")")</f>
        <v>(3.2)</v>
      </c>
      <c r="H240" s="302">
        <f>SUM(B240,D240,F240)</f>
        <v>16.218330322497916</v>
      </c>
      <c r="I240" s="299" t="str">
        <f>CONCATENATE("(",ROUND((H240/$H242)*100,1),")")</f>
        <v>(45.8)</v>
      </c>
      <c r="K240" s="302">
        <f>B245-B240</f>
        <v>0.79677023754536158</v>
      </c>
      <c r="L240" s="302">
        <f>D245-D240</f>
        <v>0.63775829442260878</v>
      </c>
      <c r="M240" s="302">
        <f>F245-F240</f>
        <v>0.13684471386675301</v>
      </c>
      <c r="N240" s="302">
        <f>SUM(K240:M240)</f>
        <v>1.5713732458347234</v>
      </c>
    </row>
    <row r="241" spans="1:14" x14ac:dyDescent="0.2">
      <c r="A241" s="282" t="s">
        <v>365</v>
      </c>
      <c r="B241" s="302">
        <f>'Ind T6'!L98</f>
        <v>5.4506475228892315</v>
      </c>
      <c r="C241" s="299" t="str">
        <f>CONCATENATE("(",ROUND((B241/$H242)*100,1),")")</f>
        <v>(15.4)</v>
      </c>
      <c r="D241" s="302">
        <f>'Ind T6'!M98</f>
        <v>11.142613686827875</v>
      </c>
      <c r="E241" s="299" t="str">
        <f>CONCATENATE("(",ROUND((D241/$H242)*100,1),")")</f>
        <v>(31.5)</v>
      </c>
      <c r="F241" s="302">
        <f>'Ind T6'!N98</f>
        <v>2.5734084677849633</v>
      </c>
      <c r="G241" s="299" t="str">
        <f>CONCATENATE("(",ROUND((F241/$H242)*100,1),")")</f>
        <v>(7.3)</v>
      </c>
      <c r="H241" s="302">
        <f t="shared" ref="H241" si="186">SUM(B241,D241,F241)</f>
        <v>19.166669677502071</v>
      </c>
      <c r="I241" s="299" t="str">
        <f>CONCATENATE("(",ROUND((H241/$H242)*100,1),")")</f>
        <v>(54.2)</v>
      </c>
      <c r="K241" s="302">
        <f t="shared" ref="K241:K242" si="187">B246-B241</f>
        <v>0.58848147416537433</v>
      </c>
      <c r="L241" s="302">
        <f t="shared" ref="L241:L242" si="188">D246-D241</f>
        <v>1.0679585736871253</v>
      </c>
      <c r="M241" s="302">
        <f t="shared" ref="M241:M242" si="189">F246-F241</f>
        <v>0.33418670631284719</v>
      </c>
      <c r="N241" s="302">
        <f t="shared" ref="N241:N242" si="190">SUM(K241:M241)</f>
        <v>1.9906267541653468</v>
      </c>
    </row>
    <row r="242" spans="1:14" x14ac:dyDescent="0.2">
      <c r="A242" s="282" t="s">
        <v>363</v>
      </c>
      <c r="B242" s="302">
        <f>SUM(B240:B241)</f>
        <v>12.873378009373869</v>
      </c>
      <c r="C242" s="299" t="str">
        <f>CONCATENATE("(",ROUND((B242/$H242)*100,1),")")</f>
        <v>(36.4)</v>
      </c>
      <c r="D242" s="302">
        <f>SUM(D240:D241)</f>
        <v>18.820742081253591</v>
      </c>
      <c r="E242" s="299" t="str">
        <f>CONCATENATE("(",ROUND((D242/$H242)*100,1),")")</f>
        <v>(53.2)</v>
      </c>
      <c r="F242" s="302">
        <f>SUM(F240:F241)</f>
        <v>3.6908799093725246</v>
      </c>
      <c r="G242" s="299" t="str">
        <f>CONCATENATE("(",ROUND((F242/$H242)*100,1),")")</f>
        <v>(10.4)</v>
      </c>
      <c r="H242" s="302">
        <f>SUM(H240:H241)</f>
        <v>35.384999999999991</v>
      </c>
      <c r="I242" s="299" t="str">
        <f>CONCATENATE("(",ROUND((H242/$H242)*100,1),")")</f>
        <v>(100)</v>
      </c>
      <c r="K242" s="302">
        <f t="shared" si="187"/>
        <v>1.3852517117107368</v>
      </c>
      <c r="L242" s="302">
        <f t="shared" si="188"/>
        <v>1.7057168681097323</v>
      </c>
      <c r="M242" s="302">
        <f t="shared" si="189"/>
        <v>0.47103142017959954</v>
      </c>
      <c r="N242" s="302">
        <f t="shared" si="190"/>
        <v>3.5620000000000687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8.2195007240300004</v>
      </c>
      <c r="C245" s="299" t="str">
        <f>CONCATENATE("(",ROUND((B245/$H247)*100,1),")")</f>
        <v>(21.1)</v>
      </c>
      <c r="D245" s="302">
        <f>'Ind T6'!R99</f>
        <v>8.3158866888483249</v>
      </c>
      <c r="E245" s="299" t="str">
        <f>CONCATENATE("(",ROUND((D245/$H247)*100,1),")")</f>
        <v>(21.4)</v>
      </c>
      <c r="F245" s="302">
        <f>'Ind T6'!S99</f>
        <v>1.2543161554543141</v>
      </c>
      <c r="G245" s="299" t="str">
        <f>CONCATENATE("(",ROUND((F245/$H247)*100,1),")")</f>
        <v>(3.2)</v>
      </c>
      <c r="H245" s="302">
        <f>SUM(B245,D245,F245)</f>
        <v>17.789703568332641</v>
      </c>
      <c r="I245" s="299" t="str">
        <f>CONCATENATE("(",ROUND((H245/$H247)*100,1),")")</f>
        <v>(45.7)</v>
      </c>
      <c r="K245" s="302">
        <f>B250-B245</f>
        <v>1.4249655538541699</v>
      </c>
      <c r="L245" s="302">
        <f>D250-D245</f>
        <v>1.4139262165443665</v>
      </c>
      <c r="M245" s="302">
        <f>F250-F245</f>
        <v>0.21590588692585477</v>
      </c>
      <c r="N245" s="302">
        <f>SUM(K245:M245)</f>
        <v>3.0547976573243911</v>
      </c>
    </row>
    <row r="246" spans="1:14" x14ac:dyDescent="0.2">
      <c r="A246" s="282" t="s">
        <v>365</v>
      </c>
      <c r="B246" s="302">
        <f>'Ind T6'!Q98</f>
        <v>6.0391289970546058</v>
      </c>
      <c r="C246" s="299" t="str">
        <f>CONCATENATE("(",ROUND((B246/$H247)*100,1),")")</f>
        <v>(15.5)</v>
      </c>
      <c r="D246" s="302">
        <f>'Ind T6'!R98</f>
        <v>12.210572260515001</v>
      </c>
      <c r="E246" s="299" t="str">
        <f>CONCATENATE("(",ROUND((D246/$H247)*100,1),")")</f>
        <v>(31.4)</v>
      </c>
      <c r="F246" s="302">
        <f>'Ind T6'!S98</f>
        <v>2.9075951740978105</v>
      </c>
      <c r="G246" s="299" t="str">
        <f>CONCATENATE("(",ROUND((F246/$H247)*100,1),")")</f>
        <v>(7.5)</v>
      </c>
      <c r="H246" s="302">
        <f t="shared" ref="H246" si="191">SUM(B246,D246,F246)</f>
        <v>21.157296431667415</v>
      </c>
      <c r="I246" s="299" t="str">
        <f>CONCATENATE("(",ROUND((H246/$H247)*100,1),")")</f>
        <v>(54.3)</v>
      </c>
      <c r="K246" s="302">
        <f t="shared" ref="K246:K247" si="192">B251-B246</f>
        <v>0.98888326790945325</v>
      </c>
      <c r="L246" s="302">
        <f t="shared" ref="L246:L247" si="193">D251-D246</f>
        <v>2.0739849633962368</v>
      </c>
      <c r="M246" s="302">
        <f t="shared" ref="M246:M247" si="194">F251-F246</f>
        <v>0.49333411136983063</v>
      </c>
      <c r="N246" s="302">
        <f t="shared" ref="N246:N247" si="195">SUM(K246:M246)</f>
        <v>3.5562023426755207</v>
      </c>
    </row>
    <row r="247" spans="1:14" x14ac:dyDescent="0.2">
      <c r="A247" s="282" t="s">
        <v>363</v>
      </c>
      <c r="B247" s="302">
        <f>SUM(B245:B246)</f>
        <v>14.258629721084606</v>
      </c>
      <c r="C247" s="299" t="str">
        <f>CONCATENATE("(",ROUND((B247/$H247)*100,1),")")</f>
        <v>(36.6)</v>
      </c>
      <c r="D247" s="302">
        <f>SUM(D245:D246)</f>
        <v>20.526458949363324</v>
      </c>
      <c r="E247" s="299" t="str">
        <f>CONCATENATE("(",ROUND((D247/$H247)*100,1),")")</f>
        <v>(52.7)</v>
      </c>
      <c r="F247" s="302">
        <f>SUM(F245:F246)</f>
        <v>4.1619113295521242</v>
      </c>
      <c r="G247" s="299" t="str">
        <f>CONCATENATE("(",ROUND((F247/$H247)*100,1),")")</f>
        <v>(10.7)</v>
      </c>
      <c r="H247" s="302">
        <f>SUM(H245:H246)</f>
        <v>38.94700000000006</v>
      </c>
      <c r="I247" s="299" t="str">
        <f>CONCATENATE("(",ROUND((H247/$H247)*100,1),")")</f>
        <v>(100)</v>
      </c>
      <c r="K247" s="302">
        <f t="shared" si="192"/>
        <v>2.4138488217636223</v>
      </c>
      <c r="L247" s="302">
        <f t="shared" si="193"/>
        <v>3.4879111799406033</v>
      </c>
      <c r="M247" s="302">
        <f t="shared" si="194"/>
        <v>0.70923999829568629</v>
      </c>
      <c r="N247" s="302">
        <f t="shared" si="195"/>
        <v>6.6109999999999118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9.6444662778841703</v>
      </c>
      <c r="C250" s="299" t="str">
        <f>CONCATENATE("(",ROUND((B250/$H252)*100,1),")")</f>
        <v>(21.2)</v>
      </c>
      <c r="D250" s="302">
        <f>'Ind T6'!W99</f>
        <v>9.7298129053926914</v>
      </c>
      <c r="E250" s="299" t="str">
        <f>CONCATENATE("(",ROUND((D250/$H252)*100,1),")")</f>
        <v>(21.4)</v>
      </c>
      <c r="F250" s="302">
        <f>'Ind T6'!X99</f>
        <v>1.4702220423801688</v>
      </c>
      <c r="G250" s="299" t="str">
        <f>CONCATENATE("(",ROUND((F250/$H252)*100,1),")")</f>
        <v>(3.2)</v>
      </c>
      <c r="H250" s="302">
        <f>SUM(B250,D250,F250)</f>
        <v>20.84450122565703</v>
      </c>
      <c r="I250" s="299" t="str">
        <f>CONCATENATE("(",ROUND((H250/$H252)*100,1),")")</f>
        <v>(45.8)</v>
      </c>
      <c r="K250" s="302">
        <f>B250-B240</f>
        <v>2.2217357913995315</v>
      </c>
      <c r="L250" s="302">
        <f>D250-D240</f>
        <v>2.0516845109669752</v>
      </c>
      <c r="M250" s="302">
        <f>F250-F240</f>
        <v>0.35275060079260778</v>
      </c>
      <c r="N250" s="302">
        <f>SUM(K250:M250)</f>
        <v>4.6261709031591147</v>
      </c>
    </row>
    <row r="251" spans="1:14" x14ac:dyDescent="0.2">
      <c r="A251" s="282" t="s">
        <v>365</v>
      </c>
      <c r="B251" s="302">
        <f>'Ind T6'!V98</f>
        <v>7.0280122649640591</v>
      </c>
      <c r="C251" s="299" t="str">
        <f>CONCATENATE("(",ROUND((B251/$H252)*100,1),")")</f>
        <v>(15.4)</v>
      </c>
      <c r="D251" s="302">
        <f>'Ind T6'!W98</f>
        <v>14.284557223911238</v>
      </c>
      <c r="E251" s="299" t="str">
        <f>CONCATENATE("(",ROUND((D251/$H252)*100,1),")")</f>
        <v>(31.4)</v>
      </c>
      <c r="F251" s="302">
        <f>'Ind T6'!X98</f>
        <v>3.4009292854676412</v>
      </c>
      <c r="G251" s="299" t="str">
        <f>CONCATENATE("(",ROUND((F251/$H252)*100,1),")")</f>
        <v>(7.5)</v>
      </c>
      <c r="H251" s="302">
        <f t="shared" ref="H251" si="196">SUM(B251,D251,F251)</f>
        <v>24.713498774342938</v>
      </c>
      <c r="I251" s="299" t="str">
        <f>CONCATENATE("(",ROUND((H251/$H252)*100,1),")")</f>
        <v>(54.2)</v>
      </c>
      <c r="K251" s="302">
        <f t="shared" ref="K251:K252" si="197">B251-B241</f>
        <v>1.5773647420748276</v>
      </c>
      <c r="L251" s="302">
        <f t="shared" ref="L251:L252" si="198">D251-D241</f>
        <v>3.1419435370833622</v>
      </c>
      <c r="M251" s="302">
        <f t="shared" ref="M251:M252" si="199">F251-F241</f>
        <v>0.82752081768267782</v>
      </c>
      <c r="N251" s="302">
        <f t="shared" ref="N251:N252" si="200">SUM(K251:M251)</f>
        <v>5.5468290968408676</v>
      </c>
    </row>
    <row r="252" spans="1:14" x14ac:dyDescent="0.2">
      <c r="A252" s="282" t="s">
        <v>363</v>
      </c>
      <c r="B252" s="302">
        <f>SUM(B250:B251)</f>
        <v>16.672478542848228</v>
      </c>
      <c r="C252" s="299" t="str">
        <f>CONCATENATE("(",ROUND((B252/$H252)*100,1),")")</f>
        <v>(36.6)</v>
      </c>
      <c r="D252" s="302">
        <f>SUM(D250:D251)</f>
        <v>24.014370129303927</v>
      </c>
      <c r="E252" s="299" t="str">
        <f>CONCATENATE("(",ROUND((D252/$H252)*100,1),")")</f>
        <v>(52.7)</v>
      </c>
      <c r="F252" s="302">
        <f>SUM(F250:F251)</f>
        <v>4.8711513278478105</v>
      </c>
      <c r="G252" s="299" t="str">
        <f>CONCATENATE("(",ROUND((F252/$H252)*100,1),")")</f>
        <v>(10.7)</v>
      </c>
      <c r="H252" s="302">
        <f>SUM(H250:H251)</f>
        <v>45.557999999999964</v>
      </c>
      <c r="I252" s="299" t="str">
        <f>CONCATENATE("(",ROUND((H252/$H252)*100,1),")")</f>
        <v>(100)</v>
      </c>
      <c r="K252" s="302">
        <f t="shared" si="197"/>
        <v>3.7991005334743591</v>
      </c>
      <c r="L252" s="302">
        <f t="shared" si="198"/>
        <v>5.1936280480503356</v>
      </c>
      <c r="M252" s="302">
        <f t="shared" si="199"/>
        <v>1.1802714184752858</v>
      </c>
      <c r="N252" s="302">
        <f t="shared" si="200"/>
        <v>10.172999999999981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0.55067258694462362</v>
      </c>
      <c r="C261" s="299" t="str">
        <f>CONCATENATE("(",ROUND((B261/$H263)*100,1),")")</f>
        <v>(32.1)</v>
      </c>
      <c r="D261" s="302">
        <f>'Ind T6'!M108</f>
        <v>0.22320680677201959</v>
      </c>
      <c r="E261" s="299" t="str">
        <f>CONCATENATE("(",ROUND((D261/$H263)*100,1),")")</f>
        <v>(13)</v>
      </c>
      <c r="F261" s="302">
        <f>'Ind T6'!N108</f>
        <v>0.16948070485724459</v>
      </c>
      <c r="G261" s="299" t="str">
        <f>CONCATENATE("(",ROUND((F261/$H263)*100,1),")")</f>
        <v>(9.9)</v>
      </c>
      <c r="H261" s="302">
        <f>SUM(B261,D261,F261)</f>
        <v>0.94336009857388792</v>
      </c>
      <c r="I261" s="299" t="str">
        <f>CONCATENATE("(",ROUND((H261/$H263)*100,1),")")</f>
        <v>(54.9)</v>
      </c>
      <c r="K261" s="302">
        <f>B266-B261</f>
        <v>-2.5121885966439272E-2</v>
      </c>
      <c r="L261" s="302">
        <f>D266-D261</f>
        <v>1.1891986060820203E-3</v>
      </c>
      <c r="M261" s="302">
        <f>F266-F261</f>
        <v>-5.7924006444841358E-3</v>
      </c>
      <c r="N261" s="302">
        <f>SUM(K261:M261)</f>
        <v>-2.9725088004841388E-2</v>
      </c>
    </row>
    <row r="262" spans="1:14" x14ac:dyDescent="0.2">
      <c r="A262" s="282" t="s">
        <v>365</v>
      </c>
      <c r="B262" s="302">
        <f>'Ind T6'!L107</f>
        <v>0.36498623767846872</v>
      </c>
      <c r="C262" s="299" t="str">
        <f>CONCATENATE("(",ROUND((B262/$H263)*100,1),")")</f>
        <v>(21.3)</v>
      </c>
      <c r="D262" s="302">
        <f>'Ind T6'!M107</f>
        <v>0.15926236749305372</v>
      </c>
      <c r="E262" s="299" t="str">
        <f>CONCATENATE("(",ROUND((D262/$H263)*100,1),")")</f>
        <v>(9.3)</v>
      </c>
      <c r="F262" s="302">
        <f>'Ind T6'!N107</f>
        <v>0.24939129625459006</v>
      </c>
      <c r="G262" s="299" t="str">
        <f>CONCATENATE("(",ROUND((F262/$H263)*100,1),")")</f>
        <v>(14.5)</v>
      </c>
      <c r="H262" s="302">
        <f t="shared" ref="H262" si="201">SUM(B262,D262,F262)</f>
        <v>0.77363990142611261</v>
      </c>
      <c r="I262" s="299" t="str">
        <f>CONCATENATE("(",ROUND((H262/$H263)*100,1),")")</f>
        <v>(45.1)</v>
      </c>
      <c r="K262" s="302">
        <f t="shared" ref="K262:K263" si="202">B267-B262</f>
        <v>-1.5201812865230535E-2</v>
      </c>
      <c r="L262" s="302">
        <f t="shared" ref="L262:L263" si="203">D267-D262</f>
        <v>-4.3941612310112454E-3</v>
      </c>
      <c r="M262" s="302">
        <f t="shared" ref="M262:M263" si="204">F267-F262</f>
        <v>-1.2678937898916554E-2</v>
      </c>
      <c r="N262" s="302">
        <f t="shared" ref="N262:N263" si="205">SUM(K262:M262)</f>
        <v>-3.2274911995158334E-2</v>
      </c>
    </row>
    <row r="263" spans="1:14" x14ac:dyDescent="0.2">
      <c r="A263" s="282" t="s">
        <v>363</v>
      </c>
      <c r="B263" s="302">
        <f>SUM(B261:B262)</f>
        <v>0.91565882462309234</v>
      </c>
      <c r="C263" s="299" t="str">
        <f>CONCATENATE("(",ROUND((B263/$H263)*100,1),")")</f>
        <v>(53.3)</v>
      </c>
      <c r="D263" s="302">
        <f>SUM(D261:D262)</f>
        <v>0.38246917426507332</v>
      </c>
      <c r="E263" s="299" t="str">
        <f>CONCATENATE("(",ROUND((D263/$H263)*100,1),")")</f>
        <v>(22.3)</v>
      </c>
      <c r="F263" s="302">
        <f>SUM(F261:F262)</f>
        <v>0.41887200111183465</v>
      </c>
      <c r="G263" s="299" t="str">
        <f>CONCATENATE("(",ROUND((F263/$H263)*100,1),")")</f>
        <v>(24.4)</v>
      </c>
      <c r="H263" s="302">
        <f>SUM(H261:H262)</f>
        <v>1.7170000000000005</v>
      </c>
      <c r="I263" s="299" t="str">
        <f>CONCATENATE("(",ROUND((H263/$H263)*100,1),")")</f>
        <v>(100)</v>
      </c>
      <c r="K263" s="302">
        <f t="shared" si="202"/>
        <v>-4.0323698831669752E-2</v>
      </c>
      <c r="L263" s="302">
        <f t="shared" si="203"/>
        <v>-3.2049626249291974E-3</v>
      </c>
      <c r="M263" s="302">
        <f t="shared" si="204"/>
        <v>-1.8471338543400662E-2</v>
      </c>
      <c r="N263" s="302">
        <f t="shared" si="205"/>
        <v>-6.1999999999999611E-2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0.52555070097818435</v>
      </c>
      <c r="C266" s="299" t="str">
        <f>CONCATENATE("(",ROUND((B266/$H268)*100,1),")")</f>
        <v>(31.8)</v>
      </c>
      <c r="D266" s="302">
        <f>'Ind T6'!R108</f>
        <v>0.22439600537810162</v>
      </c>
      <c r="E266" s="299" t="str">
        <f>CONCATENATE("(",ROUND((D266/$H268)*100,1),")")</f>
        <v>(13.6)</v>
      </c>
      <c r="F266" s="302">
        <f>'Ind T6'!S108</f>
        <v>0.16368830421276045</v>
      </c>
      <c r="G266" s="299" t="str">
        <f>CONCATENATE("(",ROUND((F266/$H268)*100,1),")")</f>
        <v>(9.9)</v>
      </c>
      <c r="H266" s="302">
        <f>SUM(B266,D266,F266)</f>
        <v>0.91363501056904639</v>
      </c>
      <c r="I266" s="299" t="str">
        <f>CONCATENATE("(",ROUND((H266/$H268)*100,1),")")</f>
        <v>(55.2)</v>
      </c>
      <c r="K266" s="302">
        <f>B271-B266</f>
        <v>-2.1949145407111237E-2</v>
      </c>
      <c r="L266" s="302">
        <f>D271-D266</f>
        <v>7.3113393095026735E-3</v>
      </c>
      <c r="M266" s="302">
        <f>F271-F266</f>
        <v>-3.5737034405118606E-3</v>
      </c>
      <c r="N266" s="302">
        <f>SUM(K266:M266)</f>
        <v>-1.8211509538120424E-2</v>
      </c>
    </row>
    <row r="267" spans="1:14" x14ac:dyDescent="0.2">
      <c r="A267" s="282" t="s">
        <v>365</v>
      </c>
      <c r="B267" s="302">
        <f>'Ind T6'!Q107</f>
        <v>0.34978442481323818</v>
      </c>
      <c r="C267" s="299" t="str">
        <f>CONCATENATE("(",ROUND((B267/$H268)*100,1),")")</f>
        <v>(21.1)</v>
      </c>
      <c r="D267" s="302">
        <f>'Ind T6'!R107</f>
        <v>0.15486820626204248</v>
      </c>
      <c r="E267" s="299" t="str">
        <f>CONCATENATE("(",ROUND((D267/$H268)*100,1),")")</f>
        <v>(9.4)</v>
      </c>
      <c r="F267" s="302">
        <f>'Ind T6'!S107</f>
        <v>0.2367123583556735</v>
      </c>
      <c r="G267" s="299" t="str">
        <f>CONCATENATE("(",ROUND((F267/$H268)*100,1),")")</f>
        <v>(14.3)</v>
      </c>
      <c r="H267" s="302">
        <f t="shared" ref="H267" si="206">SUM(B267,D267,F267)</f>
        <v>0.74136498943095419</v>
      </c>
      <c r="I267" s="299" t="str">
        <f>CONCATENATE("(",ROUND((H267/$H268)*100,1),")")</f>
        <v>(44.8)</v>
      </c>
      <c r="K267" s="302">
        <f t="shared" ref="K267:K268" si="207">B272-B267</f>
        <v>-8.1169541024640468E-3</v>
      </c>
      <c r="L267" s="302">
        <f t="shared" ref="L267:L268" si="208">D272-D267</f>
        <v>-4.4047820236271518E-3</v>
      </c>
      <c r="M267" s="302">
        <f t="shared" ref="M267:M268" si="209">F272-F267</f>
        <v>-1.7266754335789475E-2</v>
      </c>
      <c r="N267" s="302">
        <f t="shared" ref="N267:N268" si="210">SUM(K267:M267)</f>
        <v>-2.9788490461880673E-2</v>
      </c>
    </row>
    <row r="268" spans="1:14" x14ac:dyDescent="0.2">
      <c r="A268" s="282" t="s">
        <v>363</v>
      </c>
      <c r="B268" s="302">
        <f>SUM(B266:B267)</f>
        <v>0.87533512579142259</v>
      </c>
      <c r="C268" s="299" t="str">
        <f>CONCATENATE("(",ROUND((B268/$H268)*100,1),")")</f>
        <v>(52.9)</v>
      </c>
      <c r="D268" s="302">
        <f>SUM(D266:D267)</f>
        <v>0.37926421164014412</v>
      </c>
      <c r="E268" s="299" t="str">
        <f>CONCATENATE("(",ROUND((D268/$H268)*100,1),")")</f>
        <v>(22.9)</v>
      </c>
      <c r="F268" s="302">
        <f>SUM(F266:F267)</f>
        <v>0.40040066256843398</v>
      </c>
      <c r="G268" s="299" t="str">
        <f>CONCATENATE("(",ROUND((F268/$H268)*100,1),")")</f>
        <v>(24.2)</v>
      </c>
      <c r="H268" s="302">
        <f>SUM(H266:H267)</f>
        <v>1.6550000000000007</v>
      </c>
      <c r="I268" s="299" t="str">
        <f>CONCATENATE("(",ROUND((H268/$H268)*100,1),")")</f>
        <v>(100)</v>
      </c>
      <c r="K268" s="302">
        <f t="shared" si="207"/>
        <v>-3.0066099509575395E-2</v>
      </c>
      <c r="L268" s="302">
        <f t="shared" si="208"/>
        <v>2.9065572858755218E-3</v>
      </c>
      <c r="M268" s="302">
        <f t="shared" si="209"/>
        <v>-2.0840457776301391E-2</v>
      </c>
      <c r="N268" s="302">
        <f t="shared" si="210"/>
        <v>-4.8000000000001264E-2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0.50360155557107311</v>
      </c>
      <c r="C271" s="299" t="str">
        <f>CONCATENATE("(",ROUND((B271/$H273)*100,1),")")</f>
        <v>(31.3)</v>
      </c>
      <c r="D271" s="302">
        <f>'Ind T6'!W108</f>
        <v>0.23170734468760429</v>
      </c>
      <c r="E271" s="299" t="str">
        <f>CONCATENATE("(",ROUND((D271/$H273)*100,1),")")</f>
        <v>(14.4)</v>
      </c>
      <c r="F271" s="302">
        <f>'Ind T6'!X108</f>
        <v>0.16011460077224859</v>
      </c>
      <c r="G271" s="299" t="str">
        <f>CONCATENATE("(",ROUND((F271/$H273)*100,1),")")</f>
        <v>(10)</v>
      </c>
      <c r="H271" s="302">
        <f>SUM(B271,D271,F271)</f>
        <v>0.89542350103092605</v>
      </c>
      <c r="I271" s="299" t="str">
        <f>CONCATENATE("(",ROUND((H271/$H273)*100,1),")")</f>
        <v>(55.7)</v>
      </c>
      <c r="K271" s="302">
        <f>B271-B261</f>
        <v>-4.7071031373550509E-2</v>
      </c>
      <c r="L271" s="302">
        <f>D271-D261</f>
        <v>8.5005379155846938E-3</v>
      </c>
      <c r="M271" s="302">
        <f>F271-F261</f>
        <v>-9.3661040849959964E-3</v>
      </c>
      <c r="N271" s="302">
        <f>SUM(K271:M271)</f>
        <v>-4.7936597542961812E-2</v>
      </c>
    </row>
    <row r="272" spans="1:14" x14ac:dyDescent="0.2">
      <c r="A272" s="282" t="s">
        <v>365</v>
      </c>
      <c r="B272" s="302">
        <f>'Ind T6'!V107</f>
        <v>0.34166747071077413</v>
      </c>
      <c r="C272" s="299" t="str">
        <f>CONCATENATE("(",ROUND((B272/$H273)*100,1),")")</f>
        <v>(21.3)</v>
      </c>
      <c r="D272" s="302">
        <f>'Ind T6'!W107</f>
        <v>0.15046342423841533</v>
      </c>
      <c r="E272" s="299" t="str">
        <f>CONCATENATE("(",ROUND((D272/$H273)*100,1),")")</f>
        <v>(9.4)</v>
      </c>
      <c r="F272" s="302">
        <f>'Ind T6'!X107</f>
        <v>0.21944560401988403</v>
      </c>
      <c r="G272" s="299" t="str">
        <f>CONCATENATE("(",ROUND((F272/$H273)*100,1),")")</f>
        <v>(13.7)</v>
      </c>
      <c r="H272" s="302">
        <f t="shared" ref="H272" si="211">SUM(B272,D272,F272)</f>
        <v>0.71157649896907349</v>
      </c>
      <c r="I272" s="299" t="str">
        <f>CONCATENATE("(",ROUND((H272/$H273)*100,1),")")</f>
        <v>(44.3)</v>
      </c>
      <c r="K272" s="302">
        <f t="shared" ref="K272:K273" si="212">B272-B262</f>
        <v>-2.3318766967694582E-2</v>
      </c>
      <c r="L272" s="302">
        <f t="shared" ref="L272:L273" si="213">D272-D262</f>
        <v>-8.7989432546383972E-3</v>
      </c>
      <c r="M272" s="302">
        <f t="shared" ref="M272:M273" si="214">F272-F262</f>
        <v>-2.9945692234706028E-2</v>
      </c>
      <c r="N272" s="302">
        <f t="shared" ref="N272:N273" si="215">SUM(K272:M272)</f>
        <v>-6.2063402457039007E-2</v>
      </c>
    </row>
    <row r="273" spans="1:14" x14ac:dyDescent="0.2">
      <c r="A273" s="282" t="s">
        <v>363</v>
      </c>
      <c r="B273" s="302">
        <f>SUM(B271:B272)</f>
        <v>0.84526902628184719</v>
      </c>
      <c r="C273" s="299" t="str">
        <f>CONCATENATE("(",ROUND((B273/$H273)*100,1),")")</f>
        <v>(52.6)</v>
      </c>
      <c r="D273" s="302">
        <f>SUM(D271:D272)</f>
        <v>0.38217076892601964</v>
      </c>
      <c r="E273" s="299" t="str">
        <f>CONCATENATE("(",ROUND((D273/$H273)*100,1),")")</f>
        <v>(23.8)</v>
      </c>
      <c r="F273" s="302">
        <f>SUM(F271:F272)</f>
        <v>0.37956020479213259</v>
      </c>
      <c r="G273" s="299" t="str">
        <f>CONCATENATE("(",ROUND((F273/$H273)*100,1),")")</f>
        <v>(23.6)</v>
      </c>
      <c r="H273" s="302">
        <f>SUM(H271:H272)</f>
        <v>1.6069999999999995</v>
      </c>
      <c r="I273" s="299" t="str">
        <f>CONCATENATE("(",ROUND((H273/$H273)*100,1),")")</f>
        <v>(100)</v>
      </c>
      <c r="K273" s="302">
        <f t="shared" si="212"/>
        <v>-7.0389798341245147E-2</v>
      </c>
      <c r="L273" s="302">
        <f t="shared" si="213"/>
        <v>-2.9840533905367561E-4</v>
      </c>
      <c r="M273" s="302">
        <f t="shared" si="214"/>
        <v>-3.9311796319702053E-2</v>
      </c>
      <c r="N273" s="302">
        <f t="shared" si="215"/>
        <v>-0.11000000000000087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1.9193015489550744</v>
      </c>
      <c r="C282" s="299" t="str">
        <f>CONCATENATE("(",ROUND((B282/$H284)*100,1),")")</f>
        <v>(58.3)</v>
      </c>
      <c r="D282" s="302">
        <f>'Ind T6'!M117</f>
        <v>0.23680426972307897</v>
      </c>
      <c r="E282" s="299" t="str">
        <f>CONCATENATE("(",ROUND((D282/$H284)*100,1),")")</f>
        <v>(7.2)</v>
      </c>
      <c r="F282" s="302">
        <f>'Ind T6'!N117</f>
        <v>0.24857581585655375</v>
      </c>
      <c r="G282" s="299" t="str">
        <f>CONCATENATE("(",ROUND((F282/$H284)*100,1),")")</f>
        <v>(7.6)</v>
      </c>
      <c r="H282" s="302">
        <f>SUM(B282,D282,F282)</f>
        <v>2.4046816345347071</v>
      </c>
      <c r="I282" s="299" t="str">
        <f>CONCATENATE("(",ROUND((H282/$H284)*100,1),")")</f>
        <v>(73.1)</v>
      </c>
      <c r="K282" s="302">
        <f>B287-B282</f>
        <v>9.3631362973419785E-2</v>
      </c>
      <c r="L282" s="302">
        <f>D287-D282</f>
        <v>1.5291473607951772E-2</v>
      </c>
      <c r="M282" s="302">
        <f>F287-F282</f>
        <v>2.0080603016796705E-2</v>
      </c>
      <c r="N282" s="302">
        <f>SUM(K282:M282)</f>
        <v>0.12900343959816826</v>
      </c>
    </row>
    <row r="283" spans="1:14" x14ac:dyDescent="0.2">
      <c r="A283" s="282" t="s">
        <v>365</v>
      </c>
      <c r="B283" s="302">
        <f>'Ind T6'!L116</f>
        <v>0.5752362210635511</v>
      </c>
      <c r="C283" s="299" t="str">
        <f>CONCATENATE("(",ROUND((B283/$H284)*100,1),")")</f>
        <v>(17.5)</v>
      </c>
      <c r="D283" s="302">
        <f>'Ind T6'!M116</f>
        <v>0.17456221953982085</v>
      </c>
      <c r="E283" s="299" t="str">
        <f>CONCATENATE("(",ROUND((D283/$H284)*100,1),")")</f>
        <v>(5.3)</v>
      </c>
      <c r="F283" s="302">
        <f>'Ind T6'!N116</f>
        <v>0.13551992486192266</v>
      </c>
      <c r="G283" s="299" t="str">
        <f>CONCATENATE("(",ROUND((F283/$H284)*100,1),")")</f>
        <v>(4.1)</v>
      </c>
      <c r="H283" s="302">
        <f t="shared" ref="H283" si="216">SUM(B283,D283,F283)</f>
        <v>0.88531836546529463</v>
      </c>
      <c r="I283" s="299" t="str">
        <f>CONCATENATE("(",ROUND((H283/$H284)*100,1),")")</f>
        <v>(26.9)</v>
      </c>
      <c r="K283" s="302">
        <f t="shared" ref="K283:K284" si="217">B288-B283</f>
        <v>4.6698228771146266E-2</v>
      </c>
      <c r="L283" s="302">
        <f t="shared" ref="L283:L284" si="218">D288-D283</f>
        <v>7.35950400723559E-3</v>
      </c>
      <c r="M283" s="302">
        <f t="shared" ref="M283:M284" si="219">F288-F283</f>
        <v>9.9388276234474993E-3</v>
      </c>
      <c r="N283" s="302">
        <f t="shared" ref="N283:N284" si="220">SUM(K283:M283)</f>
        <v>6.3996560401829355E-2</v>
      </c>
    </row>
    <row r="284" spans="1:14" x14ac:dyDescent="0.2">
      <c r="A284" s="282" t="s">
        <v>363</v>
      </c>
      <c r="B284" s="302">
        <f>SUM(B282:B283)</f>
        <v>2.4945377700186255</v>
      </c>
      <c r="C284" s="299" t="str">
        <f>CONCATENATE("(",ROUND((B284/$H284)*100,1),")")</f>
        <v>(75.8)</v>
      </c>
      <c r="D284" s="302">
        <f>SUM(D282:D283)</f>
        <v>0.41136648926289981</v>
      </c>
      <c r="E284" s="299" t="str">
        <f>CONCATENATE("(",ROUND((D284/$H284)*100,1),")")</f>
        <v>(12.5)</v>
      </c>
      <c r="F284" s="302">
        <f>SUM(F282:F283)</f>
        <v>0.38409574071847641</v>
      </c>
      <c r="G284" s="299" t="str">
        <f>CONCATENATE("(",ROUND((F284/$H284)*100,1),")")</f>
        <v>(11.7)</v>
      </c>
      <c r="H284" s="302">
        <f>SUM(H282:H283)</f>
        <v>3.2900000000000018</v>
      </c>
      <c r="I284" s="299" t="str">
        <f>CONCATENATE("(",ROUND((H284/$H284)*100,1),")")</f>
        <v>(100)</v>
      </c>
      <c r="K284" s="302">
        <f t="shared" si="217"/>
        <v>0.14032959174456616</v>
      </c>
      <c r="L284" s="302">
        <f t="shared" si="218"/>
        <v>2.2650977615187362E-2</v>
      </c>
      <c r="M284" s="302">
        <f t="shared" si="219"/>
        <v>3.0019430640244205E-2</v>
      </c>
      <c r="N284" s="302">
        <f t="shared" si="220"/>
        <v>0.19299999999999773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2.0129329119284942</v>
      </c>
      <c r="C287" s="299" t="str">
        <f>CONCATENATE("(",ROUND((B287/$H289)*100,1),")")</f>
        <v>(57.8)</v>
      </c>
      <c r="D287" s="302">
        <f>'Ind T6'!R117</f>
        <v>0.25209574333103074</v>
      </c>
      <c r="E287" s="299" t="str">
        <f>CONCATENATE("(",ROUND((D287/$H289)*100,1),")")</f>
        <v>(7.2)</v>
      </c>
      <c r="F287" s="302">
        <f>'Ind T6'!S117</f>
        <v>0.26865641887335046</v>
      </c>
      <c r="G287" s="299" t="str">
        <f>CONCATENATE("(",ROUND((F287/$H289)*100,1),")")</f>
        <v>(7.7)</v>
      </c>
      <c r="H287" s="302">
        <f>SUM(B287,D287,F287)</f>
        <v>2.5336850741328751</v>
      </c>
      <c r="I287" s="299" t="str">
        <f>CONCATENATE("(",ROUND((H287/$H289)*100,1),")")</f>
        <v>(72.7)</v>
      </c>
      <c r="K287" s="302">
        <f>B292-B287</f>
        <v>9.0494241161885203E-2</v>
      </c>
      <c r="L287" s="302">
        <f>D292-D287</f>
        <v>1.6343126136830033E-2</v>
      </c>
      <c r="M287" s="302">
        <f>F292-F287</f>
        <v>2.1529147865864406E-2</v>
      </c>
      <c r="N287" s="302">
        <f>SUM(K287:M287)</f>
        <v>0.12836651516457964</v>
      </c>
    </row>
    <row r="288" spans="1:14" x14ac:dyDescent="0.2">
      <c r="A288" s="282" t="s">
        <v>365</v>
      </c>
      <c r="B288" s="302">
        <f>'Ind T6'!Q116</f>
        <v>0.62193444983469737</v>
      </c>
      <c r="C288" s="299" t="str">
        <f>CONCATENATE("(",ROUND((B288/$H289)*100,1),")")</f>
        <v>(17.9)</v>
      </c>
      <c r="D288" s="302">
        <f>'Ind T6'!R116</f>
        <v>0.18192172354705644</v>
      </c>
      <c r="E288" s="299" t="str">
        <f>CONCATENATE("(",ROUND((D288/$H289)*100,1),")")</f>
        <v>(5.2)</v>
      </c>
      <c r="F288" s="302">
        <f>'Ind T6'!S116</f>
        <v>0.14545875248537016</v>
      </c>
      <c r="G288" s="299" t="str">
        <f>CONCATENATE("(",ROUND((F288/$H289)*100,1),")")</f>
        <v>(4.2)</v>
      </c>
      <c r="H288" s="302">
        <f t="shared" ref="H288" si="221">SUM(B288,D288,F288)</f>
        <v>0.94931492586712385</v>
      </c>
      <c r="I288" s="299" t="str">
        <f>CONCATENATE("(",ROUND((H288/$H289)*100,1),")")</f>
        <v>(27.3)</v>
      </c>
      <c r="K288" s="302">
        <f t="shared" ref="K288:K289" si="222">B293-B288</f>
        <v>6.3283316862291494E-2</v>
      </c>
      <c r="L288" s="302">
        <f t="shared" ref="L288:L289" si="223">D293-D288</f>
        <v>3.6140126653263493E-3</v>
      </c>
      <c r="M288" s="302">
        <f t="shared" ref="M288:M289" si="224">F293-F288</f>
        <v>8.7361553078081355E-3</v>
      </c>
      <c r="N288" s="302">
        <f t="shared" ref="N288:N289" si="225">SUM(K288:M288)</f>
        <v>7.5633484835425979E-2</v>
      </c>
    </row>
    <row r="289" spans="1:14" x14ac:dyDescent="0.2">
      <c r="A289" s="282" t="s">
        <v>363</v>
      </c>
      <c r="B289" s="302">
        <f>SUM(B287:B288)</f>
        <v>2.6348673617631917</v>
      </c>
      <c r="C289" s="299" t="str">
        <f>CONCATENATE("(",ROUND((B289/$H289)*100,1),")")</f>
        <v>(75.6)</v>
      </c>
      <c r="D289" s="302">
        <f>SUM(D287:D288)</f>
        <v>0.43401746687808718</v>
      </c>
      <c r="E289" s="299" t="str">
        <f>CONCATENATE("(",ROUND((D289/$H289)*100,1),")")</f>
        <v>(12.5)</v>
      </c>
      <c r="F289" s="302">
        <f>SUM(F287:F288)</f>
        <v>0.41411517135872061</v>
      </c>
      <c r="G289" s="299" t="str">
        <f>CONCATENATE("(",ROUND((F289/$H289)*100,1),")")</f>
        <v>(11.9)</v>
      </c>
      <c r="H289" s="302">
        <f>SUM(H287:H288)</f>
        <v>3.4829999999999988</v>
      </c>
      <c r="I289" s="299" t="str">
        <f>CONCATENATE("(",ROUND((H289/$H289)*100,1),")")</f>
        <v>(100)</v>
      </c>
      <c r="K289" s="302">
        <f t="shared" si="222"/>
        <v>0.15377755802417648</v>
      </c>
      <c r="L289" s="302">
        <f t="shared" si="223"/>
        <v>1.9957138802156382E-2</v>
      </c>
      <c r="M289" s="302">
        <f t="shared" si="224"/>
        <v>3.0265303173672542E-2</v>
      </c>
      <c r="N289" s="302">
        <f t="shared" si="225"/>
        <v>0.2040000000000054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2.1034271530903794</v>
      </c>
      <c r="C292" s="299" t="str">
        <f>CONCATENATE("(",ROUND((B292/$H294)*100,1),")")</f>
        <v>(57)</v>
      </c>
      <c r="D292" s="302">
        <f>'Ind T6'!W117</f>
        <v>0.26843886946786077</v>
      </c>
      <c r="E292" s="299" t="str">
        <f>CONCATENATE("(",ROUND((D292/$H294)*100,1),")")</f>
        <v>(7.3)</v>
      </c>
      <c r="F292" s="302">
        <f>'Ind T6'!X117</f>
        <v>0.29018556673921486</v>
      </c>
      <c r="G292" s="299" t="str">
        <f>CONCATENATE("(",ROUND((F292/$H294)*100,1),")")</f>
        <v>(7.9)</v>
      </c>
      <c r="H292" s="302">
        <f>SUM(B292,D292,F292)</f>
        <v>2.6620515892974552</v>
      </c>
      <c r="I292" s="299" t="str">
        <f>CONCATENATE("(",ROUND((H292/$H294)*100,1),")")</f>
        <v>(72.2)</v>
      </c>
      <c r="K292" s="302">
        <f>B292-B282</f>
        <v>0.18412560413530499</v>
      </c>
      <c r="L292" s="302">
        <f>D292-D282</f>
        <v>3.1634599744781805E-2</v>
      </c>
      <c r="M292" s="302">
        <f>F292-F282</f>
        <v>4.1609750882661112E-2</v>
      </c>
      <c r="N292" s="302">
        <f>SUM(K292:M292)</f>
        <v>0.25736995476274793</v>
      </c>
    </row>
    <row r="293" spans="1:14" x14ac:dyDescent="0.2">
      <c r="A293" s="282" t="s">
        <v>365</v>
      </c>
      <c r="B293" s="302">
        <f>'Ind T6'!V116</f>
        <v>0.68521776669698886</v>
      </c>
      <c r="C293" s="299" t="str">
        <f>CONCATENATE("(",ROUND((B293/$H294)*100,1),")")</f>
        <v>(18.6)</v>
      </c>
      <c r="D293" s="302">
        <f>'Ind T6'!W116</f>
        <v>0.18553573621238278</v>
      </c>
      <c r="E293" s="299" t="str">
        <f>CONCATENATE("(",ROUND((D293/$H294)*100,1),")")</f>
        <v>(5)</v>
      </c>
      <c r="F293" s="302">
        <f>'Ind T6'!X116</f>
        <v>0.15419490779317829</v>
      </c>
      <c r="G293" s="299" t="str">
        <f>CONCATENATE("(",ROUND((F293/$H294)*100,1),")")</f>
        <v>(4.2)</v>
      </c>
      <c r="H293" s="302">
        <f t="shared" ref="H293" si="226">SUM(B293,D293,F293)</f>
        <v>1.0249484107025499</v>
      </c>
      <c r="I293" s="299" t="str">
        <f>CONCATENATE("(",ROUND((H293/$H294)*100,1),")")</f>
        <v>(27.8)</v>
      </c>
      <c r="K293" s="302">
        <f t="shared" ref="K293:K294" si="227">B293-B283</f>
        <v>0.10998154563343776</v>
      </c>
      <c r="L293" s="302">
        <f t="shared" ref="L293:L294" si="228">D293-D283</f>
        <v>1.0973516672561939E-2</v>
      </c>
      <c r="M293" s="302">
        <f t="shared" ref="M293:M294" si="229">F293-F283</f>
        <v>1.8674982931255635E-2</v>
      </c>
      <c r="N293" s="302">
        <f t="shared" ref="N293:N294" si="230">SUM(K293:M293)</f>
        <v>0.13963004523725533</v>
      </c>
    </row>
    <row r="294" spans="1:14" x14ac:dyDescent="0.2">
      <c r="A294" s="282" t="s">
        <v>363</v>
      </c>
      <c r="B294" s="302">
        <f>SUM(B292:B293)</f>
        <v>2.7886449197873682</v>
      </c>
      <c r="C294" s="299" t="str">
        <f>CONCATENATE("(",ROUND((B294/$H294)*100,1),")")</f>
        <v>(75.6)</v>
      </c>
      <c r="D294" s="302">
        <f>SUM(D292:D293)</f>
        <v>0.45397460568024356</v>
      </c>
      <c r="E294" s="299" t="str">
        <f>CONCATENATE("(",ROUND((D294/$H294)*100,1),")")</f>
        <v>(12.3)</v>
      </c>
      <c r="F294" s="302">
        <f>SUM(F292:F293)</f>
        <v>0.44438047453239315</v>
      </c>
      <c r="G294" s="299" t="str">
        <f>CONCATENATE("(",ROUND((F294/$H294)*100,1),")")</f>
        <v>(12.1)</v>
      </c>
      <c r="H294" s="302">
        <f>SUM(H292:H293)</f>
        <v>3.6870000000000052</v>
      </c>
      <c r="I294" s="299" t="str">
        <f>CONCATENATE("(",ROUND((H294/$H294)*100,1),")")</f>
        <v>(100)</v>
      </c>
      <c r="K294" s="302">
        <f t="shared" si="227"/>
        <v>0.29410714976874264</v>
      </c>
      <c r="L294" s="302">
        <f t="shared" si="228"/>
        <v>4.2608116417343744E-2</v>
      </c>
      <c r="M294" s="302">
        <f t="shared" si="229"/>
        <v>6.0284733813916747E-2</v>
      </c>
      <c r="N294" s="302">
        <f t="shared" si="230"/>
        <v>0.39700000000000313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1.4672447169745442</v>
      </c>
      <c r="C303" s="299" t="str">
        <f>CONCATENATE("(",ROUND((B303/$H305)*100,1),")")</f>
        <v>(45.5)</v>
      </c>
      <c r="D303" s="302">
        <f>'Ind T6'!M126</f>
        <v>4.8038357657865974E-2</v>
      </c>
      <c r="E303" s="299" t="str">
        <f>CONCATENATE("(",ROUND((D303/$H305)*100,1),")")</f>
        <v>(1.5)</v>
      </c>
      <c r="F303" s="302">
        <f>'Ind T6'!N126</f>
        <v>7.6898756188431741E-2</v>
      </c>
      <c r="G303" s="299" t="str">
        <f>CONCATENATE("(",ROUND((F303/$H305)*100,1),")")</f>
        <v>(2.4)</v>
      </c>
      <c r="H303" s="302">
        <f>SUM(B303,D303,F303)</f>
        <v>1.592181830820842</v>
      </c>
      <c r="I303" s="299" t="str">
        <f>CONCATENATE("(",ROUND((H303/$H305)*100,1),")")</f>
        <v>(49.4)</v>
      </c>
      <c r="K303" s="302">
        <f>B308-B303</f>
        <v>2.1180121695674181E-4</v>
      </c>
      <c r="L303" s="302">
        <f>D308-D303</f>
        <v>1.9838993593814178E-3</v>
      </c>
      <c r="M303" s="302">
        <f>F308-F303</f>
        <v>3.9064282261884187E-3</v>
      </c>
      <c r="N303" s="302">
        <f>SUM(K303:M303)</f>
        <v>6.1021288025265782E-3</v>
      </c>
    </row>
    <row r="304" spans="1:14" x14ac:dyDescent="0.2">
      <c r="A304" s="282" t="s">
        <v>365</v>
      </c>
      <c r="B304" s="302">
        <f>'Ind T6'!L125</f>
        <v>1.1682479974942324</v>
      </c>
      <c r="C304" s="299" t="str">
        <f>CONCATENATE("(",ROUND((B304/$H305)*100,1),")")</f>
        <v>(36.2)</v>
      </c>
      <c r="D304" s="302">
        <f>'Ind T6'!M125</f>
        <v>0.43802757718183505</v>
      </c>
      <c r="E304" s="299" t="str">
        <f>CONCATENATE("(",ROUND((D304/$H305)*100,1),")")</f>
        <v>(13.6)</v>
      </c>
      <c r="F304" s="302">
        <f>'Ind T6'!N125</f>
        <v>2.6542594503089052E-2</v>
      </c>
      <c r="G304" s="299" t="str">
        <f>CONCATENATE("(",ROUND((F304/$H305)*100,1),")")</f>
        <v>(0.8)</v>
      </c>
      <c r="H304" s="302">
        <f t="shared" ref="H304" si="231">SUM(B304,D304,F304)</f>
        <v>1.6328181691791563</v>
      </c>
      <c r="I304" s="299" t="str">
        <f>CONCATENATE("(",ROUND((H304/$H305)*100,1),")")</f>
        <v>(50.6)</v>
      </c>
      <c r="K304" s="302">
        <f t="shared" ref="K304:K305" si="232">B309-B304</f>
        <v>-4.735529380378356E-3</v>
      </c>
      <c r="L304" s="302">
        <f t="shared" ref="L304:L305" si="233">D309-D304</f>
        <v>-6.4688668999604571E-3</v>
      </c>
      <c r="M304" s="302">
        <f t="shared" ref="M304:M305" si="234">F309-F304</f>
        <v>1.1022674778135289E-3</v>
      </c>
      <c r="N304" s="302">
        <f t="shared" ref="N304:N305" si="235">SUM(K304:M304)</f>
        <v>-1.0102128802525284E-2</v>
      </c>
    </row>
    <row r="305" spans="1:14" x14ac:dyDescent="0.2">
      <c r="A305" s="282" t="s">
        <v>363</v>
      </c>
      <c r="B305" s="302">
        <f>SUM(B303:B304)</f>
        <v>2.6354927144687768</v>
      </c>
      <c r="C305" s="299" t="str">
        <f>CONCATENATE("(",ROUND((B305/$H305)*100,1),")")</f>
        <v>(81.7)</v>
      </c>
      <c r="D305" s="302">
        <f>SUM(D303:D304)</f>
        <v>0.48606593483970101</v>
      </c>
      <c r="E305" s="299" t="str">
        <f>CONCATENATE("(",ROUND((D305/$H305)*100,1),")")</f>
        <v>(15.1)</v>
      </c>
      <c r="F305" s="302">
        <f>SUM(F303:F304)</f>
        <v>0.1034413506915208</v>
      </c>
      <c r="G305" s="299" t="str">
        <f>CONCATENATE("(",ROUND((F305/$H305)*100,1),")")</f>
        <v>(3.2)</v>
      </c>
      <c r="H305" s="302">
        <f>SUM(H303:H304)</f>
        <v>3.2249999999999983</v>
      </c>
      <c r="I305" s="299" t="str">
        <f>CONCATENATE("(",ROUND((H305/$H305)*100,1),")")</f>
        <v>(100)</v>
      </c>
      <c r="K305" s="302">
        <f t="shared" si="232"/>
        <v>-4.5237281634218363E-3</v>
      </c>
      <c r="L305" s="302">
        <f t="shared" si="233"/>
        <v>-4.4849675405790324E-3</v>
      </c>
      <c r="M305" s="302">
        <f t="shared" si="234"/>
        <v>5.0086957040019475E-3</v>
      </c>
      <c r="N305" s="302">
        <f t="shared" si="235"/>
        <v>-3.9999999999989211E-3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1.4674565181915009</v>
      </c>
      <c r="C308" s="299" t="str">
        <f>CONCATENATE("(",ROUND((B308/$H310)*100,1),")")</f>
        <v>(45.6)</v>
      </c>
      <c r="D308" s="302">
        <f>'Ind T6'!R126</f>
        <v>5.0022257017247392E-2</v>
      </c>
      <c r="E308" s="299" t="str">
        <f>CONCATENATE("(",ROUND((D308/$H310)*100,1),")")</f>
        <v>(1.6)</v>
      </c>
      <c r="F308" s="302">
        <f>'Ind T6'!S126</f>
        <v>8.080518441462016E-2</v>
      </c>
      <c r="G308" s="299" t="str">
        <f>CONCATENATE("(",ROUND((F308/$H310)*100,1),")")</f>
        <v>(2.5)</v>
      </c>
      <c r="H308" s="302">
        <f>SUM(B308,D308,F308)</f>
        <v>1.5982839596233687</v>
      </c>
      <c r="I308" s="299" t="str">
        <f>CONCATENATE("(",ROUND((H308/$H310)*100,1),")")</f>
        <v>(49.6)</v>
      </c>
      <c r="K308" s="302">
        <f>B313-B308</f>
        <v>-8.9811159130621432E-2</v>
      </c>
      <c r="L308" s="302">
        <f>D313-D308</f>
        <v>2.0458667716642676E-4</v>
      </c>
      <c r="M308" s="302">
        <f>F313-F308</f>
        <v>-1.9085519443086119E-3</v>
      </c>
      <c r="N308" s="302">
        <f>SUM(K308:M308)</f>
        <v>-9.1515124397763617E-2</v>
      </c>
    </row>
    <row r="309" spans="1:14" x14ac:dyDescent="0.2">
      <c r="A309" s="282" t="s">
        <v>365</v>
      </c>
      <c r="B309" s="302">
        <f>'Ind T6'!Q125</f>
        <v>1.163512468113854</v>
      </c>
      <c r="C309" s="299" t="str">
        <f>CONCATENATE("(",ROUND((B309/$H310)*100,1),")")</f>
        <v>(36.1)</v>
      </c>
      <c r="D309" s="302">
        <f>'Ind T6'!R125</f>
        <v>0.43155871028187459</v>
      </c>
      <c r="E309" s="299" t="str">
        <f>CONCATENATE("(",ROUND((D309/$H310)*100,1),")")</f>
        <v>(13.4)</v>
      </c>
      <c r="F309" s="302">
        <f>'Ind T6'!S125</f>
        <v>2.7644861980902581E-2</v>
      </c>
      <c r="G309" s="299" t="str">
        <f>CONCATENATE("(",ROUND((F309/$H310)*100,1),")")</f>
        <v>(0.9)</v>
      </c>
      <c r="H309" s="302">
        <f t="shared" ref="H309" si="236">SUM(B309,D309,F309)</f>
        <v>1.6227160403766312</v>
      </c>
      <c r="I309" s="299" t="str">
        <f>CONCATENATE("(",ROUND((H309/$H310)*100,1),")")</f>
        <v>(50.4)</v>
      </c>
      <c r="K309" s="302">
        <f t="shared" ref="K309:K310" si="237">B314-B309</f>
        <v>-7.4753530257814615E-2</v>
      </c>
      <c r="L309" s="302">
        <f t="shared" ref="L309:L310" si="238">D314-D309</f>
        <v>-3.1458311969606356E-2</v>
      </c>
      <c r="M309" s="302">
        <f t="shared" ref="M309:M310" si="239">F314-F309</f>
        <v>-1.2730333748106164E-3</v>
      </c>
      <c r="N309" s="302">
        <f t="shared" ref="N309:N310" si="240">SUM(K309:M309)</f>
        <v>-0.10748487560223159</v>
      </c>
    </row>
    <row r="310" spans="1:14" x14ac:dyDescent="0.2">
      <c r="A310" s="282" t="s">
        <v>363</v>
      </c>
      <c r="B310" s="302">
        <f>SUM(B308:B309)</f>
        <v>2.6309689863053549</v>
      </c>
      <c r="C310" s="299" t="str">
        <f>CONCATENATE("(",ROUND((B310/$H310)*100,1),")")</f>
        <v>(81.7)</v>
      </c>
      <c r="D310" s="302">
        <f>SUM(D308:D309)</f>
        <v>0.48158096729912198</v>
      </c>
      <c r="E310" s="299" t="str">
        <f>CONCATENATE("(",ROUND((D310/$H310)*100,1),")")</f>
        <v>(15)</v>
      </c>
      <c r="F310" s="302">
        <f>SUM(F308:F309)</f>
        <v>0.10845004639552275</v>
      </c>
      <c r="G310" s="299" t="str">
        <f>CONCATENATE("(",ROUND((F310/$H310)*100,1),")")</f>
        <v>(3.4)</v>
      </c>
      <c r="H310" s="302">
        <f>SUM(H308:H309)</f>
        <v>3.2210000000000001</v>
      </c>
      <c r="I310" s="299" t="str">
        <f>CONCATENATE("(",ROUND((H310/$H310)*100,1),")")</f>
        <v>(100)</v>
      </c>
      <c r="K310" s="302">
        <f t="shared" si="237"/>
        <v>-0.16456468938843605</v>
      </c>
      <c r="L310" s="302">
        <f t="shared" si="238"/>
        <v>-3.1253725292439916E-2</v>
      </c>
      <c r="M310" s="302">
        <f t="shared" si="239"/>
        <v>-3.1815853191192317E-3</v>
      </c>
      <c r="N310" s="302">
        <f t="shared" si="240"/>
        <v>-0.19899999999999518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1.3776453590608795</v>
      </c>
      <c r="C313" s="299" t="str">
        <f>CONCATENATE("(",ROUND((B313/$H315)*100,1),")")</f>
        <v>(45.6)</v>
      </c>
      <c r="D313" s="302">
        <f>'Ind T6'!W126</f>
        <v>5.0226843694413818E-2</v>
      </c>
      <c r="E313" s="299" t="str">
        <f>CONCATENATE("(",ROUND((D313/$H315)*100,1),")")</f>
        <v>(1.7)</v>
      </c>
      <c r="F313" s="302">
        <f>'Ind T6'!X126</f>
        <v>7.8896632470311548E-2</v>
      </c>
      <c r="G313" s="299" t="str">
        <f>CONCATENATE("(",ROUND((F313/$H315)*100,1),")")</f>
        <v>(2.6)</v>
      </c>
      <c r="H313" s="302">
        <f>SUM(B313,D313,F313)</f>
        <v>1.5067688352256048</v>
      </c>
      <c r="I313" s="299" t="str">
        <f>CONCATENATE("(",ROUND((H313/$H315)*100,1),")")</f>
        <v>(49.9)</v>
      </c>
      <c r="K313" s="302">
        <f>B313-B303</f>
        <v>-8.959935791366469E-2</v>
      </c>
      <c r="L313" s="302">
        <f>D313-D303</f>
        <v>2.1884860365478445E-3</v>
      </c>
      <c r="M313" s="302">
        <f>F313-F303</f>
        <v>1.9978762818798068E-3</v>
      </c>
      <c r="N313" s="302">
        <f>SUM(K313:M313)</f>
        <v>-8.5412995595237046E-2</v>
      </c>
    </row>
    <row r="314" spans="1:14" x14ac:dyDescent="0.2">
      <c r="A314" s="282" t="s">
        <v>365</v>
      </c>
      <c r="B314" s="302">
        <f>'Ind T6'!V125</f>
        <v>1.0887589378560394</v>
      </c>
      <c r="C314" s="299" t="str">
        <f>CONCATENATE("(",ROUND((B314/$H315)*100,1),")")</f>
        <v>(36)</v>
      </c>
      <c r="D314" s="302">
        <f>'Ind T6'!W125</f>
        <v>0.40010039831226824</v>
      </c>
      <c r="E314" s="299" t="str">
        <f>CONCATENATE("(",ROUND((D314/$H315)*100,1),")")</f>
        <v>(13.2)</v>
      </c>
      <c r="F314" s="302">
        <f>'Ind T6'!X125</f>
        <v>2.6371828606091965E-2</v>
      </c>
      <c r="G314" s="299" t="str">
        <f>CONCATENATE("(",ROUND((F314/$H315)*100,1),")")</f>
        <v>(0.9)</v>
      </c>
      <c r="H314" s="302">
        <f t="shared" ref="H314" si="241">SUM(B314,D314,F314)</f>
        <v>1.5152311647743995</v>
      </c>
      <c r="I314" s="299" t="str">
        <f>CONCATENATE("(",ROUND((H314/$H315)*100,1),")")</f>
        <v>(50.1)</v>
      </c>
      <c r="K314" s="302">
        <f t="shared" ref="K314:K315" si="242">B314-B304</f>
        <v>-7.9489059638192971E-2</v>
      </c>
      <c r="L314" s="302">
        <f t="shared" ref="L314:L315" si="243">D314-D304</f>
        <v>-3.7927178869566813E-2</v>
      </c>
      <c r="M314" s="302">
        <f t="shared" ref="M314:M315" si="244">F314-F304</f>
        <v>-1.7076589699708752E-4</v>
      </c>
      <c r="N314" s="302">
        <f t="shared" ref="N314:N315" si="245">SUM(K314:M314)</f>
        <v>-0.11758700440475688</v>
      </c>
    </row>
    <row r="315" spans="1:14" x14ac:dyDescent="0.2">
      <c r="A315" s="282" t="s">
        <v>363</v>
      </c>
      <c r="B315" s="302">
        <f>SUM(B313:B314)</f>
        <v>2.4664042969169189</v>
      </c>
      <c r="C315" s="299" t="str">
        <f>CONCATENATE("(",ROUND((B315/$H315)*100,1),")")</f>
        <v>(81.6)</v>
      </c>
      <c r="D315" s="302">
        <f>SUM(D313:D314)</f>
        <v>0.45032724200668206</v>
      </c>
      <c r="E315" s="299" t="str">
        <f>CONCATENATE("(",ROUND((D315/$H315)*100,1),")")</f>
        <v>(14.9)</v>
      </c>
      <c r="F315" s="302">
        <f>SUM(F313:F314)</f>
        <v>0.10526846107640352</v>
      </c>
      <c r="G315" s="299" t="str">
        <f>CONCATENATE("(",ROUND((F315/$H315)*100,1),")")</f>
        <v>(3.5)</v>
      </c>
      <c r="H315" s="302">
        <f>SUM(H313:H314)</f>
        <v>3.0220000000000042</v>
      </c>
      <c r="I315" s="299" t="str">
        <f>CONCATENATE("(",ROUND((H315/$H315)*100,1),")")</f>
        <v>(100)</v>
      </c>
      <c r="K315" s="302">
        <f t="shared" si="242"/>
        <v>-0.16908841755185788</v>
      </c>
      <c r="L315" s="302">
        <f t="shared" si="243"/>
        <v>-3.5738692833018948E-2</v>
      </c>
      <c r="M315" s="302">
        <f t="shared" si="244"/>
        <v>1.8271103848827158E-3</v>
      </c>
      <c r="N315" s="302">
        <f t="shared" si="245"/>
        <v>-0.20299999999999413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1.8546673608125801</v>
      </c>
      <c r="C324" s="299" t="str">
        <f>CONCATENATE("(",ROUND((B324/$H326)*100,1),")")</f>
        <v>(31.7)</v>
      </c>
      <c r="D324" s="302">
        <f>'Ind T6'!M135</f>
        <v>0.17912321254983021</v>
      </c>
      <c r="E324" s="299" t="str">
        <f>CONCATENATE("(",ROUND((D324/$H326)*100,1),")")</f>
        <v>(3.1)</v>
      </c>
      <c r="F324" s="302">
        <f>'Ind T6'!N135</f>
        <v>0.55221185617615043</v>
      </c>
      <c r="G324" s="299" t="str">
        <f>CONCATENATE("(",ROUND((F324/$H326)*100,1),")")</f>
        <v>(9.4)</v>
      </c>
      <c r="H324" s="302">
        <f>SUM(B324,D324,F324)</f>
        <v>2.5860024295385609</v>
      </c>
      <c r="I324" s="299" t="str">
        <f>CONCATENATE("(",ROUND((H324/$H326)*100,1),")")</f>
        <v>(44.1)</v>
      </c>
      <c r="K324" s="302">
        <f>B329-B324</f>
        <v>-0.21271137226472514</v>
      </c>
      <c r="L324" s="302">
        <f>D329-D324</f>
        <v>-2.0161951882186918E-2</v>
      </c>
      <c r="M324" s="302">
        <f>F329-F324</f>
        <v>-3.772214933321727E-2</v>
      </c>
      <c r="N324" s="302">
        <f>SUM(K324:M324)</f>
        <v>-0.27059547348012936</v>
      </c>
    </row>
    <row r="325" spans="1:14" x14ac:dyDescent="0.2">
      <c r="A325" s="282" t="s">
        <v>365</v>
      </c>
      <c r="B325" s="302">
        <f>'Ind T6'!L134</f>
        <v>2.3014588018857136</v>
      </c>
      <c r="C325" s="299" t="str">
        <f>CONCATENATE("(",ROUND((B325/$H326)*100,1),")")</f>
        <v>(39.3)</v>
      </c>
      <c r="D325" s="302">
        <f>'Ind T6'!M134</f>
        <v>0.70490372068257112</v>
      </c>
      <c r="E325" s="299" t="str">
        <f>CONCATENATE("(",ROUND((D325/$H326)*100,1),")")</f>
        <v>(12)</v>
      </c>
      <c r="F325" s="302">
        <f>'Ind T6'!N134</f>
        <v>0.26563504789314629</v>
      </c>
      <c r="G325" s="299" t="str">
        <f>CONCATENATE("(",ROUND((F325/$H326)*100,1),")")</f>
        <v>(4.5)</v>
      </c>
      <c r="H325" s="302">
        <f t="shared" ref="H325" si="246">SUM(B325,D325,F325)</f>
        <v>3.2719975704614312</v>
      </c>
      <c r="I325" s="299" t="str">
        <f>CONCATENATE("(",ROUND((H325/$H326)*100,1),")")</f>
        <v>(55.9)</v>
      </c>
      <c r="K325" s="302">
        <f t="shared" ref="K325:K326" si="247">B330-B325</f>
        <v>-0.18983530335222065</v>
      </c>
      <c r="L325" s="302">
        <f t="shared" ref="L325:L326" si="248">D330-D325</f>
        <v>-0.10757934154540905</v>
      </c>
      <c r="M325" s="302">
        <f t="shared" ref="M325:M326" si="249">F330-F325</f>
        <v>-2.6989881622241391E-2</v>
      </c>
      <c r="N325" s="302">
        <f t="shared" ref="N325:N326" si="250">SUM(K325:M325)</f>
        <v>-0.32440452651987106</v>
      </c>
    </row>
    <row r="326" spans="1:14" x14ac:dyDescent="0.2">
      <c r="A326" s="282" t="s">
        <v>363</v>
      </c>
      <c r="B326" s="302">
        <f>SUM(B324:B325)</f>
        <v>4.1561261626982935</v>
      </c>
      <c r="C326" s="299" t="str">
        <f>CONCATENATE("(",ROUND((B326/$H326)*100,1),")")</f>
        <v>(70.9)</v>
      </c>
      <c r="D326" s="302">
        <f>SUM(D324:D325)</f>
        <v>0.88402693323240134</v>
      </c>
      <c r="E326" s="299" t="str">
        <f>CONCATENATE("(",ROUND((D326/$H326)*100,1),")")</f>
        <v>(15.1)</v>
      </c>
      <c r="F326" s="302">
        <f>SUM(F324:F325)</f>
        <v>0.81784690406929672</v>
      </c>
      <c r="G326" s="299" t="str">
        <f>CONCATENATE("(",ROUND((F326/$H326)*100,1),")")</f>
        <v>(14)</v>
      </c>
      <c r="H326" s="302">
        <f>SUM(H324:H325)</f>
        <v>5.8579999999999917</v>
      </c>
      <c r="I326" s="299" t="str">
        <f>CONCATENATE("(",ROUND((H326/$H326)*100,1),")")</f>
        <v>(100)</v>
      </c>
      <c r="K326" s="302">
        <f t="shared" si="247"/>
        <v>-0.40254667561694557</v>
      </c>
      <c r="L326" s="302">
        <f t="shared" si="248"/>
        <v>-0.12774129342759599</v>
      </c>
      <c r="M326" s="302">
        <f t="shared" si="249"/>
        <v>-6.4712030955458633E-2</v>
      </c>
      <c r="N326" s="302">
        <f t="shared" si="250"/>
        <v>-0.5950000000000002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1.641955988547855</v>
      </c>
      <c r="C329" s="299" t="str">
        <f>CONCATENATE("(",ROUND((B329/$H331)*100,1),")")</f>
        <v>(31.2)</v>
      </c>
      <c r="D329" s="302">
        <f>'Ind T6'!R135</f>
        <v>0.15896126066764329</v>
      </c>
      <c r="E329" s="299" t="str">
        <f>CONCATENATE("(",ROUND((D329/$H331)*100,1),")")</f>
        <v>(3)</v>
      </c>
      <c r="F329" s="302">
        <f>'Ind T6'!S135</f>
        <v>0.51448970684293316</v>
      </c>
      <c r="G329" s="299" t="str">
        <f>CONCATENATE("(",ROUND((F329/$H331)*100,1),")")</f>
        <v>(9.8)</v>
      </c>
      <c r="H329" s="302">
        <f>SUM(B329,D329,F329)</f>
        <v>2.3154069560584314</v>
      </c>
      <c r="I329" s="299" t="str">
        <f>CONCATENATE("(",ROUND((H329/$H331)*100,1),")")</f>
        <v>(44)</v>
      </c>
      <c r="K329" s="302">
        <f>B334-B329</f>
        <v>-3.4959825631566854E-2</v>
      </c>
      <c r="L329" s="302">
        <f>D334-D329</f>
        <v>-5.2788192987815452E-4</v>
      </c>
      <c r="M329" s="302">
        <f>F334-F329</f>
        <v>3.2659306071674332E-2</v>
      </c>
      <c r="N329" s="302">
        <f>SUM(K329:M329)</f>
        <v>-2.8284014897706766E-3</v>
      </c>
    </row>
    <row r="330" spans="1:14" x14ac:dyDescent="0.2">
      <c r="A330" s="282" t="s">
        <v>365</v>
      </c>
      <c r="B330" s="302">
        <f>'Ind T6'!Q134</f>
        <v>2.111623498533493</v>
      </c>
      <c r="C330" s="299" t="str">
        <f>CONCATENATE("(",ROUND((B330/$H331)*100,1),")")</f>
        <v>(40.1)</v>
      </c>
      <c r="D330" s="302">
        <f>'Ind T6'!R134</f>
        <v>0.59732437913716208</v>
      </c>
      <c r="E330" s="299" t="str">
        <f>CONCATENATE("(",ROUND((D330/$H331)*100,1),")")</f>
        <v>(11.3)</v>
      </c>
      <c r="F330" s="302">
        <f>'Ind T6'!S134</f>
        <v>0.2386451662709049</v>
      </c>
      <c r="G330" s="299" t="str">
        <f>CONCATENATE("(",ROUND((F330/$H331)*100,1),")")</f>
        <v>(4.5)</v>
      </c>
      <c r="H330" s="302">
        <f t="shared" ref="H330" si="251">SUM(B330,D330,F330)</f>
        <v>2.9475930439415601</v>
      </c>
      <c r="I330" s="299" t="str">
        <f>CONCATENATE("(",ROUND((H330/$H331)*100,1),")")</f>
        <v>(56)</v>
      </c>
      <c r="K330" s="302">
        <f t="shared" ref="K330:K331" si="252">B335-B330</f>
        <v>0.10207392871092003</v>
      </c>
      <c r="L330" s="302">
        <f t="shared" ref="L330:L331" si="253">D335-D330</f>
        <v>-6.196386650497987E-2</v>
      </c>
      <c r="M330" s="302">
        <f t="shared" ref="M330:M331" si="254">F335-F330</f>
        <v>-3.281660716166257E-3</v>
      </c>
      <c r="N330" s="302">
        <f t="shared" ref="N330:N331" si="255">SUM(K330:M330)</f>
        <v>3.6828401489773899E-2</v>
      </c>
    </row>
    <row r="331" spans="1:14" x14ac:dyDescent="0.2">
      <c r="A331" s="282" t="s">
        <v>363</v>
      </c>
      <c r="B331" s="302">
        <f>SUM(B329:B330)</f>
        <v>3.7535794870813479</v>
      </c>
      <c r="C331" s="299" t="str">
        <f>CONCATENATE("(",ROUND((B331/$H331)*100,1),")")</f>
        <v>(71.3)</v>
      </c>
      <c r="D331" s="302">
        <f>SUM(D329:D330)</f>
        <v>0.75628563980480534</v>
      </c>
      <c r="E331" s="299" t="str">
        <f>CONCATENATE("(",ROUND((D331/$H331)*100,1),")")</f>
        <v>(14.4)</v>
      </c>
      <c r="F331" s="302">
        <f>SUM(F329:F330)</f>
        <v>0.75313487311383809</v>
      </c>
      <c r="G331" s="299" t="str">
        <f>CONCATENATE("(",ROUND((F331/$H331)*100,1),")")</f>
        <v>(14.3)</v>
      </c>
      <c r="H331" s="302">
        <f>SUM(H329:H330)</f>
        <v>5.262999999999991</v>
      </c>
      <c r="I331" s="299" t="str">
        <f>CONCATENATE("(",ROUND((H331/$H331)*100,1),")")</f>
        <v>(100)</v>
      </c>
      <c r="K331" s="302">
        <f t="shared" si="252"/>
        <v>6.7114103079353171E-2</v>
      </c>
      <c r="L331" s="302">
        <f t="shared" si="253"/>
        <v>-6.2491748434858052E-2</v>
      </c>
      <c r="M331" s="302">
        <f t="shared" si="254"/>
        <v>2.937764535550802E-2</v>
      </c>
      <c r="N331" s="302">
        <f t="shared" si="255"/>
        <v>3.4000000000003139E-2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1.6069961629162881</v>
      </c>
      <c r="C334" s="299" t="str">
        <f>CONCATENATE("(",ROUND((B334/$H336)*100,1),")")</f>
        <v>(30.3)</v>
      </c>
      <c r="D334" s="302">
        <f>'Ind T6'!W135</f>
        <v>0.15843337873776514</v>
      </c>
      <c r="E334" s="299" t="str">
        <f>CONCATENATE("(",ROUND((D334/$H336)*100,1),")")</f>
        <v>(3)</v>
      </c>
      <c r="F334" s="302">
        <f>'Ind T6'!X135</f>
        <v>0.54714901291460749</v>
      </c>
      <c r="G334" s="299" t="str">
        <f>CONCATENATE("(",ROUND((F334/$H336)*100,1),")")</f>
        <v>(10.3)</v>
      </c>
      <c r="H334" s="302">
        <f>SUM(B334,D334,F334)</f>
        <v>2.3125785545686606</v>
      </c>
      <c r="I334" s="299" t="str">
        <f>CONCATENATE("(",ROUND((H334/$H336)*100,1),")")</f>
        <v>(43.7)</v>
      </c>
      <c r="K334" s="302">
        <f>B334-B324</f>
        <v>-0.24767119789629199</v>
      </c>
      <c r="L334" s="302">
        <f>D334-D324</f>
        <v>-2.0689833812065073E-2</v>
      </c>
      <c r="M334" s="302">
        <f>F334-F324</f>
        <v>-5.0628432615429375E-3</v>
      </c>
      <c r="N334" s="302">
        <f>SUM(K334:M334)</f>
        <v>-0.2734238749699</v>
      </c>
    </row>
    <row r="335" spans="1:14" x14ac:dyDescent="0.2">
      <c r="A335" s="282" t="s">
        <v>365</v>
      </c>
      <c r="B335" s="302">
        <f>'Ind T6'!V134</f>
        <v>2.213697427244413</v>
      </c>
      <c r="C335" s="299" t="str">
        <f>CONCATENATE("(",ROUND((B335/$H336)*100,1),")")</f>
        <v>(41.8)</v>
      </c>
      <c r="D335" s="302">
        <f>'Ind T6'!W134</f>
        <v>0.53536051263218221</v>
      </c>
      <c r="E335" s="299" t="str">
        <f>CONCATENATE("(",ROUND((D335/$H336)*100,1),")")</f>
        <v>(10.1)</v>
      </c>
      <c r="F335" s="302">
        <f>'Ind T6'!X134</f>
        <v>0.23536350555473864</v>
      </c>
      <c r="G335" s="299" t="str">
        <f>CONCATENATE("(",ROUND((F335/$H336)*100,1),")")</f>
        <v>(4.4)</v>
      </c>
      <c r="H335" s="302">
        <f>SUM(B335,D335,F335)</f>
        <v>2.9844214454313338</v>
      </c>
      <c r="I335" s="299" t="str">
        <f>CONCATENATE("(",ROUND((H335/$H336)*100,1),")")</f>
        <v>(56.3)</v>
      </c>
      <c r="K335" s="302">
        <f t="shared" ref="K335:K336" si="256">B335-B325</f>
        <v>-8.7761374641300627E-2</v>
      </c>
      <c r="L335" s="302">
        <f t="shared" ref="L335:L336" si="257">D335-D325</f>
        <v>-0.16954320805038892</v>
      </c>
      <c r="M335" s="302">
        <f t="shared" ref="M335:M336" si="258">F335-F325</f>
        <v>-3.0271542338407648E-2</v>
      </c>
      <c r="N335" s="302">
        <f t="shared" ref="N335:N336" si="259">SUM(K335:M335)</f>
        <v>-0.28757612503009722</v>
      </c>
    </row>
    <row r="336" spans="1:14" x14ac:dyDescent="0.2">
      <c r="A336" s="282" t="s">
        <v>363</v>
      </c>
      <c r="B336" s="302">
        <f>SUM(B334:B335)</f>
        <v>3.8206935901607011</v>
      </c>
      <c r="C336" s="299" t="str">
        <f>CONCATENATE("(",ROUND((B336/$H336)*100,1),")")</f>
        <v>(72.1)</v>
      </c>
      <c r="D336" s="302">
        <f>SUM(D334:D335)</f>
        <v>0.69379389136994729</v>
      </c>
      <c r="E336" s="299" t="str">
        <f>CONCATENATE("(",ROUND((D336/$H336)*100,1),")")</f>
        <v>(13.1)</v>
      </c>
      <c r="F336" s="302">
        <f>SUM(F334:F335)</f>
        <v>0.78251251846934611</v>
      </c>
      <c r="G336" s="299" t="str">
        <f>CONCATENATE("(",ROUND((F336/$H336)*100,1),")")</f>
        <v>(14.8)</v>
      </c>
      <c r="H336" s="302">
        <f>SUM(H334:H335)</f>
        <v>5.2969999999999944</v>
      </c>
      <c r="I336" s="299" t="str">
        <f>CONCATENATE("(",ROUND((H336/$H336)*100,1),")")</f>
        <v>(100)</v>
      </c>
      <c r="K336" s="302">
        <f t="shared" si="256"/>
        <v>-0.3354325725375924</v>
      </c>
      <c r="L336" s="302">
        <f t="shared" si="257"/>
        <v>-0.19023304186245404</v>
      </c>
      <c r="M336" s="302">
        <f t="shared" si="258"/>
        <v>-3.5334385599950613E-2</v>
      </c>
      <c r="N336" s="302">
        <f t="shared" si="259"/>
        <v>-0.56099999999999706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6.352175833960505</v>
      </c>
      <c r="C345" s="299" t="str">
        <f>CONCATENATE("(",ROUND((B345/$H347)*100,1),")")</f>
        <v>(35.1)</v>
      </c>
      <c r="D345" s="302">
        <f>'Ind T6'!M144</f>
        <v>0.99041306855739197</v>
      </c>
      <c r="E345" s="299" t="str">
        <f>CONCATENATE("(",ROUND((D345/$H347)*100,1),")")</f>
        <v>(5.5)</v>
      </c>
      <c r="F345" s="302">
        <f>'Ind T6'!N144</f>
        <v>1.6884969226005901</v>
      </c>
      <c r="G345" s="299" t="str">
        <f>CONCATENATE("(",ROUND((F345/$H347)*100,1),")")</f>
        <v>(9.3)</v>
      </c>
      <c r="H345" s="302">
        <f>SUM(B345,D345,F345)</f>
        <v>9.0310858251184865</v>
      </c>
      <c r="I345" s="299" t="str">
        <f>CONCATENATE("(",ROUND((H345/$H347)*100,1),")")</f>
        <v>(50)</v>
      </c>
      <c r="K345" s="302">
        <f>B350-B345</f>
        <v>0.27681390248038173</v>
      </c>
      <c r="L345" s="302">
        <f>D350-D345</f>
        <v>9.1437828537018762E-2</v>
      </c>
      <c r="M345" s="302">
        <f>F350-F345</f>
        <v>0.11582240775804742</v>
      </c>
      <c r="N345" s="302">
        <f>SUM(K345:M345)</f>
        <v>0.48407413877544792</v>
      </c>
    </row>
    <row r="346" spans="1:14" x14ac:dyDescent="0.2">
      <c r="A346" s="282" t="s">
        <v>365</v>
      </c>
      <c r="B346" s="302">
        <f>'Ind T6'!L143</f>
        <v>4.4002165027853666</v>
      </c>
      <c r="C346" s="299" t="str">
        <f>CONCATENATE("(",ROUND((B346/$H347)*100,1),")")</f>
        <v>(24.3)</v>
      </c>
      <c r="D346" s="302">
        <f>'Ind T6'!M143</f>
        <v>2.691864850366275</v>
      </c>
      <c r="E346" s="299" t="str">
        <f>CONCATENATE("(",ROUND((D346/$H347)*100,1),")")</f>
        <v>(14.9)</v>
      </c>
      <c r="F346" s="302">
        <f>'Ind T6'!N143</f>
        <v>1.9508328217298636</v>
      </c>
      <c r="G346" s="299" t="str">
        <f>CONCATENATE("(",ROUND((F346/$H347)*100,1),")")</f>
        <v>(10.8)</v>
      </c>
      <c r="H346" s="302">
        <f t="shared" ref="H346" si="260">SUM(B346,D346,F346)</f>
        <v>9.0429141748815045</v>
      </c>
      <c r="I346" s="299" t="str">
        <f>CONCATENATE("(",ROUND((H346/$H347)*100,1),")")</f>
        <v>(50)</v>
      </c>
      <c r="K346" s="302">
        <f t="shared" ref="K346:K347" si="261">B351-B346</f>
        <v>0.32431681580678973</v>
      </c>
      <c r="L346" s="302">
        <f t="shared" ref="L346:L347" si="262">D351-D346</f>
        <v>0.23027211187839347</v>
      </c>
      <c r="M346" s="302">
        <f t="shared" ref="M346:M347" si="263">F351-F346</f>
        <v>0.19933693353936577</v>
      </c>
      <c r="N346" s="302">
        <f t="shared" ref="N346:N347" si="264">SUM(K346:M346)</f>
        <v>0.75392586122454897</v>
      </c>
    </row>
    <row r="347" spans="1:14" x14ac:dyDescent="0.2">
      <c r="A347" s="282" t="s">
        <v>363</v>
      </c>
      <c r="B347" s="302">
        <f>SUM(B345:B346)</f>
        <v>10.752392336745871</v>
      </c>
      <c r="C347" s="299" t="str">
        <f>CONCATENATE("(",ROUND((B347/$H347)*100,1),")")</f>
        <v>(59.5)</v>
      </c>
      <c r="D347" s="302">
        <f>SUM(D345:D346)</f>
        <v>3.682277918923667</v>
      </c>
      <c r="E347" s="299" t="str">
        <f>CONCATENATE("(",ROUND((D347/$H347)*100,1),")")</f>
        <v>(20.4)</v>
      </c>
      <c r="F347" s="302">
        <f>SUM(F345:F346)</f>
        <v>3.6393297443304538</v>
      </c>
      <c r="G347" s="299" t="str">
        <f>CONCATENATE("(",ROUND((F347/$H347)*100,1),")")</f>
        <v>(20.1)</v>
      </c>
      <c r="H347" s="302">
        <f>SUM(H345:H346)</f>
        <v>18.073999999999991</v>
      </c>
      <c r="I347" s="299" t="str">
        <f>CONCATENATE("(",ROUND((H347/$H347)*100,1),")")</f>
        <v>(100)</v>
      </c>
      <c r="K347" s="302">
        <f t="shared" si="261"/>
        <v>0.60113071828717324</v>
      </c>
      <c r="L347" s="302">
        <f t="shared" si="262"/>
        <v>0.32170994041541245</v>
      </c>
      <c r="M347" s="302">
        <f t="shared" si="263"/>
        <v>0.31515934129741341</v>
      </c>
      <c r="N347" s="302">
        <f t="shared" si="264"/>
        <v>1.2379999999999991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6.6289897364408867</v>
      </c>
      <c r="C350" s="299" t="str">
        <f>CONCATENATE("(",ROUND((B350/$H352)*100,1),")")</f>
        <v>(34.3)</v>
      </c>
      <c r="D350" s="302">
        <f>'Ind T6'!R144</f>
        <v>1.0818508970944107</v>
      </c>
      <c r="E350" s="299" t="str">
        <f>CONCATENATE("(",ROUND((D350/$H352)*100,1),")")</f>
        <v>(5.6)</v>
      </c>
      <c r="F350" s="302">
        <f>'Ind T6'!S144</f>
        <v>1.8043193303586376</v>
      </c>
      <c r="G350" s="299" t="str">
        <f>CONCATENATE("(",ROUND((F350/$H352)*100,1),")")</f>
        <v>(9.3)</v>
      </c>
      <c r="H350" s="302">
        <f>SUM(B350,D350,F350)</f>
        <v>9.5151599638939341</v>
      </c>
      <c r="I350" s="299" t="str">
        <f>CONCATENATE("(",ROUND((H350/$H352)*100,1),")")</f>
        <v>(49.3)</v>
      </c>
      <c r="K350" s="302">
        <f>B355-B350</f>
        <v>0.42591048294638778</v>
      </c>
      <c r="L350" s="302">
        <f>D355-D350</f>
        <v>0.15890211940145393</v>
      </c>
      <c r="M350" s="302">
        <f>F355-F350</f>
        <v>0.18163852078411002</v>
      </c>
      <c r="N350" s="302">
        <f>SUM(K350:M350)</f>
        <v>0.76645112313195174</v>
      </c>
    </row>
    <row r="351" spans="1:14" x14ac:dyDescent="0.2">
      <c r="A351" s="282" t="s">
        <v>365</v>
      </c>
      <c r="B351" s="302">
        <f>'Ind T6'!Q143</f>
        <v>4.7245333185921563</v>
      </c>
      <c r="C351" s="299" t="str">
        <f>CONCATENATE("(",ROUND((B351/$H352)*100,1),")")</f>
        <v>(24.5)</v>
      </c>
      <c r="D351" s="302">
        <f>'Ind T6'!R143</f>
        <v>2.9221369622446685</v>
      </c>
      <c r="E351" s="299" t="str">
        <f>CONCATENATE("(",ROUND((D351/$H352)*100,1),")")</f>
        <v>(15.1)</v>
      </c>
      <c r="F351" s="302">
        <f>'Ind T6'!S143</f>
        <v>2.1501697552692294</v>
      </c>
      <c r="G351" s="299" t="str">
        <f>CONCATENATE("(",ROUND((F351/$H352)*100,1),")")</f>
        <v>(11.1)</v>
      </c>
      <c r="H351" s="302">
        <f t="shared" ref="H351" si="265">SUM(B351,D351,F351)</f>
        <v>9.7968400361060546</v>
      </c>
      <c r="I351" s="299" t="str">
        <f>CONCATENATE("(",ROUND((H351/$H352)*100,1),")")</f>
        <v>(50.7)</v>
      </c>
      <c r="K351" s="302">
        <f t="shared" ref="K351:K352" si="266">B356-B351</f>
        <v>0.45128063330415902</v>
      </c>
      <c r="L351" s="302">
        <f t="shared" ref="L351:L352" si="267">D356-D351</f>
        <v>0.32636817814838315</v>
      </c>
      <c r="M351" s="302">
        <f t="shared" ref="M351:M352" si="268">F356-F351</f>
        <v>0.31490006541549675</v>
      </c>
      <c r="N351" s="302">
        <f t="shared" ref="N351:N352" si="269">SUM(K351:M351)</f>
        <v>1.0925488768680389</v>
      </c>
    </row>
    <row r="352" spans="1:14" x14ac:dyDescent="0.2">
      <c r="A352" s="282" t="s">
        <v>363</v>
      </c>
      <c r="B352" s="302">
        <f>SUM(B350:B351)</f>
        <v>11.353523055033044</v>
      </c>
      <c r="C352" s="299" t="str">
        <f>CONCATENATE("(",ROUND((B352/$H352)*100,1),")")</f>
        <v>(58.8)</v>
      </c>
      <c r="D352" s="302">
        <f>SUM(D350:D351)</f>
        <v>4.0039878593390794</v>
      </c>
      <c r="E352" s="299" t="str">
        <f>CONCATENATE("(",ROUND((D352/$H352)*100,1),")")</f>
        <v>(20.7)</v>
      </c>
      <c r="F352" s="302">
        <f>SUM(F350:F351)</f>
        <v>3.9544890856278672</v>
      </c>
      <c r="G352" s="299" t="str">
        <f>CONCATENATE("(",ROUND((F352/$H352)*100,1),")")</f>
        <v>(20.5)</v>
      </c>
      <c r="H352" s="302">
        <f>SUM(H350:H351)</f>
        <v>19.311999999999991</v>
      </c>
      <c r="I352" s="299" t="str">
        <f>CONCATENATE("(",ROUND((H352/$H352)*100,1),")")</f>
        <v>(100)</v>
      </c>
      <c r="K352" s="302">
        <f t="shared" si="266"/>
        <v>0.8771911162505468</v>
      </c>
      <c r="L352" s="302">
        <f t="shared" si="267"/>
        <v>0.48527029754983708</v>
      </c>
      <c r="M352" s="302">
        <f t="shared" si="268"/>
        <v>0.49653858619960634</v>
      </c>
      <c r="N352" s="302">
        <f t="shared" si="269"/>
        <v>1.8589999999999902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7.0549002193872745</v>
      </c>
      <c r="C355" s="299" t="str">
        <f>CONCATENATE("(",ROUND((B355/$H357)*100,1),")")</f>
        <v>(33.3)</v>
      </c>
      <c r="D355" s="302">
        <f>'Ind T6'!W144</f>
        <v>1.2407530164958647</v>
      </c>
      <c r="E355" s="299" t="str">
        <f>CONCATENATE("(",ROUND((D355/$H357)*100,1),")")</f>
        <v>(5.9)</v>
      </c>
      <c r="F355" s="302">
        <f>'Ind T6'!X144</f>
        <v>1.9859578511427476</v>
      </c>
      <c r="G355" s="299" t="str">
        <f>CONCATENATE("(",ROUND((F355/$H357)*100,1),")")</f>
        <v>(9.4)</v>
      </c>
      <c r="H355" s="302">
        <f>SUM(B355,D355,F355)</f>
        <v>10.281611087025887</v>
      </c>
      <c r="I355" s="299" t="str">
        <f>CONCATENATE("(",ROUND((H355/$H357)*100,1),")")</f>
        <v>(48.6)</v>
      </c>
      <c r="K355" s="302">
        <f>B355-B345</f>
        <v>0.70272438542676952</v>
      </c>
      <c r="L355" s="302">
        <f>D355-D345</f>
        <v>0.2503399479384727</v>
      </c>
      <c r="M355" s="302">
        <f>F355-F345</f>
        <v>0.29746092854215744</v>
      </c>
      <c r="N355" s="302">
        <f>SUM(K355:M355)</f>
        <v>1.2505252619073997</v>
      </c>
    </row>
    <row r="356" spans="1:14" x14ac:dyDescent="0.2">
      <c r="A356" s="282" t="s">
        <v>365</v>
      </c>
      <c r="B356" s="302">
        <f>'Ind T6'!V143</f>
        <v>5.1758139518963153</v>
      </c>
      <c r="C356" s="299" t="str">
        <f>CONCATENATE("(",ROUND((B356/$H357)*100,1),")")</f>
        <v>(24.4)</v>
      </c>
      <c r="D356" s="302">
        <f>'Ind T6'!W143</f>
        <v>3.2485051403930516</v>
      </c>
      <c r="E356" s="299" t="str">
        <f>CONCATENATE("(",ROUND((D356/$H357)*100,1),")")</f>
        <v>(15.3)</v>
      </c>
      <c r="F356" s="302">
        <f>'Ind T6'!X143</f>
        <v>2.4650698206847261</v>
      </c>
      <c r="G356" s="299" t="str">
        <f>CONCATENATE("(",ROUND((F356/$H357)*100,1),")")</f>
        <v>(11.6)</v>
      </c>
      <c r="H356" s="302">
        <f t="shared" ref="H356" si="270">SUM(B356,D356,F356)</f>
        <v>10.889388912974091</v>
      </c>
      <c r="I356" s="299" t="str">
        <f>CONCATENATE("(",ROUND((H356/$H357)*100,1),")")</f>
        <v>(51.4)</v>
      </c>
      <c r="K356" s="302">
        <f t="shared" ref="K356:K357" si="271">B356-B346</f>
        <v>0.77559744911094874</v>
      </c>
      <c r="L356" s="302">
        <f t="shared" ref="L356:L357" si="272">D356-D346</f>
        <v>0.55664029002677662</v>
      </c>
      <c r="M356" s="302">
        <f t="shared" ref="M356:M357" si="273">F356-F346</f>
        <v>0.51423699895486252</v>
      </c>
      <c r="N356" s="302">
        <f t="shared" ref="N356:N357" si="274">SUM(K356:M356)</f>
        <v>1.8464747380925879</v>
      </c>
    </row>
    <row r="357" spans="1:14" x14ac:dyDescent="0.2">
      <c r="A357" s="282" t="s">
        <v>363</v>
      </c>
      <c r="B357" s="302">
        <f>SUM(B355:B356)</f>
        <v>12.230714171283591</v>
      </c>
      <c r="C357" s="299" t="str">
        <f>CONCATENATE("(",ROUND((B357/$H357)*100,1),")")</f>
        <v>(57.8)</v>
      </c>
      <c r="D357" s="302">
        <f>SUM(D355:D356)</f>
        <v>4.4892581568889165</v>
      </c>
      <c r="E357" s="299" t="str">
        <f>CONCATENATE("(",ROUND((D357/$H357)*100,1),")")</f>
        <v>(21.2)</v>
      </c>
      <c r="F357" s="302">
        <f>SUM(F355:F356)</f>
        <v>4.4510276718274735</v>
      </c>
      <c r="G357" s="299" t="str">
        <f>CONCATENATE("(",ROUND((F357/$H357)*100,1),")")</f>
        <v>(21)</v>
      </c>
      <c r="H357" s="302">
        <f>SUM(H355:H356)</f>
        <v>21.170999999999978</v>
      </c>
      <c r="I357" s="299" t="str">
        <f>CONCATENATE("(",ROUND((H357/$H357)*100,1),")")</f>
        <v>(100)</v>
      </c>
      <c r="K357" s="302">
        <f t="shared" si="271"/>
        <v>1.47832183453772</v>
      </c>
      <c r="L357" s="302">
        <f t="shared" si="272"/>
        <v>0.80698023796524954</v>
      </c>
      <c r="M357" s="302">
        <f t="shared" si="273"/>
        <v>0.81169792749701974</v>
      </c>
      <c r="N357" s="302">
        <f t="shared" si="274"/>
        <v>3.0969999999999893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5.1548887927108042</v>
      </c>
      <c r="C366" s="299" t="str">
        <f>CONCATENATE("(",ROUND((B366/$H368)*100,1),")")</f>
        <v>(32.8)</v>
      </c>
      <c r="D366" s="302">
        <f>'Ind T6'!M153</f>
        <v>1.6167717990099462</v>
      </c>
      <c r="E366" s="299" t="str">
        <f>CONCATENATE("(",ROUND((D366/$H368)*100,1),")")</f>
        <v>(10.3)</v>
      </c>
      <c r="F366" s="302">
        <f>'Ind T6'!N153</f>
        <v>1.4630514397778227</v>
      </c>
      <c r="G366" s="299" t="str">
        <f>CONCATENATE("(",ROUND((F366/$H368)*100,1),")")</f>
        <v>(9.3)</v>
      </c>
      <c r="H366" s="302">
        <f>SUM(B366,D366,F366)</f>
        <v>8.2347120314985727</v>
      </c>
      <c r="I366" s="299" t="str">
        <f>CONCATENATE("(",ROUND((H366/$H368)*100,1),")")</f>
        <v>(52.3)</v>
      </c>
      <c r="K366" s="302">
        <f>B371-B366</f>
        <v>0.85493855019233767</v>
      </c>
      <c r="L366" s="302">
        <f>D371-D366</f>
        <v>0.26444108278241862</v>
      </c>
      <c r="M366" s="302">
        <f>F371-F366</f>
        <v>0.21591286491296047</v>
      </c>
      <c r="N366" s="302">
        <f>SUM(K366:M366)</f>
        <v>1.3352924978877168</v>
      </c>
    </row>
    <row r="367" spans="1:14" x14ac:dyDescent="0.2">
      <c r="A367" s="282" t="s">
        <v>365</v>
      </c>
      <c r="B367" s="302">
        <f>'Ind T6'!L152</f>
        <v>3.0328310045922975</v>
      </c>
      <c r="C367" s="299" t="str">
        <f>CONCATENATE("(",ROUND((B367/$H368)*100,1),")")</f>
        <v>(19.3)</v>
      </c>
      <c r="D367" s="302">
        <f>'Ind T6'!M152</f>
        <v>2.8024097614627537</v>
      </c>
      <c r="E367" s="299" t="str">
        <f>CONCATENATE("(",ROUND((D367/$H368)*100,1),")")</f>
        <v>(17.8)</v>
      </c>
      <c r="F367" s="302">
        <f>'Ind T6'!N152</f>
        <v>1.6630472024463621</v>
      </c>
      <c r="G367" s="299" t="str">
        <f>CONCATENATE("(",ROUND((F367/$H368)*100,1),")")</f>
        <v>(10.6)</v>
      </c>
      <c r="H367" s="302">
        <f t="shared" ref="H367" si="275">SUM(B367,D367,F367)</f>
        <v>7.4982879685014137</v>
      </c>
      <c r="I367" s="299" t="str">
        <f>CONCATENATE("(",ROUND((H367/$H368)*100,1),")")</f>
        <v>(47.7)</v>
      </c>
      <c r="K367" s="302">
        <f t="shared" ref="K367:K368" si="276">B372-B367</f>
        <v>0.56665835366239037</v>
      </c>
      <c r="L367" s="302">
        <f t="shared" ref="L367:L368" si="277">D372-D367</f>
        <v>0.40337237896359746</v>
      </c>
      <c r="M367" s="302">
        <f t="shared" ref="M367:M368" si="278">F372-F367</f>
        <v>0.24367676948632577</v>
      </c>
      <c r="N367" s="302">
        <f t="shared" ref="N367:N368" si="279">SUM(K367:M367)</f>
        <v>1.2137075021123136</v>
      </c>
    </row>
    <row r="368" spans="1:14" x14ac:dyDescent="0.2">
      <c r="A368" s="282" t="s">
        <v>363</v>
      </c>
      <c r="B368" s="302">
        <f>SUM(B366:B367)</f>
        <v>8.1877197973031013</v>
      </c>
      <c r="C368" s="299" t="str">
        <f>CONCATENATE("(",ROUND((B368/$H368)*100,1),")")</f>
        <v>(52)</v>
      </c>
      <c r="D368" s="302">
        <f>SUM(D366:D367)</f>
        <v>4.4191815604726994</v>
      </c>
      <c r="E368" s="299" t="str">
        <f>CONCATENATE("(",ROUND((D368/$H368)*100,1),")")</f>
        <v>(28.1)</v>
      </c>
      <c r="F368" s="302">
        <f>SUM(F366:F367)</f>
        <v>3.1260986422241848</v>
      </c>
      <c r="G368" s="299" t="str">
        <f>CONCATENATE("(",ROUND((F368/$H368)*100,1),")")</f>
        <v>(19.9)</v>
      </c>
      <c r="H368" s="302">
        <f>SUM(H366:H367)</f>
        <v>15.732999999999986</v>
      </c>
      <c r="I368" s="299" t="str">
        <f>CONCATENATE("(",ROUND((H368/$H368)*100,1),")")</f>
        <v>(100)</v>
      </c>
      <c r="K368" s="302">
        <f t="shared" si="276"/>
        <v>1.4215969038547289</v>
      </c>
      <c r="L368" s="302">
        <f t="shared" si="277"/>
        <v>0.6678134617460163</v>
      </c>
      <c r="M368" s="302">
        <f t="shared" si="278"/>
        <v>0.45958963439928624</v>
      </c>
      <c r="N368" s="302">
        <f t="shared" si="279"/>
        <v>2.5490000000000315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6.0098273429031419</v>
      </c>
      <c r="C371" s="299" t="str">
        <f>CONCATENATE("(",ROUND((B371/$H373)*100,1),")")</f>
        <v>(32.9)</v>
      </c>
      <c r="D371" s="302">
        <f>'Ind T6'!R153</f>
        <v>1.8812128817923648</v>
      </c>
      <c r="E371" s="299" t="str">
        <f>CONCATENATE("(",ROUND((D371/$H373)*100,1),")")</f>
        <v>(10.3)</v>
      </c>
      <c r="F371" s="302">
        <f>'Ind T6'!S153</f>
        <v>1.6789643046907832</v>
      </c>
      <c r="G371" s="299" t="str">
        <f>CONCATENATE("(",ROUND((F371/$H373)*100,1),")")</f>
        <v>(9.2)</v>
      </c>
      <c r="H371" s="302">
        <f>SUM(B371,D371,F371)</f>
        <v>9.5700045293862903</v>
      </c>
      <c r="I371" s="299" t="str">
        <f>CONCATENATE("(",ROUND((H371/$H373)*100,1),")")</f>
        <v>(52.3)</v>
      </c>
      <c r="K371" s="302">
        <f>B376-B371</f>
        <v>0.85979628853424028</v>
      </c>
      <c r="L371" s="302">
        <f>D376-D371</f>
        <v>0.24934935093922772</v>
      </c>
      <c r="M371" s="302">
        <f>F376-F371</f>
        <v>0.24639389973652426</v>
      </c>
      <c r="N371" s="302">
        <f>SUM(K371:M371)</f>
        <v>1.3555395392099923</v>
      </c>
    </row>
    <row r="372" spans="1:14" x14ac:dyDescent="0.2">
      <c r="A372" s="282" t="s">
        <v>365</v>
      </c>
      <c r="B372" s="302">
        <f>'Ind T6'!Q152</f>
        <v>3.5994893582546879</v>
      </c>
      <c r="C372" s="299" t="str">
        <f>CONCATENATE("(",ROUND((B372/$H373)*100,1),")")</f>
        <v>(19.7)</v>
      </c>
      <c r="D372" s="302">
        <f>'Ind T6'!R152</f>
        <v>3.2057821404263511</v>
      </c>
      <c r="E372" s="299" t="str">
        <f>CONCATENATE("(",ROUND((D372/$H373)*100,1),")")</f>
        <v>(17.5)</v>
      </c>
      <c r="F372" s="302">
        <f>'Ind T6'!S152</f>
        <v>1.9067239719326878</v>
      </c>
      <c r="G372" s="299" t="str">
        <f>CONCATENATE("(",ROUND((F372/$H373)*100,1),")")</f>
        <v>(10.4)</v>
      </c>
      <c r="H372" s="302">
        <f t="shared" ref="H372" si="280">SUM(B372,D372,F372)</f>
        <v>8.7119954706137275</v>
      </c>
      <c r="I372" s="299" t="str">
        <f>CONCATENATE("(",ROUND((H372/$H373)*100,1),")")</f>
        <v>(47.7)</v>
      </c>
      <c r="K372" s="302">
        <f t="shared" ref="K372:K373" si="281">B377-B372</f>
        <v>0.60666974238750671</v>
      </c>
      <c r="L372" s="302">
        <f t="shared" ref="L372:L373" si="282">D377-D372</f>
        <v>0.33346386824872454</v>
      </c>
      <c r="M372" s="302">
        <f t="shared" ref="M372:M373" si="283">F377-F372</f>
        <v>0.29232685015374549</v>
      </c>
      <c r="N372" s="302">
        <f t="shared" ref="N372:N373" si="284">SUM(K372:M372)</f>
        <v>1.2324604607899767</v>
      </c>
    </row>
    <row r="373" spans="1:14" x14ac:dyDescent="0.2">
      <c r="A373" s="282" t="s">
        <v>363</v>
      </c>
      <c r="B373" s="302">
        <f>SUM(B371:B372)</f>
        <v>9.6093167011578302</v>
      </c>
      <c r="C373" s="299" t="str">
        <f>CONCATENATE("(",ROUND((B373/$H373)*100,1),")")</f>
        <v>(52.6)</v>
      </c>
      <c r="D373" s="302">
        <f>SUM(D371:D372)</f>
        <v>5.0869950222187157</v>
      </c>
      <c r="E373" s="299" t="str">
        <f>CONCATENATE("(",ROUND((D373/$H373)*100,1),")")</f>
        <v>(27.8)</v>
      </c>
      <c r="F373" s="302">
        <f>SUM(F371:F372)</f>
        <v>3.585688276623471</v>
      </c>
      <c r="G373" s="299" t="str">
        <f>CONCATENATE("(",ROUND((F373/$H373)*100,1),")")</f>
        <v>(19.6)</v>
      </c>
      <c r="H373" s="302">
        <f>SUM(H371:H372)</f>
        <v>18.282000000000018</v>
      </c>
      <c r="I373" s="299" t="str">
        <f>CONCATENATE("(",ROUND((H373/$H373)*100,1),")")</f>
        <v>(100)</v>
      </c>
      <c r="K373" s="302">
        <f t="shared" si="281"/>
        <v>1.4664660309217474</v>
      </c>
      <c r="L373" s="302">
        <f t="shared" si="282"/>
        <v>0.58281321918795292</v>
      </c>
      <c r="M373" s="302">
        <f t="shared" si="283"/>
        <v>0.53872074989026952</v>
      </c>
      <c r="N373" s="302">
        <f t="shared" si="284"/>
        <v>2.5879999999999699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6.8696236314373822</v>
      </c>
      <c r="C376" s="299" t="str">
        <f>CONCATENATE("(",ROUND((B376/$H378)*100,1),")")</f>
        <v>(32.9)</v>
      </c>
      <c r="D376" s="302">
        <f>'Ind T6'!W153</f>
        <v>2.1305622327315925</v>
      </c>
      <c r="E376" s="299" t="str">
        <f>CONCATENATE("(",ROUND((D376/$H378)*100,1),")")</f>
        <v>(10.2)</v>
      </c>
      <c r="F376" s="302">
        <f>'Ind T6'!X153</f>
        <v>1.9253582044273074</v>
      </c>
      <c r="G376" s="299" t="str">
        <f>CONCATENATE("(",ROUND((F376/$H378)*100,1),")")</f>
        <v>(9.2)</v>
      </c>
      <c r="H376" s="302">
        <f>SUM(B376,D376,F376)</f>
        <v>10.925544068596283</v>
      </c>
      <c r="I376" s="299" t="str">
        <f>CONCATENATE("(",ROUND((H376/$H378)*100,1),")")</f>
        <v>(52.4)</v>
      </c>
      <c r="K376" s="302">
        <f>B376-B366</f>
        <v>1.7147348387265779</v>
      </c>
      <c r="L376" s="302">
        <f>D376-D366</f>
        <v>0.51379043372164634</v>
      </c>
      <c r="M376" s="302">
        <f>F376-F366</f>
        <v>0.46230676464948472</v>
      </c>
      <c r="N376" s="302">
        <f>SUM(K376:M376)</f>
        <v>2.6908320370977092</v>
      </c>
    </row>
    <row r="377" spans="1:14" x14ac:dyDescent="0.2">
      <c r="A377" s="282" t="s">
        <v>365</v>
      </c>
      <c r="B377" s="302">
        <f>'Ind T6'!V152</f>
        <v>4.2061591006421946</v>
      </c>
      <c r="C377" s="299" t="str">
        <f>CONCATENATE("(",ROUND((B377/$H378)*100,1),")")</f>
        <v>(20.2)</v>
      </c>
      <c r="D377" s="302">
        <f>'Ind T6'!W152</f>
        <v>3.5392460086750757</v>
      </c>
      <c r="E377" s="299" t="str">
        <f>CONCATENATE("(",ROUND((D377/$H378)*100,1),")")</f>
        <v>(17)</v>
      </c>
      <c r="F377" s="302">
        <f>'Ind T6'!X152</f>
        <v>2.1990508220864333</v>
      </c>
      <c r="G377" s="299" t="str">
        <f>CONCATENATE("(",ROUND((F377/$H378)*100,1),")")</f>
        <v>(10.5)</v>
      </c>
      <c r="H377" s="302">
        <f t="shared" ref="H377" si="285">SUM(B377,D377,F377)</f>
        <v>9.9444559314037022</v>
      </c>
      <c r="I377" s="299" t="str">
        <f>CONCATENATE("(",ROUND((H377/$H378)*100,1),")")</f>
        <v>(47.6)</v>
      </c>
      <c r="K377" s="302">
        <f t="shared" ref="K377:K378" si="286">B377-B367</f>
        <v>1.1733280960498971</v>
      </c>
      <c r="L377" s="302">
        <f t="shared" ref="L377:L378" si="287">D377-D367</f>
        <v>0.73683624721232199</v>
      </c>
      <c r="M377" s="302">
        <f t="shared" ref="M377:M378" si="288">F377-F367</f>
        <v>0.53600361964007126</v>
      </c>
      <c r="N377" s="302">
        <f t="shared" ref="N377:N378" si="289">SUM(K377:M377)</f>
        <v>2.4461679629022903</v>
      </c>
    </row>
    <row r="378" spans="1:14" x14ac:dyDescent="0.2">
      <c r="A378" s="282" t="s">
        <v>363</v>
      </c>
      <c r="B378" s="302">
        <f>SUM(B376:B377)</f>
        <v>11.075782732079578</v>
      </c>
      <c r="C378" s="299" t="str">
        <f>CONCATENATE("(",ROUND((B378/$H378)*100,1),")")</f>
        <v>(53.1)</v>
      </c>
      <c r="D378" s="302">
        <f>SUM(D376:D377)</f>
        <v>5.6698082414066686</v>
      </c>
      <c r="E378" s="299" t="str">
        <f>CONCATENATE("(",ROUND((D378/$H378)*100,1),")")</f>
        <v>(27.2)</v>
      </c>
      <c r="F378" s="302">
        <f>SUM(F376:F377)</f>
        <v>4.1244090265137405</v>
      </c>
      <c r="G378" s="299" t="str">
        <f>CONCATENATE("(",ROUND((F378/$H378)*100,1),")")</f>
        <v>(19.8)</v>
      </c>
      <c r="H378" s="302">
        <f>SUM(H376:H377)</f>
        <v>20.869999999999983</v>
      </c>
      <c r="I378" s="299" t="str">
        <f>CONCATENATE("(",ROUND((H378/$H378)*100,1),")")</f>
        <v>(100)</v>
      </c>
      <c r="K378" s="302">
        <f t="shared" si="286"/>
        <v>2.8880629347764764</v>
      </c>
      <c r="L378" s="302">
        <f t="shared" si="287"/>
        <v>1.2506266809339692</v>
      </c>
      <c r="M378" s="302">
        <f t="shared" si="288"/>
        <v>0.99831038428955576</v>
      </c>
      <c r="N378" s="302">
        <f t="shared" si="289"/>
        <v>5.1370000000000013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3.3469024390088471</v>
      </c>
      <c r="C387" s="299" t="str">
        <f>CONCATENATE("(",ROUND((B387/$H389)*100,1),")")</f>
        <v>(36.1)</v>
      </c>
      <c r="D387" s="302">
        <f>'Ind T6'!M162</f>
        <v>0.54267425800939484</v>
      </c>
      <c r="E387" s="299" t="str">
        <f>CONCATENATE("(",ROUND((D387/$H389)*100,1),")")</f>
        <v>(5.9)</v>
      </c>
      <c r="F387" s="302">
        <f>'Ind T6'!N162</f>
        <v>0.30693975903896648</v>
      </c>
      <c r="G387" s="299" t="str">
        <f>CONCATENATE("(",ROUND((F387/$H389)*100,1),")")</f>
        <v>(3.3)</v>
      </c>
      <c r="H387" s="302">
        <f>SUM(B387,D387,F387)</f>
        <v>4.1965164560572088</v>
      </c>
      <c r="I387" s="299" t="str">
        <f>CONCATENATE("(",ROUND((H387/$H389)*100,1),")")</f>
        <v>(45.3)</v>
      </c>
      <c r="K387" s="302">
        <f>B392-B387</f>
        <v>-7.1047536546675616E-3</v>
      </c>
      <c r="L387" s="302">
        <f>D392-D387</f>
        <v>3.9752376242600418E-2</v>
      </c>
      <c r="M387" s="302">
        <f>F392-F387</f>
        <v>5.9435320402010938E-3</v>
      </c>
      <c r="N387" s="302">
        <f>SUM(K387:M387)</f>
        <v>3.859115462813395E-2</v>
      </c>
    </row>
    <row r="388" spans="1:14" x14ac:dyDescent="0.2">
      <c r="A388" s="282" t="s">
        <v>365</v>
      </c>
      <c r="B388" s="302">
        <f>'Ind T6'!L161</f>
        <v>2.5546269468243175</v>
      </c>
      <c r="C388" s="299" t="str">
        <f>CONCATENATE("(",ROUND((B388/$H389)*100,1),")")</f>
        <v>(27.6)</v>
      </c>
      <c r="D388" s="302">
        <f>'Ind T6'!M161</f>
        <v>2.2663179547447645</v>
      </c>
      <c r="E388" s="299" t="str">
        <f>CONCATENATE("(",ROUND((D388/$H389)*100,1),")")</f>
        <v>(24.5)</v>
      </c>
      <c r="F388" s="302">
        <f>'Ind T6'!N161</f>
        <v>0.24653864237370798</v>
      </c>
      <c r="G388" s="299" t="str">
        <f>CONCATENATE("(",ROUND((F388/$H389)*100,1),")")</f>
        <v>(2.7)</v>
      </c>
      <c r="H388" s="302">
        <f t="shared" ref="H388" si="290">SUM(B388,D388,F388)</f>
        <v>5.0674835439427897</v>
      </c>
      <c r="I388" s="299" t="str">
        <f>CONCATENATE("(",ROUND((H388/$H389)*100,1),")")</f>
        <v>(54.7)</v>
      </c>
      <c r="K388" s="302">
        <f t="shared" ref="K388:K389" si="291">B393-B388</f>
        <v>4.6998847297859303E-2</v>
      </c>
      <c r="L388" s="302">
        <f t="shared" ref="L388:L389" si="292">D393-D388</f>
        <v>4.6511400261779912E-2</v>
      </c>
      <c r="M388" s="302">
        <f t="shared" ref="M388:M389" si="293">F393-F388</f>
        <v>4.8985978122189633E-3</v>
      </c>
      <c r="N388" s="302">
        <f t="shared" ref="N388:N389" si="294">SUM(K388:M388)</f>
        <v>9.8408845371858178E-2</v>
      </c>
    </row>
    <row r="389" spans="1:14" x14ac:dyDescent="0.2">
      <c r="A389" s="282" t="s">
        <v>363</v>
      </c>
      <c r="B389" s="302">
        <f>SUM(B387:B388)</f>
        <v>5.9015293858331646</v>
      </c>
      <c r="C389" s="299" t="str">
        <f>CONCATENATE("(",ROUND((B389/$H389)*100,1),")")</f>
        <v>(63.7)</v>
      </c>
      <c r="D389" s="302">
        <f>SUM(D387:D388)</f>
        <v>2.8089922127541591</v>
      </c>
      <c r="E389" s="299" t="str">
        <f>CONCATENATE("(",ROUND((D389/$H389)*100,1),")")</f>
        <v>(30.3)</v>
      </c>
      <c r="F389" s="302">
        <f>SUM(F387:F388)</f>
        <v>0.55347840141267446</v>
      </c>
      <c r="G389" s="299" t="str">
        <f>CONCATENATE("(",ROUND((F389/$H389)*100,1),")")</f>
        <v>(6)</v>
      </c>
      <c r="H389" s="302">
        <f>SUM(H387:H388)</f>
        <v>9.2639999999999993</v>
      </c>
      <c r="I389" s="299" t="str">
        <f>CONCATENATE("(",ROUND((H389/$H389)*100,1),")")</f>
        <v>(100)</v>
      </c>
      <c r="K389" s="302">
        <f t="shared" si="291"/>
        <v>3.9894093643191297E-2</v>
      </c>
      <c r="L389" s="302">
        <f t="shared" si="292"/>
        <v>8.6263776504380552E-2</v>
      </c>
      <c r="M389" s="302">
        <f t="shared" si="293"/>
        <v>1.0842129852420057E-2</v>
      </c>
      <c r="N389" s="302">
        <f t="shared" si="294"/>
        <v>0.13699999999999191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3.3397976853541795</v>
      </c>
      <c r="C392" s="299" t="str">
        <f>CONCATENATE("(",ROUND((B392/$H394)*100,1),")")</f>
        <v>(35.5)</v>
      </c>
      <c r="D392" s="302">
        <f>'Ind T6'!R162</f>
        <v>0.58242663425199526</v>
      </c>
      <c r="E392" s="299" t="str">
        <f>CONCATENATE("(",ROUND((D392/$H394)*100,1),")")</f>
        <v>(6.2)</v>
      </c>
      <c r="F392" s="302">
        <f>'Ind T6'!S162</f>
        <v>0.31288329107916757</v>
      </c>
      <c r="G392" s="299" t="str">
        <f>CONCATENATE("(",ROUND((F392/$H394)*100,1),")")</f>
        <v>(3.3)</v>
      </c>
      <c r="H392" s="302">
        <f>SUM(B392,D392,F392)</f>
        <v>4.2351076106853425</v>
      </c>
      <c r="I392" s="299" t="str">
        <f>CONCATENATE("(",ROUND((H392/$H394)*100,1),")")</f>
        <v>(45)</v>
      </c>
      <c r="K392" s="302">
        <f>B397-B392</f>
        <v>-0.10431477215823381</v>
      </c>
      <c r="L392" s="302">
        <f>D397-D392</f>
        <v>6.6505181013536196E-2</v>
      </c>
      <c r="M392" s="302">
        <f>F397-F392</f>
        <v>6.5115790559636677E-3</v>
      </c>
      <c r="N392" s="302">
        <f>SUM(K392:M392)</f>
        <v>-3.1298012088733951E-2</v>
      </c>
    </row>
    <row r="393" spans="1:14" x14ac:dyDescent="0.2">
      <c r="A393" s="282" t="s">
        <v>365</v>
      </c>
      <c r="B393" s="302">
        <f>'Ind T6'!Q161</f>
        <v>2.6016257941221768</v>
      </c>
      <c r="C393" s="299" t="str">
        <f>CONCATENATE("(",ROUND((B393/$H394)*100,1),")")</f>
        <v>(27.7)</v>
      </c>
      <c r="D393" s="302">
        <f>'Ind T6'!R161</f>
        <v>2.3128293550065444</v>
      </c>
      <c r="E393" s="299" t="str">
        <f>CONCATENATE("(",ROUND((D393/$H394)*100,1),")")</f>
        <v>(24.6)</v>
      </c>
      <c r="F393" s="302">
        <f>'Ind T6'!S161</f>
        <v>0.25143724018592695</v>
      </c>
      <c r="G393" s="299" t="str">
        <f>CONCATENATE("(",ROUND((F393/$H394)*100,1),")")</f>
        <v>(2.7)</v>
      </c>
      <c r="H393" s="302">
        <f t="shared" ref="H393" si="295">SUM(B393,D393,F393)</f>
        <v>5.1658923893146484</v>
      </c>
      <c r="I393" s="299" t="str">
        <f>CONCATENATE("(",ROUND((H393/$H394)*100,1),")")</f>
        <v>(55)</v>
      </c>
      <c r="K393" s="302">
        <f t="shared" ref="K393:K394" si="296">B398-B393</f>
        <v>2.5815574558257559E-2</v>
      </c>
      <c r="L393" s="302">
        <f t="shared" ref="L393:L394" si="297">D398-D393</f>
        <v>2.3953022720445194E-2</v>
      </c>
      <c r="M393" s="302">
        <f t="shared" ref="M393:M394" si="298">F398-F393</f>
        <v>4.5294148100220033E-3</v>
      </c>
      <c r="N393" s="302">
        <f t="shared" ref="N393:N394" si="299">SUM(K393:M393)</f>
        <v>5.4298012088724756E-2</v>
      </c>
    </row>
    <row r="394" spans="1:14" x14ac:dyDescent="0.2">
      <c r="A394" s="282" t="s">
        <v>363</v>
      </c>
      <c r="B394" s="302">
        <f>SUM(B392:B393)</f>
        <v>5.9414234794763559</v>
      </c>
      <c r="C394" s="299" t="str">
        <f>CONCATENATE("(",ROUND((B394/$H394)*100,1),")")</f>
        <v>(63.2)</v>
      </c>
      <c r="D394" s="302">
        <f>SUM(D392:D393)</f>
        <v>2.8952559892585397</v>
      </c>
      <c r="E394" s="299" t="str">
        <f>CONCATENATE("(",ROUND((D394/$H394)*100,1),")")</f>
        <v>(30.8)</v>
      </c>
      <c r="F394" s="302">
        <f>SUM(F392:F393)</f>
        <v>0.56432053126509452</v>
      </c>
      <c r="G394" s="299" t="str">
        <f>CONCATENATE("(",ROUND((F394/$H394)*100,1),")")</f>
        <v>(6)</v>
      </c>
      <c r="H394" s="302">
        <f>SUM(H392:H393)</f>
        <v>9.4009999999999909</v>
      </c>
      <c r="I394" s="299" t="str">
        <f>CONCATENATE("(",ROUND((H394/$H394)*100,1),")")</f>
        <v>(100)</v>
      </c>
      <c r="K394" s="302">
        <f t="shared" si="296"/>
        <v>-7.8499197599976256E-2</v>
      </c>
      <c r="L394" s="302">
        <f t="shared" si="297"/>
        <v>9.0458203733981613E-2</v>
      </c>
      <c r="M394" s="302">
        <f t="shared" si="298"/>
        <v>1.1040993865985671E-2</v>
      </c>
      <c r="N394" s="302">
        <f t="shared" si="299"/>
        <v>2.2999999999991028E-2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3.2354829131959457</v>
      </c>
      <c r="C397" s="299" t="str">
        <f>CONCATENATE("(",ROUND((B397/$H399)*100,1),")")</f>
        <v>(34.3)</v>
      </c>
      <c r="D397" s="302">
        <f>'Ind T6'!W162</f>
        <v>0.64893181526553145</v>
      </c>
      <c r="E397" s="299" t="str">
        <f>CONCATENATE("(",ROUND((D397/$H399)*100,1),")")</f>
        <v>(6.9)</v>
      </c>
      <c r="F397" s="302">
        <f>'Ind T6'!X162</f>
        <v>0.31939487013513124</v>
      </c>
      <c r="G397" s="299" t="str">
        <f>CONCATENATE("(",ROUND((F397/$H399)*100,1),")")</f>
        <v>(3.4)</v>
      </c>
      <c r="H397" s="302">
        <f>SUM(B397,D397,F397)</f>
        <v>4.2038095985966084</v>
      </c>
      <c r="I397" s="299" t="str">
        <f>CONCATENATE("(",ROUND((H397/$H399)*100,1),")")</f>
        <v>(44.6)</v>
      </c>
      <c r="K397" s="302">
        <f>B397-B387</f>
        <v>-0.11141952581290138</v>
      </c>
      <c r="L397" s="302">
        <f>D397-D387</f>
        <v>0.10625755725613661</v>
      </c>
      <c r="M397" s="302">
        <f>F397-F387</f>
        <v>1.2455111096164762E-2</v>
      </c>
      <c r="N397" s="302">
        <f>SUM(K397:M397)</f>
        <v>7.2931425393999993E-3</v>
      </c>
    </row>
    <row r="398" spans="1:14" x14ac:dyDescent="0.2">
      <c r="A398" s="282" t="s">
        <v>365</v>
      </c>
      <c r="B398" s="302">
        <f>'Ind T6'!V161</f>
        <v>2.6274413686804343</v>
      </c>
      <c r="C398" s="299" t="str">
        <f>CONCATENATE("(",ROUND((B398/$H399)*100,1),")")</f>
        <v>(27.9)</v>
      </c>
      <c r="D398" s="302">
        <f>'Ind T6'!W161</f>
        <v>2.3367823777269896</v>
      </c>
      <c r="E398" s="299" t="str">
        <f>CONCATENATE("(",ROUND((D398/$H399)*100,1),")")</f>
        <v>(24.8)</v>
      </c>
      <c r="F398" s="302">
        <f>'Ind T6'!X161</f>
        <v>0.25596665499594895</v>
      </c>
      <c r="G398" s="299" t="str">
        <f>CONCATENATE("(",ROUND((F398/$H399)*100,1),")")</f>
        <v>(2.7)</v>
      </c>
      <c r="H398" s="302">
        <f t="shared" ref="H398" si="300">SUM(B398,D398,F398)</f>
        <v>5.2201904014033724</v>
      </c>
      <c r="I398" s="299" t="str">
        <f>CONCATENATE("(",ROUND((H398/$H399)*100,1),")")</f>
        <v>(55.4)</v>
      </c>
      <c r="K398" s="302">
        <f t="shared" ref="K398:K399" si="301">B398-B388</f>
        <v>7.2814421856116862E-2</v>
      </c>
      <c r="L398" s="302">
        <f t="shared" ref="L398:L399" si="302">D398-D388</f>
        <v>7.0464422982225106E-2</v>
      </c>
      <c r="M398" s="302">
        <f t="shared" ref="M398:M399" si="303">F398-F388</f>
        <v>9.4280126222409666E-3</v>
      </c>
      <c r="N398" s="302">
        <f t="shared" ref="N398:N399" si="304">SUM(K398:M398)</f>
        <v>0.15270685746058293</v>
      </c>
    </row>
    <row r="399" spans="1:14" x14ac:dyDescent="0.2">
      <c r="A399" s="282" t="s">
        <v>363</v>
      </c>
      <c r="B399" s="302">
        <f>SUM(B397:B398)</f>
        <v>5.8629242818763796</v>
      </c>
      <c r="C399" s="299" t="str">
        <f>CONCATENATE("(",ROUND((B399/$H399)*100,1),")")</f>
        <v>(62.2)</v>
      </c>
      <c r="D399" s="302">
        <f>SUM(D397:D398)</f>
        <v>2.9857141929925213</v>
      </c>
      <c r="E399" s="299" t="str">
        <f>CONCATENATE("(",ROUND((D399/$H399)*100,1),")")</f>
        <v>(31.7)</v>
      </c>
      <c r="F399" s="302">
        <f>SUM(F397:F398)</f>
        <v>0.57536152513108019</v>
      </c>
      <c r="G399" s="299" t="str">
        <f>CONCATENATE("(",ROUND((F399/$H399)*100,1),")")</f>
        <v>(6.1)</v>
      </c>
      <c r="H399" s="302">
        <f>SUM(H397:H398)</f>
        <v>9.4239999999999817</v>
      </c>
      <c r="I399" s="299" t="str">
        <f>CONCATENATE("(",ROUND((H399/$H399)*100,1),")")</f>
        <v>(100)</v>
      </c>
      <c r="K399" s="302">
        <f t="shared" si="301"/>
        <v>-3.8605103956784959E-2</v>
      </c>
      <c r="L399" s="302">
        <f t="shared" si="302"/>
        <v>0.17672198023836216</v>
      </c>
      <c r="M399" s="302">
        <f t="shared" si="303"/>
        <v>2.1883123718405728E-2</v>
      </c>
      <c r="N399" s="302">
        <f t="shared" si="304"/>
        <v>0.15999999999998293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3.6338045774394532</v>
      </c>
      <c r="C408" s="299" t="str">
        <f>CONCATENATE("(",ROUND((B408/$H410)*100,1),")")</f>
        <v>(17.8)</v>
      </c>
      <c r="D408" s="302">
        <f>'Ind T6'!M171</f>
        <v>1.4499189205164804</v>
      </c>
      <c r="E408" s="299" t="str">
        <f>CONCATENATE("(",ROUND((D408/$H410)*100,1),")")</f>
        <v>(7.1)</v>
      </c>
      <c r="F408" s="302">
        <f>'Ind T6'!N171</f>
        <v>0.38083100305041895</v>
      </c>
      <c r="G408" s="299" t="str">
        <f>CONCATENATE("(",ROUND((F408/$H410)*100,1),")")</f>
        <v>(1.9)</v>
      </c>
      <c r="H408" s="302">
        <f>SUM(B408,D408,F408)</f>
        <v>5.4645545010063525</v>
      </c>
      <c r="I408" s="299" t="str">
        <f>CONCATENATE("(",ROUND((H408/$H410)*100,1),")")</f>
        <v>(26.8)</v>
      </c>
      <c r="K408" s="302">
        <f>B413-B408</f>
        <v>4.7487956905664319E-2</v>
      </c>
      <c r="L408" s="302">
        <f>D413-D408</f>
        <v>5.834977244106998E-2</v>
      </c>
      <c r="M408" s="302">
        <f>F413-F408</f>
        <v>1.7684646949128191E-2</v>
      </c>
      <c r="N408" s="302">
        <f>SUM(K408:M408)</f>
        <v>0.12352237629586249</v>
      </c>
    </row>
    <row r="409" spans="1:14" x14ac:dyDescent="0.2">
      <c r="A409" s="282" t="s">
        <v>365</v>
      </c>
      <c r="B409" s="302">
        <f>'Ind T6'!L170</f>
        <v>5.2381098949524851</v>
      </c>
      <c r="C409" s="299" t="str">
        <f>CONCATENATE("(",ROUND((B409/$H410)*100,1),")")</f>
        <v>(25.7)</v>
      </c>
      <c r="D409" s="302">
        <f>'Ind T6'!M170</f>
        <v>8.2276837763241399</v>
      </c>
      <c r="E409" s="299" t="str">
        <f>CONCATENATE("(",ROUND((D409/$H410)*100,1),")")</f>
        <v>(40.4)</v>
      </c>
      <c r="F409" s="302">
        <f>'Ind T6'!N170</f>
        <v>1.4316518277170203</v>
      </c>
      <c r="G409" s="299" t="str">
        <f>CONCATENATE("(",ROUND((F409/$H410)*100,1),")")</f>
        <v>(7)</v>
      </c>
      <c r="H409" s="302">
        <f t="shared" ref="H409" si="305">SUM(B409,D409,F409)</f>
        <v>14.897445498993646</v>
      </c>
      <c r="I409" s="299" t="str">
        <f>CONCATENATE("(",ROUND((H409/$H410)*100,1),")")</f>
        <v>(73.2)</v>
      </c>
      <c r="K409" s="302">
        <f t="shared" ref="K409:K410" si="306">B414-B409</f>
        <v>0.25818352981585502</v>
      </c>
      <c r="L409" s="302">
        <f t="shared" ref="L409:L410" si="307">D414-D409</f>
        <v>3.6032573123030431E-2</v>
      </c>
      <c r="M409" s="302">
        <f t="shared" ref="M409:M410" si="308">F414-F409</f>
        <v>5.4261520765247928E-2</v>
      </c>
      <c r="N409" s="302">
        <f t="shared" ref="N409:N410" si="309">SUM(K409:M409)</f>
        <v>0.34847762370413338</v>
      </c>
    </row>
    <row r="410" spans="1:14" x14ac:dyDescent="0.2">
      <c r="A410" s="282" t="s">
        <v>363</v>
      </c>
      <c r="B410" s="302">
        <f>SUM(B408:B409)</f>
        <v>8.8719144723919392</v>
      </c>
      <c r="C410" s="299" t="str">
        <f>CONCATENATE("(",ROUND((B410/$H410)*100,1),")")</f>
        <v>(43.6)</v>
      </c>
      <c r="D410" s="302">
        <f>SUM(D408:D409)</f>
        <v>9.677602696840621</v>
      </c>
      <c r="E410" s="299" t="str">
        <f>CONCATENATE("(",ROUND((D410/$H410)*100,1),")")</f>
        <v>(47.5)</v>
      </c>
      <c r="F410" s="302">
        <f>SUM(F408:F409)</f>
        <v>1.8124828307674392</v>
      </c>
      <c r="G410" s="299" t="str">
        <f>CONCATENATE("(",ROUND((F410/$H410)*100,1),")")</f>
        <v>(8.9)</v>
      </c>
      <c r="H410" s="302">
        <f>SUM(H408:H409)</f>
        <v>20.361999999999998</v>
      </c>
      <c r="I410" s="299" t="str">
        <f>CONCATENATE("(",ROUND((H410/$H410)*100,1),")")</f>
        <v>(100)</v>
      </c>
      <c r="K410" s="302">
        <f t="shared" si="306"/>
        <v>0.30567148672151845</v>
      </c>
      <c r="L410" s="302">
        <f t="shared" si="307"/>
        <v>9.4382345564099523E-2</v>
      </c>
      <c r="M410" s="302">
        <f t="shared" si="308"/>
        <v>7.1946167714376008E-2</v>
      </c>
      <c r="N410" s="302">
        <f t="shared" si="309"/>
        <v>0.47199999999999398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3.6812925343451175</v>
      </c>
      <c r="C413" s="299" t="str">
        <f>CONCATENATE("(",ROUND((B413/$H415)*100,1),")")</f>
        <v>(17.7)</v>
      </c>
      <c r="D413" s="302">
        <f>'Ind T6'!R171</f>
        <v>1.5082686929575504</v>
      </c>
      <c r="E413" s="299" t="str">
        <f>CONCATENATE("(",ROUND((D413/$H415)*100,1),")")</f>
        <v>(7.2)</v>
      </c>
      <c r="F413" s="302">
        <f>'Ind T6'!S171</f>
        <v>0.39851564999954714</v>
      </c>
      <c r="G413" s="299" t="str">
        <f>CONCATENATE("(",ROUND((F413/$H415)*100,1),")")</f>
        <v>(1.9)</v>
      </c>
      <c r="H413" s="302">
        <f>SUM(B413,D413,F413)</f>
        <v>5.5880768773022149</v>
      </c>
      <c r="I413" s="299" t="str">
        <f>CONCATENATE("(",ROUND((H413/$H415)*100,1),")")</f>
        <v>(26.8)</v>
      </c>
      <c r="K413" s="302">
        <f>B418-B413</f>
        <v>0.16125750168200881</v>
      </c>
      <c r="L413" s="302">
        <f>D418-D413</f>
        <v>0.14178646226848035</v>
      </c>
      <c r="M413" s="302">
        <f>F418-F413</f>
        <v>4.1357665206465333E-2</v>
      </c>
      <c r="N413" s="302">
        <f>SUM(K413:M413)</f>
        <v>0.34440162915695449</v>
      </c>
    </row>
    <row r="414" spans="1:14" x14ac:dyDescent="0.2">
      <c r="A414" s="282" t="s">
        <v>365</v>
      </c>
      <c r="B414" s="302">
        <f>'Ind T6'!Q170</f>
        <v>5.4962934247683402</v>
      </c>
      <c r="C414" s="299" t="str">
        <f>CONCATENATE("(",ROUND((B414/$H415)*100,1),")")</f>
        <v>(26.4)</v>
      </c>
      <c r="D414" s="302">
        <f>'Ind T6'!R170</f>
        <v>8.2637163494471704</v>
      </c>
      <c r="E414" s="299" t="str">
        <f>CONCATENATE("(",ROUND((D414/$H415)*100,1),")")</f>
        <v>(39.7)</v>
      </c>
      <c r="F414" s="302">
        <f>'Ind T6'!S170</f>
        <v>1.4859133484822682</v>
      </c>
      <c r="G414" s="299" t="str">
        <f>CONCATENATE("(",ROUND((F414/$H415)*100,1),")")</f>
        <v>(7.1)</v>
      </c>
      <c r="H414" s="302">
        <f t="shared" ref="H414" si="310">SUM(B414,D414,F414)</f>
        <v>15.24592312269778</v>
      </c>
      <c r="I414" s="299" t="str">
        <f>CONCATENATE("(",ROUND((H414/$H415)*100,1),")")</f>
        <v>(73.2)</v>
      </c>
      <c r="K414" s="302">
        <f t="shared" ref="K414:K415" si="311">B419-B414</f>
        <v>0.66235716655458887</v>
      </c>
      <c r="L414" s="302">
        <f t="shared" ref="L414:L415" si="312">D419-D414</f>
        <v>0.20076967220183128</v>
      </c>
      <c r="M414" s="302">
        <f t="shared" ref="M414:M415" si="313">F419-F414</f>
        <v>0.10747153208662241</v>
      </c>
      <c r="N414" s="302">
        <f t="shared" ref="N414:N415" si="314">SUM(K414:M414)</f>
        <v>0.97059837084304257</v>
      </c>
    </row>
    <row r="415" spans="1:14" x14ac:dyDescent="0.2">
      <c r="A415" s="282" t="s">
        <v>363</v>
      </c>
      <c r="B415" s="302">
        <f>SUM(B413:B414)</f>
        <v>9.1775859591134576</v>
      </c>
      <c r="C415" s="299" t="str">
        <f>CONCATENATE("(",ROUND((B415/$H415)*100,1),")")</f>
        <v>(44.1)</v>
      </c>
      <c r="D415" s="302">
        <f>SUM(D413:D414)</f>
        <v>9.7719850424047205</v>
      </c>
      <c r="E415" s="299" t="str">
        <f>CONCATENATE("(",ROUND((D415/$H415)*100,1),")")</f>
        <v>(46.9)</v>
      </c>
      <c r="F415" s="302">
        <f>SUM(F413:F414)</f>
        <v>1.8844289984818152</v>
      </c>
      <c r="G415" s="299" t="str">
        <f>CONCATENATE("(",ROUND((F415/$H415)*100,1),")")</f>
        <v>(9)</v>
      </c>
      <c r="H415" s="302">
        <f>SUM(H413:H414)</f>
        <v>20.833999999999996</v>
      </c>
      <c r="I415" s="299" t="str">
        <f>CONCATENATE("(",ROUND((H415/$H415)*100,1),")")</f>
        <v>(100)</v>
      </c>
      <c r="K415" s="302">
        <f t="shared" si="311"/>
        <v>0.82361466823659768</v>
      </c>
      <c r="L415" s="302">
        <f t="shared" si="312"/>
        <v>0.3425561344703123</v>
      </c>
      <c r="M415" s="302">
        <f t="shared" si="313"/>
        <v>0.14882919729308774</v>
      </c>
      <c r="N415" s="302">
        <f t="shared" si="314"/>
        <v>1.3149999999999977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3.8425500360271263</v>
      </c>
      <c r="C418" s="299" t="str">
        <f>CONCATENATE("(",ROUND((B418/$H420)*100,1),")")</f>
        <v>(17.3)</v>
      </c>
      <c r="D418" s="302">
        <f>'Ind T6'!W171</f>
        <v>1.6500551552260307</v>
      </c>
      <c r="E418" s="299" t="str">
        <f>CONCATENATE("(",ROUND((D418/$H420)*100,1),")")</f>
        <v>(7.4)</v>
      </c>
      <c r="F418" s="302">
        <f>'Ind T6'!X171</f>
        <v>0.43987331520601247</v>
      </c>
      <c r="G418" s="299" t="str">
        <f>CONCATENATE("(",ROUND((F418/$H420)*100,1),")")</f>
        <v>(2)</v>
      </c>
      <c r="H418" s="302">
        <f>SUM(B418,D418,F418)</f>
        <v>5.9324785064591694</v>
      </c>
      <c r="I418" s="299" t="str">
        <f>CONCATENATE("(",ROUND((H418/$H420)*100,1),")")</f>
        <v>(26.8)</v>
      </c>
      <c r="K418" s="302">
        <f>B418-B408</f>
        <v>0.20874545858767313</v>
      </c>
      <c r="L418" s="302">
        <f>D418-D408</f>
        <v>0.20013623470955033</v>
      </c>
      <c r="M418" s="302">
        <f>F418-F408</f>
        <v>5.9042312155593524E-2</v>
      </c>
      <c r="N418" s="302">
        <f>SUM(K418:M418)</f>
        <v>0.46792400545281698</v>
      </c>
    </row>
    <row r="419" spans="1:14" x14ac:dyDescent="0.2">
      <c r="A419" s="282" t="s">
        <v>365</v>
      </c>
      <c r="B419" s="302">
        <f>'Ind T6'!V170</f>
        <v>6.158650591322929</v>
      </c>
      <c r="C419" s="299" t="str">
        <f>CONCATENATE("(",ROUND((B419/$H420)*100,1),")")</f>
        <v>(27.8)</v>
      </c>
      <c r="D419" s="302">
        <f>'Ind T6'!W170</f>
        <v>8.4644860216490017</v>
      </c>
      <c r="E419" s="299" t="str">
        <f>CONCATENATE("(",ROUND((D419/$H420)*100,1),")")</f>
        <v>(38.2)</v>
      </c>
      <c r="F419" s="302">
        <f>'Ind T6'!X170</f>
        <v>1.5933848805688906</v>
      </c>
      <c r="G419" s="299" t="str">
        <f>CONCATENATE("(",ROUND((F419/$H420)*100,1),")")</f>
        <v>(7.2)</v>
      </c>
      <c r="H419" s="302">
        <f t="shared" ref="H419" si="315">SUM(B419,D419,F419)</f>
        <v>16.216521493540821</v>
      </c>
      <c r="I419" s="299" t="str">
        <f>CONCATENATE("(",ROUND((H419/$H420)*100,1),")")</f>
        <v>(73.2)</v>
      </c>
      <c r="K419" s="302">
        <f t="shared" ref="K419:K420" si="316">B419-B409</f>
        <v>0.92054069637044389</v>
      </c>
      <c r="L419" s="302">
        <f t="shared" ref="L419:L420" si="317">D419-D409</f>
        <v>0.23680224532486172</v>
      </c>
      <c r="M419" s="302">
        <f t="shared" ref="M419:M420" si="318">F419-F409</f>
        <v>0.16173305285187034</v>
      </c>
      <c r="N419" s="302">
        <f t="shared" ref="N419:N420" si="319">SUM(K419:M419)</f>
        <v>1.3190759945471759</v>
      </c>
    </row>
    <row r="420" spans="1:14" x14ac:dyDescent="0.2">
      <c r="A420" s="282" t="s">
        <v>363</v>
      </c>
      <c r="B420" s="302">
        <f>SUM(B418:B419)</f>
        <v>10.001200627350055</v>
      </c>
      <c r="C420" s="299" t="str">
        <f>CONCATENATE("(",ROUND((B420/$H420)*100,1),")")</f>
        <v>(45.2)</v>
      </c>
      <c r="D420" s="302">
        <f>SUM(D418:D419)</f>
        <v>10.114541176875033</v>
      </c>
      <c r="E420" s="299" t="str">
        <f>CONCATENATE("(",ROUND((D420/$H420)*100,1),")")</f>
        <v>(45.7)</v>
      </c>
      <c r="F420" s="302">
        <f>SUM(F418:F419)</f>
        <v>2.033258195774903</v>
      </c>
      <c r="G420" s="299" t="str">
        <f>CONCATENATE("(",ROUND((F420/$H420)*100,1),")")</f>
        <v>(9.2)</v>
      </c>
      <c r="H420" s="302">
        <f>SUM(H418:H419)</f>
        <v>22.14899999999999</v>
      </c>
      <c r="I420" s="299" t="str">
        <f>CONCATENATE("(",ROUND((H420/$H420)*100,1),")")</f>
        <v>(100)</v>
      </c>
      <c r="K420" s="302">
        <f t="shared" si="316"/>
        <v>1.1292861549581161</v>
      </c>
      <c r="L420" s="302">
        <f t="shared" si="317"/>
        <v>0.43693848003441182</v>
      </c>
      <c r="M420" s="302">
        <f t="shared" si="318"/>
        <v>0.22077536500746375</v>
      </c>
      <c r="N420" s="302">
        <f t="shared" si="319"/>
        <v>1.7869999999999917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4.4646406288260261</v>
      </c>
      <c r="C429" s="299" t="str">
        <f>CONCATENATE("(",ROUND((B429/$H431)*100,1),")")</f>
        <v>(13)</v>
      </c>
      <c r="D429" s="302">
        <f>'Ind T6'!M180</f>
        <v>1.8108486379217081</v>
      </c>
      <c r="E429" s="299" t="str">
        <f>CONCATENATE("(",ROUND((D429/$H431)*100,1),")")</f>
        <v>(5.3)</v>
      </c>
      <c r="F429" s="302">
        <f>'Ind T6'!N180</f>
        <v>1.2428398574402459</v>
      </c>
      <c r="G429" s="299" t="str">
        <f>CONCATENATE("(",ROUND((F429/$H431)*100,1),")")</f>
        <v>(3.6)</v>
      </c>
      <c r="H429" s="302">
        <f>SUM(B429,D429,F429)</f>
        <v>7.5183291241879804</v>
      </c>
      <c r="I429" s="299" t="str">
        <f>CONCATENATE("(",ROUND((H429/$H431)*100,1),")")</f>
        <v>(21.9)</v>
      </c>
      <c r="K429" s="302">
        <f>B434-B429</f>
        <v>0.34049111139824184</v>
      </c>
      <c r="L429" s="302">
        <f>D434-D429</f>
        <v>0.16726542348258544</v>
      </c>
      <c r="M429" s="302">
        <f>F434-F429</f>
        <v>4.9980074953005493E-2</v>
      </c>
      <c r="N429" s="302">
        <f>SUM(K429:M429)</f>
        <v>0.55773660983383277</v>
      </c>
    </row>
    <row r="430" spans="1:14" x14ac:dyDescent="0.2">
      <c r="A430" s="282" t="s">
        <v>365</v>
      </c>
      <c r="B430" s="302">
        <f>'Ind T6'!L179</f>
        <v>11.744406065391061</v>
      </c>
      <c r="C430" s="299" t="str">
        <f>CONCATENATE("(",ROUND((B430/$H431)*100,1),")")</f>
        <v>(34.2)</v>
      </c>
      <c r="D430" s="302">
        <f>'Ind T6'!M179</f>
        <v>13.033236310989427</v>
      </c>
      <c r="E430" s="299" t="str">
        <f>CONCATENATE("(",ROUND((D430/$H431)*100,1),")")</f>
        <v>(37.9)</v>
      </c>
      <c r="F430" s="302">
        <f>'Ind T6'!N179</f>
        <v>2.0940284994314866</v>
      </c>
      <c r="G430" s="299" t="str">
        <f>CONCATENATE("(",ROUND((F430/$H431)*100,1),")")</f>
        <v>(6.1)</v>
      </c>
      <c r="H430" s="302">
        <f t="shared" ref="H430" si="320">SUM(B430,D430,F430)</f>
        <v>26.871670875811976</v>
      </c>
      <c r="I430" s="299" t="str">
        <f>CONCATENATE("(",ROUND((H430/$H431)*100,1),")")</f>
        <v>(78.1)</v>
      </c>
      <c r="K430" s="302">
        <f t="shared" ref="K430:K431" si="321">B435-B430</f>
        <v>1.1643287514646996</v>
      </c>
      <c r="L430" s="302">
        <f t="shared" ref="L430:L431" si="322">D435-D430</f>
        <v>0.49638933827608867</v>
      </c>
      <c r="M430" s="302">
        <f t="shared" ref="M430:M431" si="323">F435-F430</f>
        <v>0.26754530042542557</v>
      </c>
      <c r="N430" s="302">
        <f t="shared" ref="N430:N431" si="324">SUM(K430:M430)</f>
        <v>1.9282633901662138</v>
      </c>
    </row>
    <row r="431" spans="1:14" x14ac:dyDescent="0.2">
      <c r="A431" s="282" t="s">
        <v>363</v>
      </c>
      <c r="B431" s="302">
        <f>SUM(B429:B430)</f>
        <v>16.209046694217086</v>
      </c>
      <c r="C431" s="299" t="str">
        <f>CONCATENATE("(",ROUND((B431/$H431)*100,1),")")</f>
        <v>(47.1)</v>
      </c>
      <c r="D431" s="302">
        <f>SUM(D429:D430)</f>
        <v>14.844084948911135</v>
      </c>
      <c r="E431" s="299" t="str">
        <f>CONCATENATE("(",ROUND((D431/$H431)*100,1),")")</f>
        <v>(43.2)</v>
      </c>
      <c r="F431" s="302">
        <f>SUM(F429:F430)</f>
        <v>3.3368683568717326</v>
      </c>
      <c r="G431" s="299" t="str">
        <f>CONCATENATE("(",ROUND((F431/$H431)*100,1),")")</f>
        <v>(9.7)</v>
      </c>
      <c r="H431" s="302">
        <f>SUM(H429:H430)</f>
        <v>34.389999999999958</v>
      </c>
      <c r="I431" s="299" t="str">
        <f>CONCATENATE("(",ROUND((H431/$H431)*100,1),")")</f>
        <v>(100)</v>
      </c>
      <c r="K431" s="302">
        <f t="shared" si="321"/>
        <v>1.5048198628629414</v>
      </c>
      <c r="L431" s="302">
        <f t="shared" si="322"/>
        <v>0.66365476175867322</v>
      </c>
      <c r="M431" s="302">
        <f t="shared" si="323"/>
        <v>0.31752537537843084</v>
      </c>
      <c r="N431" s="302">
        <f t="shared" si="324"/>
        <v>2.4860000000000455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4.8051317402242679</v>
      </c>
      <c r="C434" s="299" t="str">
        <f>CONCATENATE("(",ROUND((B434/$H436)*100,1),")")</f>
        <v>(13)</v>
      </c>
      <c r="D434" s="302">
        <f>'Ind T6'!R180</f>
        <v>1.9781140614042936</v>
      </c>
      <c r="E434" s="299" t="str">
        <f>CONCATENATE("(",ROUND((D434/$H436)*100,1),")")</f>
        <v>(5.4)</v>
      </c>
      <c r="F434" s="302">
        <f>'Ind T6'!S180</f>
        <v>1.2928199323932514</v>
      </c>
      <c r="G434" s="299" t="str">
        <f>CONCATENATE("(",ROUND((F434/$H436)*100,1),")")</f>
        <v>(3.5)</v>
      </c>
      <c r="H434" s="302">
        <f>SUM(B434,D434,F434)</f>
        <v>8.0760657340218138</v>
      </c>
      <c r="I434" s="299" t="str">
        <f>CONCATENATE("(",ROUND((H434/$H436)*100,1),")")</f>
        <v>(21.9)</v>
      </c>
      <c r="K434" s="302">
        <f>B439-B434</f>
        <v>0.50677559247284787</v>
      </c>
      <c r="L434" s="302">
        <f>D439-D434</f>
        <v>0.26862722443286002</v>
      </c>
      <c r="M434" s="302">
        <f>F439-F434</f>
        <v>2.3983940634427547E-2</v>
      </c>
      <c r="N434" s="302">
        <f>SUM(K434:M434)</f>
        <v>0.79938675754013544</v>
      </c>
    </row>
    <row r="435" spans="1:14" x14ac:dyDescent="0.2">
      <c r="A435" s="282" t="s">
        <v>365</v>
      </c>
      <c r="B435" s="302">
        <f>'Ind T6'!Q179</f>
        <v>12.908734816855761</v>
      </c>
      <c r="C435" s="299" t="str">
        <f>CONCATENATE("(",ROUND((B435/$H436)*100,1),")")</f>
        <v>(35)</v>
      </c>
      <c r="D435" s="302">
        <f>'Ind T6'!R179</f>
        <v>13.529625649265515</v>
      </c>
      <c r="E435" s="299" t="str">
        <f>CONCATENATE("(",ROUND((D435/$H436)*100,1),")")</f>
        <v>(36.7)</v>
      </c>
      <c r="F435" s="302">
        <f>'Ind T6'!S179</f>
        <v>2.3615737998569122</v>
      </c>
      <c r="G435" s="299" t="str">
        <f>CONCATENATE("(",ROUND((F435/$H436)*100,1),")")</f>
        <v>(6.4)</v>
      </c>
      <c r="H435" s="302">
        <f t="shared" ref="H435" si="325">SUM(B435,D435,F435)</f>
        <v>28.799934265978187</v>
      </c>
      <c r="I435" s="299" t="str">
        <f>CONCATENATE("(",ROUND((H435/$H436)*100,1),")")</f>
        <v>(78.1)</v>
      </c>
      <c r="K435" s="302">
        <f t="shared" ref="K435:K436" si="326">B440-B435</f>
        <v>1.8927690045188417</v>
      </c>
      <c r="L435" s="302">
        <f t="shared" ref="L435:L436" si="327">D440-D435</f>
        <v>0.32397724253699778</v>
      </c>
      <c r="M435" s="302">
        <f t="shared" ref="M435:M436" si="328">F440-F435</f>
        <v>0.43986699540401997</v>
      </c>
      <c r="N435" s="302">
        <f t="shared" ref="N435:N436" si="329">SUM(K435:M435)</f>
        <v>2.6566132424598594</v>
      </c>
    </row>
    <row r="436" spans="1:14" x14ac:dyDescent="0.2">
      <c r="A436" s="282" t="s">
        <v>363</v>
      </c>
      <c r="B436" s="302">
        <f>SUM(B434:B435)</f>
        <v>17.713866557080028</v>
      </c>
      <c r="C436" s="299" t="str">
        <f>CONCATENATE("(",ROUND((B436/$H436)*100,1),")")</f>
        <v>(48)</v>
      </c>
      <c r="D436" s="302">
        <f>SUM(D434:D435)</f>
        <v>15.507739710669808</v>
      </c>
      <c r="E436" s="299" t="str">
        <f>CONCATENATE("(",ROUND((D436/$H436)*100,1),")")</f>
        <v>(42.1)</v>
      </c>
      <c r="F436" s="302">
        <f>SUM(F434:F435)</f>
        <v>3.6543937322501634</v>
      </c>
      <c r="G436" s="299" t="str">
        <f>CONCATENATE("(",ROUND((F436/$H436)*100,1),")")</f>
        <v>(9.9)</v>
      </c>
      <c r="H436" s="302">
        <f>SUM(H434:H435)</f>
        <v>36.876000000000005</v>
      </c>
      <c r="I436" s="299" t="str">
        <f>CONCATENATE("(",ROUND((H436/$H436)*100,1),")")</f>
        <v>(100)</v>
      </c>
      <c r="K436" s="302">
        <f t="shared" si="326"/>
        <v>2.3995445969916922</v>
      </c>
      <c r="L436" s="302">
        <f t="shared" si="327"/>
        <v>0.59260446696985802</v>
      </c>
      <c r="M436" s="302">
        <f t="shared" si="328"/>
        <v>0.46385093603844751</v>
      </c>
      <c r="N436" s="302">
        <f t="shared" si="329"/>
        <v>3.4559999999999977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5.3119073326971158</v>
      </c>
      <c r="C439" s="299" t="str">
        <f>CONCATENATE("(",ROUND((B439/$H441)*100,1),")")</f>
        <v>(13.2)</v>
      </c>
      <c r="D439" s="302">
        <f>'Ind T6'!W180</f>
        <v>2.2467412858371536</v>
      </c>
      <c r="E439" s="299" t="str">
        <f>CONCATENATE("(",ROUND((D439/$H441)*100,1),")")</f>
        <v>(5.6)</v>
      </c>
      <c r="F439" s="302">
        <f>'Ind T6'!X180</f>
        <v>1.316803873027679</v>
      </c>
      <c r="G439" s="299" t="str">
        <f>CONCATENATE("(",ROUND((F439/$H441)*100,1),")")</f>
        <v>(3.3)</v>
      </c>
      <c r="H439" s="302">
        <f>SUM(B439,D439,F439)</f>
        <v>8.8754524915619477</v>
      </c>
      <c r="I439" s="299" t="str">
        <f>CONCATENATE("(",ROUND((H439/$H441)*100,1),")")</f>
        <v>(22)</v>
      </c>
      <c r="K439" s="302">
        <f>B439-B429</f>
        <v>0.84726670387108971</v>
      </c>
      <c r="L439" s="302">
        <f>D439-D429</f>
        <v>0.43589264791544546</v>
      </c>
      <c r="M439" s="302">
        <f>F439-F429</f>
        <v>7.3964015587433041E-2</v>
      </c>
      <c r="N439" s="302">
        <f>SUM(K439:M439)</f>
        <v>1.3571233673739682</v>
      </c>
    </row>
    <row r="440" spans="1:14" x14ac:dyDescent="0.2">
      <c r="A440" s="282" t="s">
        <v>365</v>
      </c>
      <c r="B440" s="302">
        <f>'Ind T6'!V179</f>
        <v>14.801503821374602</v>
      </c>
      <c r="C440" s="299" t="str">
        <f>CONCATENATE("(",ROUND((B440/$H441)*100,1),")")</f>
        <v>(36.7)</v>
      </c>
      <c r="D440" s="302">
        <f>'Ind T6'!W179</f>
        <v>13.853602891802513</v>
      </c>
      <c r="E440" s="299" t="str">
        <f>CONCATENATE("(",ROUND((D440/$H441)*100,1),")")</f>
        <v>(34.3)</v>
      </c>
      <c r="F440" s="302">
        <f>'Ind T6'!X179</f>
        <v>2.8014407952609321</v>
      </c>
      <c r="G440" s="299" t="str">
        <f>CONCATENATE("(",ROUND((F440/$H441)*100,1),")")</f>
        <v>(6.9)</v>
      </c>
      <c r="H440" s="302">
        <f t="shared" ref="H440" si="330">SUM(B440,D440,F440)</f>
        <v>31.456547508438049</v>
      </c>
      <c r="I440" s="299" t="str">
        <f>CONCATENATE("(",ROUND((H440/$H441)*100,1),")")</f>
        <v>(78)</v>
      </c>
      <c r="K440" s="302">
        <f t="shared" ref="K440:K441" si="331">B440-B430</f>
        <v>3.0570977559835413</v>
      </c>
      <c r="L440" s="302">
        <f t="shared" ref="L440:L441" si="332">D440-D430</f>
        <v>0.82036658081308644</v>
      </c>
      <c r="M440" s="302">
        <f t="shared" ref="M440:M441" si="333">F440-F430</f>
        <v>0.70741229582944554</v>
      </c>
      <c r="N440" s="302">
        <f t="shared" ref="N440:N441" si="334">SUM(K440:M440)</f>
        <v>4.5848766326260737</v>
      </c>
    </row>
    <row r="441" spans="1:14" x14ac:dyDescent="0.2">
      <c r="A441" s="282" t="s">
        <v>363</v>
      </c>
      <c r="B441" s="302">
        <f>SUM(B439:B440)</f>
        <v>20.11341115407172</v>
      </c>
      <c r="C441" s="299" t="str">
        <f>CONCATENATE("(",ROUND((B441/$H441)*100,1),")")</f>
        <v>(49.9)</v>
      </c>
      <c r="D441" s="302">
        <f>SUM(D439:D440)</f>
        <v>16.100344177639666</v>
      </c>
      <c r="E441" s="299" t="str">
        <f>CONCATENATE("(",ROUND((D441/$H441)*100,1),")")</f>
        <v>(39.9)</v>
      </c>
      <c r="F441" s="302">
        <f>SUM(F439:F440)</f>
        <v>4.1182446682886109</v>
      </c>
      <c r="G441" s="299" t="str">
        <f>CONCATENATE("(",ROUND((F441/$H441)*100,1),")")</f>
        <v>(10.2)</v>
      </c>
      <c r="H441" s="302">
        <f>SUM(H439:H440)</f>
        <v>40.331999999999994</v>
      </c>
      <c r="I441" s="299" t="str">
        <f>CONCATENATE("(",ROUND((H441/$H441)*100,1),")")</f>
        <v>(100)</v>
      </c>
      <c r="K441" s="302">
        <f t="shared" si="331"/>
        <v>3.9043644598546337</v>
      </c>
      <c r="L441" s="302">
        <f t="shared" si="332"/>
        <v>1.2562592287285312</v>
      </c>
      <c r="M441" s="302">
        <f t="shared" si="333"/>
        <v>0.78137631141687836</v>
      </c>
      <c r="N441" s="302">
        <f t="shared" si="334"/>
        <v>5.9420000000000428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1.5797066739613768</v>
      </c>
      <c r="C450" s="299" t="str">
        <f>CONCATENATE("(",ROUND((B450/$H452)*100,1),")")</f>
        <v>(18.3)</v>
      </c>
      <c r="D450" s="302">
        <f>'Ind T6'!M189</f>
        <v>1.1077192195593901</v>
      </c>
      <c r="E450" s="299" t="str">
        <f>CONCATENATE("(",ROUND((D450/$H452)*100,1),")")</f>
        <v>(12.8)</v>
      </c>
      <c r="F450" s="302">
        <f>'Ind T6'!N189</f>
        <v>1.3997667153268973</v>
      </c>
      <c r="G450" s="299" t="str">
        <f>CONCATENATE("(",ROUND((F450/$H452)*100,1),")")</f>
        <v>(16.2)</v>
      </c>
      <c r="H450" s="302">
        <f>SUM(B450,D450,F450)</f>
        <v>4.0871926088476638</v>
      </c>
      <c r="I450" s="299" t="str">
        <f>CONCATENATE("(",ROUND((H450/$H452)*100,1),")")</f>
        <v>(47.2)</v>
      </c>
      <c r="K450" s="302">
        <f>B455-B450</f>
        <v>0.31412976976667983</v>
      </c>
      <c r="L450" s="302">
        <f>D455-D450</f>
        <v>0.25957925502294432</v>
      </c>
      <c r="M450" s="302">
        <f>F455-F450</f>
        <v>0.29186967863604441</v>
      </c>
      <c r="N450" s="302">
        <f>SUM(K450:M450)</f>
        <v>0.86557870342566856</v>
      </c>
    </row>
    <row r="451" spans="1:14" x14ac:dyDescent="0.2">
      <c r="A451" s="282" t="s">
        <v>365</v>
      </c>
      <c r="B451" s="302">
        <f>'Ind T6'!L188</f>
        <v>0.98740869194326586</v>
      </c>
      <c r="C451" s="299" t="str">
        <f>CONCATENATE("(",ROUND((B451/$H452)*100,1),")")</f>
        <v>(11.4)</v>
      </c>
      <c r="D451" s="302">
        <f>'Ind T6'!M188</f>
        <v>2.0969157427820133</v>
      </c>
      <c r="E451" s="299" t="str">
        <f>CONCATENATE("(",ROUND((D451/$H452)*100,1),")")</f>
        <v>(24.2)</v>
      </c>
      <c r="F451" s="302">
        <f>'Ind T6'!N188</f>
        <v>1.4794829564270415</v>
      </c>
      <c r="G451" s="299" t="str">
        <f>CONCATENATE("(",ROUND((F451/$H452)*100,1),")")</f>
        <v>(17.1)</v>
      </c>
      <c r="H451" s="302">
        <f t="shared" ref="H451" si="335">SUM(B451,D451,F451)</f>
        <v>4.5638073911523209</v>
      </c>
      <c r="I451" s="299" t="str">
        <f>CONCATENATE("(",ROUND((H451/$H452)*100,1),")")</f>
        <v>(52.8)</v>
      </c>
      <c r="K451" s="302">
        <f t="shared" ref="K451:K452" si="336">B456-B451</f>
        <v>0.15659808305186718</v>
      </c>
      <c r="L451" s="302">
        <f t="shared" ref="L451:L452" si="337">D456-D451</f>
        <v>0.4384942493285533</v>
      </c>
      <c r="M451" s="302">
        <f t="shared" ref="M451:M452" si="338">F456-F451</f>
        <v>0.24432896419393524</v>
      </c>
      <c r="N451" s="302">
        <f t="shared" ref="N451:N452" si="339">SUM(K451:M451)</f>
        <v>0.83942129657435571</v>
      </c>
    </row>
    <row r="452" spans="1:14" x14ac:dyDescent="0.2">
      <c r="A452" s="282" t="s">
        <v>363</v>
      </c>
      <c r="B452" s="302">
        <f>SUM(B450:B451)</f>
        <v>2.5671153659046428</v>
      </c>
      <c r="C452" s="299" t="str">
        <f>CONCATENATE("(",ROUND((B452/$H452)*100,1),")")</f>
        <v>(29.7)</v>
      </c>
      <c r="D452" s="302">
        <f>SUM(D450:D451)</f>
        <v>3.2046349623414034</v>
      </c>
      <c r="E452" s="299" t="str">
        <f>CONCATENATE("(",ROUND((D452/$H452)*100,1),")")</f>
        <v>(37)</v>
      </c>
      <c r="F452" s="302">
        <f>SUM(F450:F451)</f>
        <v>2.8792496717539389</v>
      </c>
      <c r="G452" s="299" t="str">
        <f>CONCATENATE("(",ROUND((F452/$H452)*100,1),")")</f>
        <v>(33.3)</v>
      </c>
      <c r="H452" s="302">
        <f>SUM(H450:H451)</f>
        <v>8.6509999999999856</v>
      </c>
      <c r="I452" s="299" t="str">
        <f>CONCATENATE("(",ROUND((H452/$H452)*100,1),")")</f>
        <v>(100)</v>
      </c>
      <c r="K452" s="302">
        <f t="shared" si="336"/>
        <v>0.47072785281854657</v>
      </c>
      <c r="L452" s="302">
        <f t="shared" si="337"/>
        <v>0.6980735043514974</v>
      </c>
      <c r="M452" s="302">
        <f t="shared" si="338"/>
        <v>0.53619864282997964</v>
      </c>
      <c r="N452" s="302">
        <f t="shared" si="339"/>
        <v>1.7050000000000236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1.8938364437280566</v>
      </c>
      <c r="C455" s="299" t="str">
        <f>CONCATENATE("(",ROUND((B455/$H457)*100,1),")")</f>
        <v>(18.3)</v>
      </c>
      <c r="D455" s="302">
        <f>'Ind T6'!R189</f>
        <v>1.3672984745823344</v>
      </c>
      <c r="E455" s="299" t="str">
        <f>CONCATENATE("(",ROUND((D455/$H457)*100,1),")")</f>
        <v>(13.2)</v>
      </c>
      <c r="F455" s="302">
        <f>'Ind T6'!S189</f>
        <v>1.6916363939629417</v>
      </c>
      <c r="G455" s="299" t="str">
        <f>CONCATENATE("(",ROUND((F455/$H457)*100,1),")")</f>
        <v>(16.3)</v>
      </c>
      <c r="H455" s="302">
        <f>SUM(B455,D455,F455)</f>
        <v>4.9527713122733328</v>
      </c>
      <c r="I455" s="299" t="str">
        <f>CONCATENATE("(",ROUND((H455/$H457)*100,1),")")</f>
        <v>(47.8)</v>
      </c>
      <c r="K455" s="302">
        <f>B460-B455</f>
        <v>0.32287751604216619</v>
      </c>
      <c r="L455" s="302">
        <f>D460-D455</f>
        <v>0.29852328795311323</v>
      </c>
      <c r="M455" s="302">
        <f>F460-F455</f>
        <v>0.35813389746491042</v>
      </c>
      <c r="N455" s="302">
        <f>SUM(K455:M455)</f>
        <v>0.97953470146018984</v>
      </c>
    </row>
    <row r="456" spans="1:14" x14ac:dyDescent="0.2">
      <c r="A456" s="282" t="s">
        <v>365</v>
      </c>
      <c r="B456" s="302">
        <f>'Ind T6'!Q188</f>
        <v>1.144006774995133</v>
      </c>
      <c r="C456" s="299" t="str">
        <f>CONCATENATE("(",ROUND((B456/$H457)*100,1),")")</f>
        <v>(11)</v>
      </c>
      <c r="D456" s="302">
        <f>'Ind T6'!R188</f>
        <v>2.5354099921105666</v>
      </c>
      <c r="E456" s="299" t="str">
        <f>CONCATENATE("(",ROUND((D456/$H457)*100,1),")")</f>
        <v>(24.5)</v>
      </c>
      <c r="F456" s="302">
        <f>'Ind T6'!S188</f>
        <v>1.7238119206209768</v>
      </c>
      <c r="G456" s="299" t="str">
        <f>CONCATENATE("(",ROUND((F456/$H457)*100,1),")")</f>
        <v>(16.6)</v>
      </c>
      <c r="H456" s="302">
        <f t="shared" ref="H456" si="340">SUM(B456,D456,F456)</f>
        <v>5.403228687726676</v>
      </c>
      <c r="I456" s="299" t="str">
        <f>CONCATENATE("(",ROUND((H456/$H457)*100,1),")")</f>
        <v>(52.2)</v>
      </c>
      <c r="K456" s="302">
        <f t="shared" ref="K456:K457" si="341">B461-B456</f>
        <v>0.1025935838908878</v>
      </c>
      <c r="L456" s="302">
        <f t="shared" ref="L456:L457" si="342">D461-D456</f>
        <v>0.40560287563840491</v>
      </c>
      <c r="M456" s="302">
        <f t="shared" ref="M456:M457" si="343">F461-F456</f>
        <v>0.30426883901051482</v>
      </c>
      <c r="N456" s="302">
        <f t="shared" ref="N456:N457" si="344">SUM(K456:M456)</f>
        <v>0.81246529853980753</v>
      </c>
    </row>
    <row r="457" spans="1:14" x14ac:dyDescent="0.2">
      <c r="A457" s="282" t="s">
        <v>363</v>
      </c>
      <c r="B457" s="302">
        <f>SUM(B455:B456)</f>
        <v>3.0378432187231894</v>
      </c>
      <c r="C457" s="299" t="str">
        <f>CONCATENATE("(",ROUND((B457/$H457)*100,1),")")</f>
        <v>(29.3)</v>
      </c>
      <c r="D457" s="302">
        <f>SUM(D455:D456)</f>
        <v>3.9027084666929008</v>
      </c>
      <c r="E457" s="299" t="str">
        <f>CONCATENATE("(",ROUND((D457/$H457)*100,1),")")</f>
        <v>(37.7)</v>
      </c>
      <c r="F457" s="302">
        <f>SUM(F455:F456)</f>
        <v>3.4154483145839185</v>
      </c>
      <c r="G457" s="299" t="str">
        <f>CONCATENATE("(",ROUND((F457/$H457)*100,1),")")</f>
        <v>(33)</v>
      </c>
      <c r="H457" s="302">
        <f>SUM(H455:H456)</f>
        <v>10.356000000000009</v>
      </c>
      <c r="I457" s="299" t="str">
        <f>CONCATENATE("(",ROUND((H457/$H457)*100,1),")")</f>
        <v>(100)</v>
      </c>
      <c r="K457" s="302">
        <f t="shared" si="341"/>
        <v>0.42547109993305421</v>
      </c>
      <c r="L457" s="302">
        <f t="shared" si="342"/>
        <v>0.70412616359151858</v>
      </c>
      <c r="M457" s="302">
        <f t="shared" si="343"/>
        <v>0.66240273647542569</v>
      </c>
      <c r="N457" s="302">
        <f t="shared" si="344"/>
        <v>1.7919999999999985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2.2167139597702228</v>
      </c>
      <c r="C460" s="299" t="str">
        <f>CONCATENATE("(",ROUND((B460/$H462)*100,1),")")</f>
        <v>(18.2)</v>
      </c>
      <c r="D460" s="302">
        <f>'Ind T6'!W189</f>
        <v>1.6658217625354477</v>
      </c>
      <c r="E460" s="299" t="str">
        <f>CONCATENATE("(",ROUND((D460/$H462)*100,1),")")</f>
        <v>(13.7)</v>
      </c>
      <c r="F460" s="302">
        <f>'Ind T6'!X189</f>
        <v>2.0497702914278522</v>
      </c>
      <c r="G460" s="299" t="str">
        <f>CONCATENATE("(",ROUND((F460/$H462)*100,1),")")</f>
        <v>(16.9)</v>
      </c>
      <c r="H460" s="302">
        <f>SUM(B460,D460,F460)</f>
        <v>5.9323060137335224</v>
      </c>
      <c r="I460" s="299" t="str">
        <f>CONCATENATE("(",ROUND((H460/$H462)*100,1),")")</f>
        <v>(48.8)</v>
      </c>
      <c r="K460" s="302">
        <f>B460-B450</f>
        <v>0.63700728580884602</v>
      </c>
      <c r="L460" s="302">
        <f>D460-D450</f>
        <v>0.55810254297605755</v>
      </c>
      <c r="M460" s="302">
        <f>F460-F450</f>
        <v>0.65000357610095483</v>
      </c>
      <c r="N460" s="302">
        <f>SUM(K460:M460)</f>
        <v>1.8451134048858584</v>
      </c>
    </row>
    <row r="461" spans="1:14" x14ac:dyDescent="0.2">
      <c r="A461" s="282" t="s">
        <v>365</v>
      </c>
      <c r="B461" s="302">
        <f>'Ind T6'!V188</f>
        <v>1.2466003588860208</v>
      </c>
      <c r="C461" s="299" t="str">
        <f>CONCATENATE("(",ROUND((B461/$H462)*100,1),")")</f>
        <v>(10.3)</v>
      </c>
      <c r="D461" s="302">
        <f>'Ind T6'!W188</f>
        <v>2.9410128677489715</v>
      </c>
      <c r="E461" s="299" t="str">
        <f>CONCATENATE("(",ROUND((D461/$H462)*100,1),")")</f>
        <v>(24.2)</v>
      </c>
      <c r="F461" s="302">
        <f>'Ind T6'!X188</f>
        <v>2.0280807596314916</v>
      </c>
      <c r="G461" s="299" t="str">
        <f>CONCATENATE("(",ROUND((F461/$H462)*100,1),")")</f>
        <v>(16.7)</v>
      </c>
      <c r="H461" s="302">
        <f t="shared" ref="H461" si="345">SUM(B461,D461,F461)</f>
        <v>6.2156939862664835</v>
      </c>
      <c r="I461" s="299" t="str">
        <f>CONCATENATE("(",ROUND((H461/$H462)*100,1),")")</f>
        <v>(51.2)</v>
      </c>
      <c r="K461" s="302">
        <f t="shared" ref="K461:K462" si="346">B461-B451</f>
        <v>0.25919166694275497</v>
      </c>
      <c r="L461" s="302">
        <f t="shared" ref="L461:L462" si="347">D461-D451</f>
        <v>0.84409712496695821</v>
      </c>
      <c r="M461" s="302">
        <f t="shared" ref="M461:M462" si="348">F461-F451</f>
        <v>0.54859780320445006</v>
      </c>
      <c r="N461" s="302">
        <f t="shared" ref="N461:N462" si="349">SUM(K461:M461)</f>
        <v>1.6518865951141632</v>
      </c>
    </row>
    <row r="462" spans="1:14" x14ac:dyDescent="0.2">
      <c r="A462" s="282" t="s">
        <v>363</v>
      </c>
      <c r="B462" s="302">
        <f>SUM(B460:B461)</f>
        <v>3.4633143186562436</v>
      </c>
      <c r="C462" s="299" t="str">
        <f>CONCATENATE("(",ROUND((B462/$H462)*100,1),")")</f>
        <v>(28.5)</v>
      </c>
      <c r="D462" s="302">
        <f>SUM(D460:D461)</f>
        <v>4.6068346302844194</v>
      </c>
      <c r="E462" s="299" t="str">
        <f>CONCATENATE("(",ROUND((D462/$H462)*100,1),")")</f>
        <v>(37.9)</v>
      </c>
      <c r="F462" s="302">
        <f>SUM(F460:F461)</f>
        <v>4.0778510510593442</v>
      </c>
      <c r="G462" s="299" t="str">
        <f>CONCATENATE("(",ROUND((F462/$H462)*100,1),")")</f>
        <v>(33.6)</v>
      </c>
      <c r="H462" s="302">
        <f>SUM(H460:H461)</f>
        <v>12.148000000000007</v>
      </c>
      <c r="I462" s="299" t="str">
        <f>CONCATENATE("(",ROUND((H462/$H462)*100,1),")")</f>
        <v>(100)</v>
      </c>
      <c r="K462" s="302">
        <f t="shared" si="346"/>
        <v>0.89619895275160077</v>
      </c>
      <c r="L462" s="302">
        <f t="shared" si="347"/>
        <v>1.402199667943016</v>
      </c>
      <c r="M462" s="302">
        <f t="shared" si="348"/>
        <v>1.1986013793054053</v>
      </c>
      <c r="N462" s="302">
        <f t="shared" si="349"/>
        <v>3.4970000000000221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1.4375487735704311</v>
      </c>
      <c r="C471" s="299" t="str">
        <f>CONCATENATE("(",ROUND((B471/$H473)*100,1),")")</f>
        <v>(18)</v>
      </c>
      <c r="D471" s="302">
        <f>'Ind T6'!M198</f>
        <v>0.63064268783560318</v>
      </c>
      <c r="E471" s="299" t="str">
        <f>CONCATENATE("(",ROUND((D471/$H473)*100,1),")")</f>
        <v>(7.9)</v>
      </c>
      <c r="F471" s="302">
        <f>'Ind T6'!N198</f>
        <v>0.9938583427985922</v>
      </c>
      <c r="G471" s="299" t="str">
        <f>CONCATENATE("(",ROUND((F471/$H473)*100,1),")")</f>
        <v>(12.5)</v>
      </c>
      <c r="H471" s="302">
        <f>SUM(B471,D471,F471)</f>
        <v>3.0620498042046265</v>
      </c>
      <c r="I471" s="299" t="str">
        <f>CONCATENATE("(",ROUND((H471/$H473)*100,1),")")</f>
        <v>(38.4)</v>
      </c>
      <c r="K471" s="302">
        <f>B476-B471</f>
        <v>0.11292836358934277</v>
      </c>
      <c r="L471" s="302">
        <f>D476-D471</f>
        <v>2.5695532838250768E-2</v>
      </c>
      <c r="M471" s="302">
        <f>F476-F471</f>
        <v>7.6867303352501692E-2</v>
      </c>
      <c r="N471" s="302">
        <f>SUM(K471:M471)</f>
        <v>0.21549119978009523</v>
      </c>
    </row>
    <row r="472" spans="1:14" x14ac:dyDescent="0.2">
      <c r="A472" s="282" t="s">
        <v>365</v>
      </c>
      <c r="B472" s="302">
        <f>'Ind T6'!L197</f>
        <v>1.3747517262685958</v>
      </c>
      <c r="C472" s="299" t="str">
        <f>CONCATENATE("(",ROUND((B472/$H473)*100,1),")")</f>
        <v>(17.2)</v>
      </c>
      <c r="D472" s="302">
        <f>'Ind T6'!M197</f>
        <v>1.5402234876010448</v>
      </c>
      <c r="E472" s="299" t="str">
        <f>CONCATENATE("(",ROUND((D472/$H473)*100,1),")")</f>
        <v>(19.3)</v>
      </c>
      <c r="F472" s="302">
        <f>'Ind T6'!N197</f>
        <v>2.0009749819257401</v>
      </c>
      <c r="G472" s="299" t="str">
        <f>CONCATENATE("(",ROUND((F472/$H473)*100,1),")")</f>
        <v>(25.1)</v>
      </c>
      <c r="H472" s="302">
        <f t="shared" ref="H472" si="350">SUM(B472,D472,F472)</f>
        <v>4.9159501957953804</v>
      </c>
      <c r="I472" s="299" t="str">
        <f>CONCATENATE("(",ROUND((H472/$H473)*100,1),")")</f>
        <v>(61.6)</v>
      </c>
      <c r="K472" s="302">
        <f t="shared" ref="K472:K473" si="351">B477-B472</f>
        <v>1.6154088848930881E-2</v>
      </c>
      <c r="L472" s="302">
        <f t="shared" ref="L472:L473" si="352">D477-D472</f>
        <v>4.5321989551925235E-2</v>
      </c>
      <c r="M472" s="302">
        <f t="shared" ref="M472:M473" si="353">F477-F472</f>
        <v>9.5032721819035437E-2</v>
      </c>
      <c r="N472" s="302">
        <f t="shared" ref="N472:N473" si="354">SUM(K472:M472)</f>
        <v>0.15650880021989155</v>
      </c>
    </row>
    <row r="473" spans="1:14" x14ac:dyDescent="0.2">
      <c r="A473" s="282" t="s">
        <v>363</v>
      </c>
      <c r="B473" s="302">
        <f>SUM(B471:B472)</f>
        <v>2.8123004998390266</v>
      </c>
      <c r="C473" s="299" t="str">
        <f>CONCATENATE("(",ROUND((B473/$H473)*100,1),")")</f>
        <v>(35.3)</v>
      </c>
      <c r="D473" s="302">
        <f>SUM(D471:D472)</f>
        <v>2.1708661754366481</v>
      </c>
      <c r="E473" s="299" t="str">
        <f>CONCATENATE("(",ROUND((D473/$H473)*100,1),")")</f>
        <v>(27.2)</v>
      </c>
      <c r="F473" s="302">
        <f>SUM(F471:F472)</f>
        <v>2.9948333247243322</v>
      </c>
      <c r="G473" s="299" t="str">
        <f>CONCATENATE("(",ROUND((F473/$H473)*100,1),")")</f>
        <v>(37.5)</v>
      </c>
      <c r="H473" s="302">
        <f>SUM(H471:H472)</f>
        <v>7.9780000000000069</v>
      </c>
      <c r="I473" s="299" t="str">
        <f>CONCATENATE("(",ROUND((H473/$H473)*100,1),")")</f>
        <v>(100)</v>
      </c>
      <c r="K473" s="302">
        <f t="shared" si="351"/>
        <v>0.12908245243827388</v>
      </c>
      <c r="L473" s="302">
        <f t="shared" si="352"/>
        <v>7.1017522390175891E-2</v>
      </c>
      <c r="M473" s="302">
        <f t="shared" si="353"/>
        <v>0.17190002517153724</v>
      </c>
      <c r="N473" s="302">
        <f t="shared" si="354"/>
        <v>0.37199999999998701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1.5504771371597739</v>
      </c>
      <c r="C476" s="299" t="str">
        <f>CONCATENATE("(",ROUND((B476/$H478)*100,1),")")</f>
        <v>(18.6)</v>
      </c>
      <c r="D476" s="302">
        <f>'Ind T6'!R198</f>
        <v>0.65633822067385394</v>
      </c>
      <c r="E476" s="299" t="str">
        <f>CONCATENATE("(",ROUND((D476/$H478)*100,1),")")</f>
        <v>(7.9)</v>
      </c>
      <c r="F476" s="302">
        <f>'Ind T6'!S198</f>
        <v>1.0707256461510939</v>
      </c>
      <c r="G476" s="299" t="str">
        <f>CONCATENATE("(",ROUND((F476/$H478)*100,1),")")</f>
        <v>(12.8)</v>
      </c>
      <c r="H476" s="302">
        <f>SUM(B476,D476,F476)</f>
        <v>3.2775410039847217</v>
      </c>
      <c r="I476" s="299" t="str">
        <f>CONCATENATE("(",ROUND((H476/$H478)*100,1),")")</f>
        <v>(39.3)</v>
      </c>
      <c r="K476" s="302">
        <f>B481-B476</f>
        <v>0.13026262171814351</v>
      </c>
      <c r="L476" s="302">
        <f>D481-D476</f>
        <v>2.4870696757206101E-2</v>
      </c>
      <c r="M476" s="302">
        <f>F481-F476</f>
        <v>8.5043857720809246E-2</v>
      </c>
      <c r="N476" s="302">
        <f>SUM(K476:M476)</f>
        <v>0.24017717619615886</v>
      </c>
    </row>
    <row r="477" spans="1:14" x14ac:dyDescent="0.2">
      <c r="A477" s="282" t="s">
        <v>365</v>
      </c>
      <c r="B477" s="302">
        <f>'Ind T6'!Q197</f>
        <v>1.3909058151175266</v>
      </c>
      <c r="C477" s="299" t="str">
        <f>CONCATENATE("(",ROUND((B477/$H478)*100,1),")")</f>
        <v>(16.7)</v>
      </c>
      <c r="D477" s="302">
        <f>'Ind T6'!R197</f>
        <v>1.58554547715297</v>
      </c>
      <c r="E477" s="299" t="str">
        <f>CONCATENATE("(",ROUND((D477/$H478)*100,1),")")</f>
        <v>(19)</v>
      </c>
      <c r="F477" s="302">
        <f>'Ind T6'!S197</f>
        <v>2.0960077037447755</v>
      </c>
      <c r="G477" s="299" t="str">
        <f>CONCATENATE("(",ROUND((F477/$H478)*100,1),")")</f>
        <v>(25.1)</v>
      </c>
      <c r="H477" s="302">
        <f t="shared" ref="H477" si="355">SUM(B477,D477,F477)</f>
        <v>5.0724589960152722</v>
      </c>
      <c r="I477" s="299" t="str">
        <f>CONCATENATE("(",ROUND((H477/$H478)*100,1),")")</f>
        <v>(60.7)</v>
      </c>
      <c r="K477" s="302">
        <f t="shared" ref="K477:K478" si="356">B482-B477</f>
        <v>-1.7216253117390723E-2</v>
      </c>
      <c r="L477" s="302">
        <f t="shared" ref="L477:L478" si="357">D482-D477</f>
        <v>2.4112684600028356E-3</v>
      </c>
      <c r="M477" s="302">
        <f t="shared" ref="M477:M478" si="358">F482-F477</f>
        <v>3.8627808461227264E-2</v>
      </c>
      <c r="N477" s="302">
        <f t="shared" ref="N477:N478" si="359">SUM(K477:M477)</f>
        <v>2.3822823803839377E-2</v>
      </c>
    </row>
    <row r="478" spans="1:14" x14ac:dyDescent="0.2">
      <c r="A478" s="282" t="s">
        <v>363</v>
      </c>
      <c r="B478" s="302">
        <f>SUM(B476:B477)</f>
        <v>2.9413829522773005</v>
      </c>
      <c r="C478" s="299" t="str">
        <f>CONCATENATE("(",ROUND((B478/$H478)*100,1),")")</f>
        <v>(35.2)</v>
      </c>
      <c r="D478" s="302">
        <f>SUM(D476:D477)</f>
        <v>2.241883697826824</v>
      </c>
      <c r="E478" s="299" t="str">
        <f>CONCATENATE("(",ROUND((D478/$H478)*100,1),")")</f>
        <v>(26.8)</v>
      </c>
      <c r="F478" s="302">
        <f>SUM(F476:F477)</f>
        <v>3.1667333498958694</v>
      </c>
      <c r="G478" s="299" t="str">
        <f>CONCATENATE("(",ROUND((F478/$H478)*100,1),")")</f>
        <v>(37.9)</v>
      </c>
      <c r="H478" s="302">
        <f>SUM(H476:H477)</f>
        <v>8.3499999999999943</v>
      </c>
      <c r="I478" s="299" t="str">
        <f>CONCATENATE("(",ROUND((H478/$H478)*100,1),")")</f>
        <v>(100)</v>
      </c>
      <c r="K478" s="302">
        <f t="shared" si="356"/>
        <v>0.11304636860075279</v>
      </c>
      <c r="L478" s="302">
        <f t="shared" si="357"/>
        <v>2.7281965217209159E-2</v>
      </c>
      <c r="M478" s="302">
        <f t="shared" si="358"/>
        <v>0.12367166618203651</v>
      </c>
      <c r="N478" s="302">
        <f t="shared" si="359"/>
        <v>0.26399999999999846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1.6807397588779174</v>
      </c>
      <c r="C481" s="299" t="str">
        <f>CONCATENATE("(",ROUND((B481/$H483)*100,1),")")</f>
        <v>(19.5)</v>
      </c>
      <c r="D481" s="302">
        <f>'Ind T6'!W198</f>
        <v>0.68120891743106005</v>
      </c>
      <c r="E481" s="299" t="str">
        <f>CONCATENATE("(",ROUND((D481/$H483)*100,1),")")</f>
        <v>(7.9)</v>
      </c>
      <c r="F481" s="302">
        <f>'Ind T6'!X198</f>
        <v>1.1557695038719031</v>
      </c>
      <c r="G481" s="299" t="str">
        <f>CONCATENATE("(",ROUND((F481/$H483)*100,1),")")</f>
        <v>(13.4)</v>
      </c>
      <c r="H481" s="302">
        <f>SUM(B481,D481,F481)</f>
        <v>3.5177181801808808</v>
      </c>
      <c r="I481" s="299" t="str">
        <f>CONCATENATE("(",ROUND((H481/$H483)*100,1),")")</f>
        <v>(40.8)</v>
      </c>
      <c r="K481" s="302">
        <f>B481-B471</f>
        <v>0.24319098530748628</v>
      </c>
      <c r="L481" s="302">
        <f>D481-D471</f>
        <v>5.0566229595456869E-2</v>
      </c>
      <c r="M481" s="302">
        <f>F481-F471</f>
        <v>0.16191116107331094</v>
      </c>
      <c r="N481" s="302">
        <f>SUM(K481:M481)</f>
        <v>0.45566837597625409</v>
      </c>
    </row>
    <row r="482" spans="1:14" x14ac:dyDescent="0.2">
      <c r="A482" s="282" t="s">
        <v>365</v>
      </c>
      <c r="B482" s="302">
        <f>'Ind T6'!V197</f>
        <v>1.3736895620001359</v>
      </c>
      <c r="C482" s="299" t="str">
        <f>CONCATENATE("(",ROUND((B482/$H483)*100,1),")")</f>
        <v>(15.9)</v>
      </c>
      <c r="D482" s="302">
        <f>'Ind T6'!W197</f>
        <v>1.5879567456129728</v>
      </c>
      <c r="E482" s="299" t="str">
        <f>CONCATENATE("(",ROUND((D482/$H483)*100,1),")")</f>
        <v>(18.4)</v>
      </c>
      <c r="F482" s="302">
        <f>'Ind T6'!X197</f>
        <v>2.1346355122060028</v>
      </c>
      <c r="G482" s="299" t="str">
        <f>CONCATENATE("(",ROUND((F482/$H483)*100,1),")")</f>
        <v>(24.8)</v>
      </c>
      <c r="H482" s="302">
        <f t="shared" ref="H482" si="360">SUM(B482,D482,F482)</f>
        <v>5.0962818198191115</v>
      </c>
      <c r="I482" s="299" t="str">
        <f>CONCATENATE("(",ROUND((H482/$H483)*100,1),")")</f>
        <v>(59.2)</v>
      </c>
      <c r="K482" s="302">
        <f t="shared" ref="K482:K483" si="361">B482-B472</f>
        <v>-1.062164268459842E-3</v>
      </c>
      <c r="L482" s="302">
        <f t="shared" ref="L482:L483" si="362">D482-D472</f>
        <v>4.773325801192807E-2</v>
      </c>
      <c r="M482" s="302">
        <f t="shared" ref="M482:M483" si="363">F482-F472</f>
        <v>0.1336605302802627</v>
      </c>
      <c r="N482" s="302">
        <f t="shared" ref="N482:N483" si="364">SUM(K482:M482)</f>
        <v>0.18033162402373093</v>
      </c>
    </row>
    <row r="483" spans="1:14" x14ac:dyDescent="0.2">
      <c r="A483" s="282" t="s">
        <v>363</v>
      </c>
      <c r="B483" s="302">
        <f>SUM(B481:B482)</f>
        <v>3.0544293208780533</v>
      </c>
      <c r="C483" s="299" t="str">
        <f>CONCATENATE("(",ROUND((B483/$H483)*100,1),")")</f>
        <v>(35.5)</v>
      </c>
      <c r="D483" s="302">
        <f>SUM(D481:D482)</f>
        <v>2.2691656630440331</v>
      </c>
      <c r="E483" s="299" t="str">
        <f>CONCATENATE("(",ROUND((D483/$H483)*100,1),")")</f>
        <v>(26.3)</v>
      </c>
      <c r="F483" s="302">
        <f>SUM(F481:F482)</f>
        <v>3.2904050160779059</v>
      </c>
      <c r="G483" s="299" t="str">
        <f>CONCATENATE("(",ROUND((F483/$H483)*100,1),")")</f>
        <v>(38.2)</v>
      </c>
      <c r="H483" s="302">
        <f>SUM(H481:H482)</f>
        <v>8.6139999999999919</v>
      </c>
      <c r="I483" s="299" t="str">
        <f>CONCATENATE("(",ROUND((H483/$H483)*100,1),")")</f>
        <v>(100)</v>
      </c>
      <c r="K483" s="302">
        <f t="shared" si="361"/>
        <v>0.24212882103902666</v>
      </c>
      <c r="L483" s="302">
        <f t="shared" si="362"/>
        <v>9.829948760738505E-2</v>
      </c>
      <c r="M483" s="302">
        <f t="shared" si="363"/>
        <v>0.29557169135357375</v>
      </c>
      <c r="N483" s="302">
        <f t="shared" si="364"/>
        <v>0.63599999999998547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Cornwall and the Isles of Scilly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0.67775615886691432</v>
      </c>
      <c r="C8" s="300">
        <v>0.45756619741902466</v>
      </c>
      <c r="D8" s="300">
        <v>0.65660382101495041</v>
      </c>
      <c r="E8" s="300">
        <f>SUM(B8:D8)</f>
        <v>1.7919261773008892</v>
      </c>
      <c r="F8" s="300"/>
      <c r="G8" s="300">
        <v>0.81488233813665056</v>
      </c>
      <c r="H8" s="300">
        <v>0.78792875713505339</v>
      </c>
      <c r="I8" s="300">
        <v>0.70763846025370458</v>
      </c>
      <c r="J8" s="300">
        <f>SUM(G8:I8)</f>
        <v>2.3104495555254085</v>
      </c>
      <c r="K8" s="300"/>
      <c r="L8" s="300">
        <v>0.61579485200955542</v>
      </c>
      <c r="M8" s="300">
        <v>0.55554659259259653</v>
      </c>
      <c r="N8" s="300">
        <v>1.0992905648893236</v>
      </c>
      <c r="O8" s="300">
        <f>SUM(L8:N8)</f>
        <v>2.2706320094914756</v>
      </c>
      <c r="P8" s="300"/>
      <c r="Q8" s="300">
        <v>0.63354945584758682</v>
      </c>
      <c r="R8" s="300">
        <v>0.55420266041292288</v>
      </c>
      <c r="S8" s="300">
        <v>1.1474662647148055</v>
      </c>
      <c r="T8" s="300">
        <f>SUM(Q8:S8)</f>
        <v>2.3352183809753155</v>
      </c>
      <c r="U8" s="300"/>
      <c r="V8" s="300">
        <v>0.64945788201597698</v>
      </c>
      <c r="W8" s="300">
        <v>0.52830146679875045</v>
      </c>
      <c r="X8" s="300">
        <v>1.2123754674366805</v>
      </c>
      <c r="Y8" s="300">
        <f>SUM(V8:X8)</f>
        <v>2.3901348162514076</v>
      </c>
    </row>
    <row r="9" spans="1:25" x14ac:dyDescent="0.2">
      <c r="A9" s="260" t="s">
        <v>364</v>
      </c>
      <c r="B9" s="300">
        <v>2.6860531255311519</v>
      </c>
      <c r="C9" s="300">
        <v>1.160440757499452E-2</v>
      </c>
      <c r="D9" s="300">
        <v>2.522416289592976</v>
      </c>
      <c r="E9" s="300">
        <f t="shared" ref="E9:E10" si="0">SUM(B9:D9)</f>
        <v>5.2200738226991223</v>
      </c>
      <c r="F9" s="300"/>
      <c r="G9" s="300">
        <v>1.6102268953289012</v>
      </c>
      <c r="H9" s="300">
        <v>0.16927989768362009</v>
      </c>
      <c r="I9" s="300">
        <v>2.7120436514620727</v>
      </c>
      <c r="J9" s="300">
        <f t="shared" ref="J9:J10" si="1">SUM(G9:I9)</f>
        <v>4.4915504444745942</v>
      </c>
      <c r="K9" s="300"/>
      <c r="L9" s="300">
        <v>2.1104731968467418</v>
      </c>
      <c r="M9" s="300">
        <v>0.56927056967592116</v>
      </c>
      <c r="N9" s="300">
        <v>3.0526242239858798</v>
      </c>
      <c r="O9" s="300">
        <f t="shared" ref="O9:O10" si="2">SUM(L9:N9)</f>
        <v>5.7323679905085427</v>
      </c>
      <c r="P9" s="300"/>
      <c r="Q9" s="300">
        <v>2.2444391141202726</v>
      </c>
      <c r="R9" s="300">
        <v>0.5897249821961088</v>
      </c>
      <c r="S9" s="300">
        <v>3.0466175227083059</v>
      </c>
      <c r="T9" s="300">
        <f t="shared" ref="T9:T10" si="3">SUM(Q9:S9)</f>
        <v>5.8807816190246873</v>
      </c>
      <c r="U9" s="300"/>
      <c r="V9" s="300">
        <v>2.4966875564703574</v>
      </c>
      <c r="W9" s="300">
        <v>0.60862167956819901</v>
      </c>
      <c r="X9" s="300">
        <v>2.893555947710031</v>
      </c>
      <c r="Y9" s="300">
        <f t="shared" ref="Y9:Y10" si="4">SUM(V9:X9)</f>
        <v>5.9988651837485873</v>
      </c>
    </row>
    <row r="10" spans="1:25" x14ac:dyDescent="0.2">
      <c r="A10" s="264" t="s">
        <v>363</v>
      </c>
      <c r="B10" s="301">
        <f>SUM(B8:B9)</f>
        <v>3.3638092843980663</v>
      </c>
      <c r="C10" s="301">
        <f t="shared" ref="C10:D10" si="5">SUM(C8:C9)</f>
        <v>0.46917060499401919</v>
      </c>
      <c r="D10" s="301">
        <f t="shared" si="5"/>
        <v>3.1790201106079263</v>
      </c>
      <c r="E10" s="301">
        <f t="shared" si="0"/>
        <v>7.0120000000000111</v>
      </c>
      <c r="F10" s="301"/>
      <c r="G10" s="301">
        <f>SUM(G8:G9)</f>
        <v>2.4251092334655517</v>
      </c>
      <c r="H10" s="301">
        <f t="shared" ref="H10" si="6">SUM(H8:H9)</f>
        <v>0.95720865481867345</v>
      </c>
      <c r="I10" s="301">
        <f t="shared" ref="I10" si="7">SUM(I8:I9)</f>
        <v>3.4196821117157774</v>
      </c>
      <c r="J10" s="301">
        <f t="shared" si="1"/>
        <v>6.8020000000000032</v>
      </c>
      <c r="K10" s="301"/>
      <c r="L10" s="301">
        <f>SUM(L8:L9)</f>
        <v>2.7262680488562974</v>
      </c>
      <c r="M10" s="301">
        <f t="shared" ref="M10" si="8">SUM(M8:M9)</f>
        <v>1.1248171622685177</v>
      </c>
      <c r="N10" s="301">
        <f t="shared" ref="N10" si="9">SUM(N8:N9)</f>
        <v>4.151914788875203</v>
      </c>
      <c r="O10" s="301">
        <f t="shared" si="2"/>
        <v>8.0030000000000179</v>
      </c>
      <c r="P10" s="301"/>
      <c r="Q10" s="301">
        <f>SUM(Q8:Q9)</f>
        <v>2.8779885699678593</v>
      </c>
      <c r="R10" s="301">
        <f t="shared" ref="R10" si="10">SUM(R8:R9)</f>
        <v>1.1439276426090317</v>
      </c>
      <c r="S10" s="301">
        <f t="shared" ref="S10" si="11">SUM(S8:S9)</f>
        <v>4.1940837874231116</v>
      </c>
      <c r="T10" s="301">
        <f t="shared" si="3"/>
        <v>8.2160000000000029</v>
      </c>
      <c r="U10" s="301"/>
      <c r="V10" s="301">
        <f>SUM(V8:V9)</f>
        <v>3.1461454384863345</v>
      </c>
      <c r="W10" s="301">
        <f t="shared" ref="W10" si="12">SUM(W8:W9)</f>
        <v>1.1369231463669496</v>
      </c>
      <c r="X10" s="301">
        <f t="shared" ref="X10" si="13">SUM(X8:X9)</f>
        <v>4.1059314151467117</v>
      </c>
      <c r="Y10" s="301">
        <f t="shared" si="4"/>
        <v>8.3889999999999958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8.8097415082771996E-2</v>
      </c>
      <c r="C17" s="300">
        <v>1.3259559922951988E-2</v>
      </c>
      <c r="D17" s="300">
        <v>2.2473830378554147E-4</v>
      </c>
      <c r="E17" s="300">
        <f>SUM(B17:D17)</f>
        <v>0.10158171330950952</v>
      </c>
      <c r="F17" s="300"/>
      <c r="G17" s="300">
        <v>9.7563003450791372E-2</v>
      </c>
      <c r="H17" s="300">
        <v>3.0972382048347298E-2</v>
      </c>
      <c r="I17" s="300">
        <v>2.2123130034492957E-4</v>
      </c>
      <c r="J17" s="300">
        <f>SUM(G17:I17)</f>
        <v>0.12875661679948361</v>
      </c>
      <c r="K17" s="300"/>
      <c r="L17" s="300">
        <v>9.0917092559851032E-2</v>
      </c>
      <c r="M17" s="300">
        <v>2.527938671186112E-2</v>
      </c>
      <c r="N17" s="300">
        <v>0</v>
      </c>
      <c r="O17" s="300">
        <f>SUM(L17:N17)</f>
        <v>0.11619647927171214</v>
      </c>
      <c r="P17" s="300"/>
      <c r="Q17" s="300">
        <v>6.4620941262218998E-2</v>
      </c>
      <c r="R17" s="300">
        <v>1.8288945639962764E-2</v>
      </c>
      <c r="S17" s="300">
        <v>0</v>
      </c>
      <c r="T17" s="300">
        <f>SUM(Q17:S17)</f>
        <v>8.2909886902181762E-2</v>
      </c>
      <c r="U17" s="300"/>
      <c r="V17" s="300">
        <v>3.7092348284619325E-2</v>
      </c>
      <c r="W17" s="300">
        <v>1.1319261213508212E-2</v>
      </c>
      <c r="X17" s="300">
        <v>0</v>
      </c>
      <c r="Y17" s="300">
        <f>SUM(V17:X17)</f>
        <v>4.8411609498127534E-2</v>
      </c>
    </row>
    <row r="18" spans="1:25" x14ac:dyDescent="0.2">
      <c r="A18" s="260" t="s">
        <v>364</v>
      </c>
      <c r="B18" s="300">
        <v>0.60859132664109761</v>
      </c>
      <c r="C18" s="300">
        <v>1.7979064302648638E-2</v>
      </c>
      <c r="D18" s="300">
        <v>0.32384789574674361</v>
      </c>
      <c r="E18" s="300">
        <f t="shared" ref="E18:E19" si="14">SUM(B18:D18)</f>
        <v>0.95041828669048978</v>
      </c>
      <c r="F18" s="300"/>
      <c r="G18" s="300">
        <v>0.62342980437417461</v>
      </c>
      <c r="H18" s="300">
        <v>1.6813578826341397E-2</v>
      </c>
      <c r="I18" s="300">
        <v>0</v>
      </c>
      <c r="J18" s="300">
        <f t="shared" ref="J18:J19" si="15">SUM(G18:I18)</f>
        <v>0.64024338320051599</v>
      </c>
      <c r="K18" s="300"/>
      <c r="L18" s="300">
        <v>0.65704230550960363</v>
      </c>
      <c r="M18" s="300">
        <v>7.7612152186822773E-3</v>
      </c>
      <c r="N18" s="300">
        <v>0</v>
      </c>
      <c r="O18" s="300">
        <f t="shared" ref="O18:O19" si="16">SUM(L18:N18)</f>
        <v>0.66480352072828586</v>
      </c>
      <c r="P18" s="300"/>
      <c r="Q18" s="300">
        <v>0.46840021889863032</v>
      </c>
      <c r="R18" s="300">
        <v>5.689894199187198E-3</v>
      </c>
      <c r="S18" s="300">
        <v>0</v>
      </c>
      <c r="T18" s="300">
        <f t="shared" ref="T18:T19" si="17">SUM(Q18:S18)</f>
        <v>0.47409011309781751</v>
      </c>
      <c r="U18" s="300"/>
      <c r="V18" s="300">
        <v>0.27793139841745318</v>
      </c>
      <c r="W18" s="300">
        <v>3.6569920844196926E-3</v>
      </c>
      <c r="X18" s="300">
        <v>0</v>
      </c>
      <c r="Y18" s="300">
        <f t="shared" ref="Y18:Y19" si="18">SUM(V18:X18)</f>
        <v>0.2815883905018729</v>
      </c>
    </row>
    <row r="19" spans="1:25" x14ac:dyDescent="0.2">
      <c r="A19" s="264" t="s">
        <v>363</v>
      </c>
      <c r="B19" s="301">
        <f>SUM(B17:B18)</f>
        <v>0.69668874172386963</v>
      </c>
      <c r="C19" s="301">
        <f t="shared" ref="C19" si="19">SUM(C17:C18)</f>
        <v>3.1238624225600628E-2</v>
      </c>
      <c r="D19" s="301">
        <f t="shared" ref="D19" si="20">SUM(D17:D18)</f>
        <v>0.32407263405052916</v>
      </c>
      <c r="E19" s="301">
        <f t="shared" si="14"/>
        <v>1.0519999999999994</v>
      </c>
      <c r="F19" s="301"/>
      <c r="G19" s="301">
        <f>SUM(G17:G18)</f>
        <v>0.720992807824966</v>
      </c>
      <c r="H19" s="301">
        <f t="shared" ref="H19" si="21">SUM(H17:H18)</f>
        <v>4.7785960874688699E-2</v>
      </c>
      <c r="I19" s="301">
        <f t="shared" ref="I19" si="22">SUM(I17:I18)</f>
        <v>2.2123130034492957E-4</v>
      </c>
      <c r="J19" s="301">
        <f t="shared" si="15"/>
        <v>0.76899999999999957</v>
      </c>
      <c r="K19" s="301"/>
      <c r="L19" s="301">
        <f>SUM(L17:L18)</f>
        <v>0.74795939806945466</v>
      </c>
      <c r="M19" s="301">
        <f t="shared" ref="M19" si="23">SUM(M17:M18)</f>
        <v>3.3040601930543395E-2</v>
      </c>
      <c r="N19" s="301">
        <f t="shared" ref="N19" si="24">SUM(N17:N18)</f>
        <v>0</v>
      </c>
      <c r="O19" s="301">
        <f t="shared" si="16"/>
        <v>0.78099999999999803</v>
      </c>
      <c r="P19" s="301"/>
      <c r="Q19" s="301">
        <f>SUM(Q17:Q18)</f>
        <v>0.53302116016084933</v>
      </c>
      <c r="R19" s="301">
        <f t="shared" ref="R19" si="25">SUM(R17:R18)</f>
        <v>2.3978839839149963E-2</v>
      </c>
      <c r="S19" s="301">
        <f t="shared" ref="S19" si="26">SUM(S17:S18)</f>
        <v>0</v>
      </c>
      <c r="T19" s="301">
        <f t="shared" si="17"/>
        <v>0.55699999999999927</v>
      </c>
      <c r="U19" s="301"/>
      <c r="V19" s="301">
        <f>SUM(V17:V18)</f>
        <v>0.3150237467020725</v>
      </c>
      <c r="W19" s="301">
        <f t="shared" ref="W19" si="27">SUM(W17:W18)</f>
        <v>1.4976253297927905E-2</v>
      </c>
      <c r="X19" s="301">
        <f t="shared" ref="X19" si="28">SUM(X17:X18)</f>
        <v>0</v>
      </c>
      <c r="Y19" s="301">
        <f t="shared" si="18"/>
        <v>0.3300000000000004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1.5861869259641965</v>
      </c>
      <c r="C26" s="300">
        <v>0.5948438681837025</v>
      </c>
      <c r="D26" s="300">
        <v>7.5306320909037008E-2</v>
      </c>
      <c r="E26" s="300">
        <f>SUM(B26:D26)</f>
        <v>2.2563371150569362</v>
      </c>
      <c r="F26" s="300"/>
      <c r="G26" s="300">
        <v>1.2991906764903243</v>
      </c>
      <c r="H26" s="300">
        <v>0.49304425493714715</v>
      </c>
      <c r="I26" s="300">
        <v>0.27115967500580668</v>
      </c>
      <c r="J26" s="300">
        <f>SUM(G26:I26)</f>
        <v>2.063394606433278</v>
      </c>
      <c r="K26" s="300"/>
      <c r="L26" s="300">
        <v>1.3098238730879979</v>
      </c>
      <c r="M26" s="300">
        <v>0.44665725818613938</v>
      </c>
      <c r="N26" s="300">
        <v>0.33484659459003552</v>
      </c>
      <c r="O26" s="300">
        <f>SUM(L26:N26)</f>
        <v>2.0913277258641729</v>
      </c>
      <c r="P26" s="300"/>
      <c r="Q26" s="300">
        <v>1.2703314690142864</v>
      </c>
      <c r="R26" s="300">
        <v>0.41671469602371752</v>
      </c>
      <c r="S26" s="300">
        <v>0.32167191703583808</v>
      </c>
      <c r="T26" s="300">
        <f>SUM(Q26:S26)</f>
        <v>2.0087180820738419</v>
      </c>
      <c r="U26" s="300"/>
      <c r="V26" s="300">
        <v>1.1344814356760702</v>
      </c>
      <c r="W26" s="300">
        <v>0.34595327102224027</v>
      </c>
      <c r="X26" s="300">
        <v>0.27999330884464935</v>
      </c>
      <c r="Y26" s="300">
        <f>SUM(V26:X26)</f>
        <v>1.7604280155429597</v>
      </c>
    </row>
    <row r="27" spans="1:25" x14ac:dyDescent="0.2">
      <c r="A27" s="260" t="s">
        <v>364</v>
      </c>
      <c r="B27" s="300">
        <v>3.8541242571738694</v>
      </c>
      <c r="C27" s="300">
        <v>0.30693030794281995</v>
      </c>
      <c r="D27" s="300">
        <v>0.27060831982637024</v>
      </c>
      <c r="E27" s="300">
        <f t="shared" ref="E27:E28" si="29">SUM(B27:D27)</f>
        <v>4.4316628849430595</v>
      </c>
      <c r="F27" s="300"/>
      <c r="G27" s="300">
        <v>2.7312481272309608</v>
      </c>
      <c r="H27" s="300">
        <v>0.20281981099427626</v>
      </c>
      <c r="I27" s="300">
        <v>9.2537455341491062E-2</v>
      </c>
      <c r="J27" s="300">
        <f t="shared" ref="J27:J28" si="30">SUM(G27:I27)</f>
        <v>3.0266053935667281</v>
      </c>
      <c r="K27" s="300"/>
      <c r="L27" s="300">
        <v>2.7545815574954049</v>
      </c>
      <c r="M27" s="300">
        <v>0.22274323294201789</v>
      </c>
      <c r="N27" s="300">
        <v>0.11634748369839795</v>
      </c>
      <c r="O27" s="300">
        <f t="shared" ref="O27:O28" si="31">SUM(L27:N27)</f>
        <v>3.0936722741358209</v>
      </c>
      <c r="P27" s="300"/>
      <c r="Q27" s="300">
        <v>2.5472938295333938</v>
      </c>
      <c r="R27" s="300">
        <v>0.2082099948560508</v>
      </c>
      <c r="S27" s="300">
        <v>0.1097780935367141</v>
      </c>
      <c r="T27" s="300">
        <f t="shared" ref="T27:T28" si="32">SUM(Q27:S27)</f>
        <v>2.865281917926159</v>
      </c>
      <c r="U27" s="300"/>
      <c r="V27" s="300">
        <v>2.0834972181039282</v>
      </c>
      <c r="W27" s="300">
        <v>0.1740984035767083</v>
      </c>
      <c r="X27" s="300">
        <v>9.4976362776402132E-2</v>
      </c>
      <c r="Y27" s="300">
        <f t="shared" ref="Y27:Y28" si="33">SUM(V27:X27)</f>
        <v>2.3525719844570387</v>
      </c>
    </row>
    <row r="28" spans="1:25" x14ac:dyDescent="0.2">
      <c r="A28" s="264" t="s">
        <v>363</v>
      </c>
      <c r="B28" s="301">
        <f>SUM(B26:B27)</f>
        <v>5.4403111831380659</v>
      </c>
      <c r="C28" s="301">
        <f t="shared" ref="C28" si="34">SUM(C26:C27)</f>
        <v>0.90177417612652244</v>
      </c>
      <c r="D28" s="301">
        <f t="shared" ref="D28" si="35">SUM(D26:D27)</f>
        <v>0.34591464073540723</v>
      </c>
      <c r="E28" s="301">
        <f t="shared" si="29"/>
        <v>6.6879999999999962</v>
      </c>
      <c r="F28" s="301"/>
      <c r="G28" s="301">
        <f>SUM(G26:G27)</f>
        <v>4.0304388037212853</v>
      </c>
      <c r="H28" s="301">
        <f t="shared" ref="H28" si="36">SUM(H26:H27)</f>
        <v>0.69586406593142347</v>
      </c>
      <c r="I28" s="301">
        <f t="shared" ref="I28" si="37">SUM(I26:I27)</f>
        <v>0.36369713034729773</v>
      </c>
      <c r="J28" s="301">
        <f t="shared" si="30"/>
        <v>5.0900000000000061</v>
      </c>
      <c r="K28" s="301"/>
      <c r="L28" s="301">
        <f>SUM(L26:L27)</f>
        <v>4.0644054305834025</v>
      </c>
      <c r="M28" s="301">
        <f t="shared" ref="M28" si="38">SUM(M26:M27)</f>
        <v>0.66940049112815725</v>
      </c>
      <c r="N28" s="301">
        <f t="shared" ref="N28" si="39">SUM(N26:N27)</f>
        <v>0.4511940782884335</v>
      </c>
      <c r="O28" s="301">
        <f t="shared" si="31"/>
        <v>5.1849999999999934</v>
      </c>
      <c r="P28" s="301"/>
      <c r="Q28" s="301">
        <f>SUM(Q26:Q27)</f>
        <v>3.8176252985476804</v>
      </c>
      <c r="R28" s="301">
        <f t="shared" ref="R28" si="40">SUM(R26:R27)</f>
        <v>0.62492469087976832</v>
      </c>
      <c r="S28" s="301">
        <f t="shared" ref="S28" si="41">SUM(S26:S27)</f>
        <v>0.43145001057255217</v>
      </c>
      <c r="T28" s="301">
        <f t="shared" si="32"/>
        <v>4.8740000000000014</v>
      </c>
      <c r="U28" s="301"/>
      <c r="V28" s="301">
        <f>SUM(V26:V27)</f>
        <v>3.2179786537799986</v>
      </c>
      <c r="W28" s="301">
        <f t="shared" ref="W28" si="42">SUM(W26:W27)</f>
        <v>0.52005167459894852</v>
      </c>
      <c r="X28" s="301">
        <f t="shared" ref="X28" si="43">SUM(X26:X27)</f>
        <v>0.37496967162105149</v>
      </c>
      <c r="Y28" s="301">
        <f t="shared" si="33"/>
        <v>4.1129999999999987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0.39121990846408883</v>
      </c>
      <c r="C35" s="300">
        <v>9.5307322654239801E-2</v>
      </c>
      <c r="D35" s="300">
        <v>1.2263615560869435E-2</v>
      </c>
      <c r="E35" s="300">
        <f>SUM(B35:D35)</f>
        <v>0.49879084667919804</v>
      </c>
      <c r="F35" s="300"/>
      <c r="G35" s="300">
        <v>0.38011099795932163</v>
      </c>
      <c r="H35" s="300">
        <v>0.1094786150734125</v>
      </c>
      <c r="I35" s="300">
        <v>8.7562118127240199E-2</v>
      </c>
      <c r="J35" s="300">
        <f>SUM(G35:I35)</f>
        <v>0.57715173115997431</v>
      </c>
      <c r="K35" s="300"/>
      <c r="L35" s="300">
        <v>0.40496297175708834</v>
      </c>
      <c r="M35" s="300">
        <v>9.1488017482315345E-2</v>
      </c>
      <c r="N35" s="300">
        <v>0.11379464646068269</v>
      </c>
      <c r="O35" s="300">
        <f>SUM(L35:N35)</f>
        <v>0.61024563570008639</v>
      </c>
      <c r="P35" s="300"/>
      <c r="Q35" s="300">
        <v>0.3743488555682587</v>
      </c>
      <c r="R35" s="300">
        <v>8.82537490153006E-2</v>
      </c>
      <c r="S35" s="300">
        <v>0.10903413575259889</v>
      </c>
      <c r="T35" s="300">
        <f>SUM(Q35:S35)</f>
        <v>0.57163674033615819</v>
      </c>
      <c r="U35" s="300"/>
      <c r="V35" s="300">
        <v>0.28486103291868525</v>
      </c>
      <c r="W35" s="300">
        <v>7.5660997361847018E-2</v>
      </c>
      <c r="X35" s="300">
        <v>9.2013689293554621E-2</v>
      </c>
      <c r="Y35" s="300">
        <f>SUM(V35:X35)</f>
        <v>0.45253571957408689</v>
      </c>
    </row>
    <row r="36" spans="1:25" x14ac:dyDescent="0.2">
      <c r="A36" s="260" t="s">
        <v>364</v>
      </c>
      <c r="B36" s="300">
        <v>1.6267791762025601</v>
      </c>
      <c r="C36" s="300">
        <v>5.7247826086953404E-2</v>
      </c>
      <c r="D36" s="300">
        <v>0.12718215103129363</v>
      </c>
      <c r="E36" s="300">
        <f t="shared" ref="E36:E37" si="44">SUM(B36:D36)</f>
        <v>1.811209153320807</v>
      </c>
      <c r="F36" s="300"/>
      <c r="G36" s="300">
        <v>1.4629002036660606</v>
      </c>
      <c r="H36" s="300">
        <v>4.071690427684771E-2</v>
      </c>
      <c r="I36" s="300">
        <v>0.16323116089711315</v>
      </c>
      <c r="J36" s="300">
        <f t="shared" ref="J36:J37" si="45">SUM(G36:I36)</f>
        <v>1.6668482688400212</v>
      </c>
      <c r="K36" s="300"/>
      <c r="L36" s="300">
        <v>1.4237180248457915</v>
      </c>
      <c r="M36" s="300">
        <v>4.9855829750625406E-2</v>
      </c>
      <c r="N36" s="300">
        <v>8.0180509703494843E-2</v>
      </c>
      <c r="O36" s="300">
        <f t="shared" ref="O36:O37" si="46">SUM(L36:N36)</f>
        <v>1.5537543642999116</v>
      </c>
      <c r="P36" s="300"/>
      <c r="Q36" s="300">
        <v>1.3410645224886097</v>
      </c>
      <c r="R36" s="300">
        <v>4.875591949419663E-2</v>
      </c>
      <c r="S36" s="300">
        <v>7.8542817681034077E-2</v>
      </c>
      <c r="T36" s="300">
        <f t="shared" ref="T36:T37" si="47">SUM(Q36:S36)</f>
        <v>1.4683632596638405</v>
      </c>
      <c r="U36" s="300"/>
      <c r="V36" s="300">
        <v>1.0478595217653834</v>
      </c>
      <c r="W36" s="300">
        <v>4.2049779252193199E-2</v>
      </c>
      <c r="X36" s="300">
        <v>6.6554979408335768E-2</v>
      </c>
      <c r="Y36" s="300">
        <f t="shared" ref="Y36:Y37" si="48">SUM(V36:X36)</f>
        <v>1.1564642804259124</v>
      </c>
    </row>
    <row r="37" spans="1:25" x14ac:dyDescent="0.2">
      <c r="A37" s="264" t="s">
        <v>363</v>
      </c>
      <c r="B37" s="301">
        <f>SUM(B35:B36)</f>
        <v>2.0179990846666489</v>
      </c>
      <c r="C37" s="301">
        <f t="shared" ref="C37" si="49">SUM(C35:C36)</f>
        <v>0.15255514874119319</v>
      </c>
      <c r="D37" s="301">
        <f t="shared" ref="D37" si="50">SUM(D35:D36)</f>
        <v>0.13944576659216307</v>
      </c>
      <c r="E37" s="301">
        <f t="shared" si="44"/>
        <v>2.3100000000000049</v>
      </c>
      <c r="F37" s="301"/>
      <c r="G37" s="301">
        <f>SUM(G35:G36)</f>
        <v>1.8430112016253821</v>
      </c>
      <c r="H37" s="301">
        <f t="shared" ref="H37" si="51">SUM(H35:H36)</f>
        <v>0.15019551935026021</v>
      </c>
      <c r="I37" s="301">
        <f t="shared" ref="I37" si="52">SUM(I35:I36)</f>
        <v>0.25079327902435333</v>
      </c>
      <c r="J37" s="301">
        <f t="shared" si="45"/>
        <v>2.2439999999999958</v>
      </c>
      <c r="K37" s="301"/>
      <c r="L37" s="301">
        <f>SUM(L35:L36)</f>
        <v>1.8286809966028799</v>
      </c>
      <c r="M37" s="301">
        <f t="shared" ref="M37" si="53">SUM(M35:M36)</f>
        <v>0.14134384723294074</v>
      </c>
      <c r="N37" s="301">
        <f t="shared" ref="N37" si="54">SUM(N35:N36)</f>
        <v>0.19397515616417754</v>
      </c>
      <c r="O37" s="301">
        <f t="shared" si="46"/>
        <v>2.1639999999999979</v>
      </c>
      <c r="P37" s="301"/>
      <c r="Q37" s="301">
        <f>SUM(Q35:Q36)</f>
        <v>1.7154133780568683</v>
      </c>
      <c r="R37" s="301">
        <f t="shared" ref="R37" si="55">SUM(R35:R36)</f>
        <v>0.13700966850949722</v>
      </c>
      <c r="S37" s="301">
        <f t="shared" ref="S37" si="56">SUM(S35:S36)</f>
        <v>0.18757695343363295</v>
      </c>
      <c r="T37" s="301">
        <f t="shared" si="47"/>
        <v>2.0399999999999987</v>
      </c>
      <c r="U37" s="301"/>
      <c r="V37" s="301">
        <f>SUM(V35:V36)</f>
        <v>1.3327205546840686</v>
      </c>
      <c r="W37" s="301">
        <f t="shared" ref="W37" si="57">SUM(W35:W36)</f>
        <v>0.11771077661404022</v>
      </c>
      <c r="X37" s="301">
        <f t="shared" ref="X37" si="58">SUM(X35:X36)</f>
        <v>0.1585686687018904</v>
      </c>
      <c r="Y37" s="301">
        <f t="shared" si="48"/>
        <v>1.6089999999999991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1.1624341942684131</v>
      </c>
      <c r="C44" s="300">
        <v>0.40308543199210972</v>
      </c>
      <c r="D44" s="300">
        <v>6.7464103528990946E-2</v>
      </c>
      <c r="E44" s="300">
        <f>SUM(B44:D44)</f>
        <v>1.6329837297895138</v>
      </c>
      <c r="F44" s="300"/>
      <c r="G44" s="300">
        <v>1.3884230802778708</v>
      </c>
      <c r="H44" s="300">
        <v>0.46247754394229612</v>
      </c>
      <c r="I44" s="300">
        <v>0.34034286395340735</v>
      </c>
      <c r="J44" s="300">
        <f>SUM(G44:I44)</f>
        <v>2.1912434881735741</v>
      </c>
      <c r="K44" s="300"/>
      <c r="L44" s="300">
        <v>1.4459276484665109</v>
      </c>
      <c r="M44" s="300">
        <v>0.42596815633605534</v>
      </c>
      <c r="N44" s="300">
        <v>0.4473810550726901</v>
      </c>
      <c r="O44" s="300">
        <f>SUM(L44:N44)</f>
        <v>2.3192768598752562</v>
      </c>
      <c r="P44" s="300"/>
      <c r="Q44" s="300">
        <v>1.4255811482279974</v>
      </c>
      <c r="R44" s="300">
        <v>0.41267973135594782</v>
      </c>
      <c r="S44" s="300">
        <v>0.42310913738791606</v>
      </c>
      <c r="T44" s="300">
        <f>SUM(Q44:S44)</f>
        <v>2.2613700169718611</v>
      </c>
      <c r="U44" s="300"/>
      <c r="V44" s="300">
        <v>1.415163325245449</v>
      </c>
      <c r="W44" s="300">
        <v>0.39972736559252503</v>
      </c>
      <c r="X44" s="300">
        <v>0.39024645638789174</v>
      </c>
      <c r="Y44" s="300">
        <f>SUM(V44:X44)</f>
        <v>2.2051371472258658</v>
      </c>
    </row>
    <row r="45" spans="1:25" x14ac:dyDescent="0.2">
      <c r="A45" s="260" t="s">
        <v>364</v>
      </c>
      <c r="B45" s="300">
        <v>6.7306141867620299</v>
      </c>
      <c r="C45" s="300">
        <v>0.2568922300402709</v>
      </c>
      <c r="D45" s="300">
        <v>0.75550985340818466</v>
      </c>
      <c r="E45" s="300">
        <f t="shared" ref="E45:E46" si="59">SUM(B45:D45)</f>
        <v>7.7430162702104859</v>
      </c>
      <c r="F45" s="300"/>
      <c r="G45" s="300">
        <v>6.823818709418215</v>
      </c>
      <c r="H45" s="300">
        <v>0.22476990523816201</v>
      </c>
      <c r="I45" s="300">
        <v>0.63716789717004896</v>
      </c>
      <c r="J45" s="300">
        <f t="shared" ref="J45:J46" si="60">SUM(G45:I45)</f>
        <v>7.6857565118264262</v>
      </c>
      <c r="K45" s="300"/>
      <c r="L45" s="300">
        <v>6.7307053241714181</v>
      </c>
      <c r="M45" s="300">
        <v>0.26828010427209181</v>
      </c>
      <c r="N45" s="300">
        <v>0.58173771168122945</v>
      </c>
      <c r="O45" s="300">
        <f t="shared" ref="O45:O46" si="61">SUM(L45:N45)</f>
        <v>7.5807231401247392</v>
      </c>
      <c r="P45" s="300"/>
      <c r="Q45" s="300">
        <v>6.4181440663428422</v>
      </c>
      <c r="R45" s="300">
        <v>0.26048534495138959</v>
      </c>
      <c r="S45" s="300">
        <v>0.56300057173392337</v>
      </c>
      <c r="T45" s="300">
        <f t="shared" ref="T45:T46" si="62">SUM(Q45:S45)</f>
        <v>7.2416299830281545</v>
      </c>
      <c r="U45" s="300"/>
      <c r="V45" s="300">
        <v>6.0934720980851695</v>
      </c>
      <c r="W45" s="300">
        <v>0.2468706423194218</v>
      </c>
      <c r="X45" s="300">
        <v>0.55552011236953203</v>
      </c>
      <c r="Y45" s="300">
        <f t="shared" ref="Y45:Y46" si="63">SUM(V45:X45)</f>
        <v>6.8958628527741235</v>
      </c>
    </row>
    <row r="46" spans="1:25" x14ac:dyDescent="0.2">
      <c r="A46" s="264" t="s">
        <v>363</v>
      </c>
      <c r="B46" s="301">
        <f>SUM(B44:B45)</f>
        <v>7.893048381030443</v>
      </c>
      <c r="C46" s="301">
        <f t="shared" ref="C46" si="64">SUM(C44:C45)</f>
        <v>0.65997766203238062</v>
      </c>
      <c r="D46" s="301">
        <f t="shared" ref="D46" si="65">SUM(D44:D45)</f>
        <v>0.82297395693717557</v>
      </c>
      <c r="E46" s="301">
        <f t="shared" si="59"/>
        <v>9.3759999999999994</v>
      </c>
      <c r="F46" s="301"/>
      <c r="G46" s="301">
        <f>SUM(G44:G45)</f>
        <v>8.2122417896960851</v>
      </c>
      <c r="H46" s="301">
        <f t="shared" ref="H46" si="66">SUM(H44:H45)</f>
        <v>0.6872474491804581</v>
      </c>
      <c r="I46" s="301">
        <f t="shared" ref="I46" si="67">SUM(I44:I45)</f>
        <v>0.97751076112345636</v>
      </c>
      <c r="J46" s="301">
        <f t="shared" si="60"/>
        <v>9.8769999999999989</v>
      </c>
      <c r="K46" s="301"/>
      <c r="L46" s="301">
        <f>SUM(L44:L45)</f>
        <v>8.176632972637929</v>
      </c>
      <c r="M46" s="301">
        <f t="shared" ref="M46" si="68">SUM(M44:M45)</f>
        <v>0.69424826060814715</v>
      </c>
      <c r="N46" s="301">
        <f t="shared" ref="N46" si="69">SUM(N44:N45)</f>
        <v>1.0291187667539194</v>
      </c>
      <c r="O46" s="301">
        <f t="shared" si="61"/>
        <v>9.899999999999995</v>
      </c>
      <c r="P46" s="301"/>
      <c r="Q46" s="301">
        <f>SUM(Q44:Q45)</f>
        <v>7.8437252145708394</v>
      </c>
      <c r="R46" s="301">
        <f t="shared" ref="R46" si="70">SUM(R44:R45)</f>
        <v>0.67316507630733735</v>
      </c>
      <c r="S46" s="301">
        <f t="shared" ref="S46" si="71">SUM(S44:S45)</f>
        <v>0.98610970912183937</v>
      </c>
      <c r="T46" s="301">
        <f t="shared" si="62"/>
        <v>9.5030000000000161</v>
      </c>
      <c r="U46" s="301"/>
      <c r="V46" s="301">
        <f>SUM(V44:V45)</f>
        <v>7.5086354233306185</v>
      </c>
      <c r="W46" s="301">
        <f t="shared" ref="W46" si="72">SUM(W44:W45)</f>
        <v>0.64659800791194688</v>
      </c>
      <c r="X46" s="301">
        <f t="shared" ref="X46" si="73">SUM(X44:X45)</f>
        <v>0.94576656875742371</v>
      </c>
      <c r="Y46" s="301">
        <f t="shared" si="63"/>
        <v>9.1009999999999902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0.12634063121903952</v>
      </c>
      <c r="C53" s="300">
        <v>2.4026158658078622E-2</v>
      </c>
      <c r="D53" s="300">
        <v>7.3926642025579656E-5</v>
      </c>
      <c r="E53" s="300">
        <f>SUM(B53:D53)</f>
        <v>0.1504407165191437</v>
      </c>
      <c r="F53" s="300"/>
      <c r="G53" s="300">
        <v>0.11955874415239852</v>
      </c>
      <c r="H53" s="300">
        <v>3.3250719684176054E-2</v>
      </c>
      <c r="I53" s="300">
        <v>5.5325656711610727E-5</v>
      </c>
      <c r="J53" s="300">
        <f>SUM(G53:I53)</f>
        <v>0.15286478949328619</v>
      </c>
      <c r="K53" s="300"/>
      <c r="L53" s="300">
        <v>0.15299876237640511</v>
      </c>
      <c r="M53" s="300">
        <v>4.666929390421868E-2</v>
      </c>
      <c r="N53" s="300">
        <v>0</v>
      </c>
      <c r="O53" s="300">
        <f>SUM(L53:N53)</f>
        <v>0.19966805628062378</v>
      </c>
      <c r="P53" s="300"/>
      <c r="Q53" s="300">
        <v>0.14969652222361449</v>
      </c>
      <c r="R53" s="300">
        <v>4.5200869446758975E-2</v>
      </c>
      <c r="S53" s="300">
        <v>0</v>
      </c>
      <c r="T53" s="300">
        <f>SUM(Q53:S53)</f>
        <v>0.19489739167037345</v>
      </c>
      <c r="U53" s="300"/>
      <c r="V53" s="300">
        <v>0.15118147568830198</v>
      </c>
      <c r="W53" s="300">
        <v>4.4792792151906652E-2</v>
      </c>
      <c r="X53" s="300">
        <v>0</v>
      </c>
      <c r="Y53" s="300">
        <f>SUM(V53:X53)</f>
        <v>0.19597426784020863</v>
      </c>
    </row>
    <row r="54" spans="1:25" x14ac:dyDescent="0.2">
      <c r="A54" s="260" t="s">
        <v>364</v>
      </c>
      <c r="B54" s="300">
        <v>0.34420244526624949</v>
      </c>
      <c r="C54" s="300">
        <v>3.5484788172146665E-3</v>
      </c>
      <c r="D54" s="300">
        <v>2.1808359397392375E-2</v>
      </c>
      <c r="E54" s="300">
        <f t="shared" ref="E54:E55" si="74">SUM(B54:D54)</f>
        <v>0.36955928348085654</v>
      </c>
      <c r="F54" s="300"/>
      <c r="G54" s="300">
        <v>0.36470672903815032</v>
      </c>
      <c r="H54" s="300">
        <v>5.908780136782079E-2</v>
      </c>
      <c r="I54" s="300">
        <v>3.8340680100743006E-2</v>
      </c>
      <c r="J54" s="300">
        <f t="shared" ref="J54:J55" si="75">SUM(G54:I54)</f>
        <v>0.46213521050671408</v>
      </c>
      <c r="K54" s="300"/>
      <c r="L54" s="300">
        <v>0.45552612037379242</v>
      </c>
      <c r="M54" s="300">
        <v>2.7805823345583857E-2</v>
      </c>
      <c r="N54" s="300">
        <v>0</v>
      </c>
      <c r="O54" s="300">
        <f t="shared" ref="O54:O55" si="76">SUM(L54:N54)</f>
        <v>0.48333194371937627</v>
      </c>
      <c r="P54" s="300"/>
      <c r="Q54" s="300">
        <v>0.43873578525506868</v>
      </c>
      <c r="R54" s="300">
        <v>2.7366823074557938E-2</v>
      </c>
      <c r="S54" s="300">
        <v>0</v>
      </c>
      <c r="T54" s="300">
        <f t="shared" ref="T54:T55" si="77">SUM(Q54:S54)</f>
        <v>0.46610260832962663</v>
      </c>
      <c r="U54" s="300"/>
      <c r="V54" s="300">
        <v>0.42912887404174277</v>
      </c>
      <c r="W54" s="300">
        <v>2.7896858118047263E-2</v>
      </c>
      <c r="X54" s="300">
        <v>0</v>
      </c>
      <c r="Y54" s="300">
        <f t="shared" ref="Y54:Y55" si="78">SUM(V54:X54)</f>
        <v>0.45702573215979003</v>
      </c>
    </row>
    <row r="55" spans="1:25" x14ac:dyDescent="0.2">
      <c r="A55" s="264" t="s">
        <v>363</v>
      </c>
      <c r="B55" s="301">
        <f>SUM(B53:B54)</f>
        <v>0.47054307648528904</v>
      </c>
      <c r="C55" s="301">
        <f t="shared" ref="C55" si="79">SUM(C53:C54)</f>
        <v>2.757463747529329E-2</v>
      </c>
      <c r="D55" s="301">
        <f t="shared" ref="D55" si="80">SUM(D53:D54)</f>
        <v>2.1882286039417956E-2</v>
      </c>
      <c r="E55" s="301">
        <f t="shared" si="74"/>
        <v>0.52000000000000035</v>
      </c>
      <c r="F55" s="301"/>
      <c r="G55" s="301">
        <f>SUM(G53:G54)</f>
        <v>0.48426547319054886</v>
      </c>
      <c r="H55" s="301">
        <f t="shared" ref="H55" si="81">SUM(H53:H54)</f>
        <v>9.2338521051996844E-2</v>
      </c>
      <c r="I55" s="301">
        <f t="shared" ref="I55" si="82">SUM(I53:I54)</f>
        <v>3.8396005757454617E-2</v>
      </c>
      <c r="J55" s="301">
        <f t="shared" si="75"/>
        <v>0.61500000000000032</v>
      </c>
      <c r="K55" s="301"/>
      <c r="L55" s="301">
        <f>SUM(L53:L54)</f>
        <v>0.60852488275019756</v>
      </c>
      <c r="M55" s="301">
        <f t="shared" ref="M55" si="83">SUM(M53:M54)</f>
        <v>7.4475117249802533E-2</v>
      </c>
      <c r="N55" s="301">
        <f t="shared" ref="N55" si="84">SUM(N53:N54)</f>
        <v>0</v>
      </c>
      <c r="O55" s="301">
        <f t="shared" si="76"/>
        <v>0.68300000000000005</v>
      </c>
      <c r="P55" s="301"/>
      <c r="Q55" s="301">
        <f>SUM(Q53:Q54)</f>
        <v>0.58843230747868314</v>
      </c>
      <c r="R55" s="301">
        <f t="shared" ref="R55" si="85">SUM(R53:R54)</f>
        <v>7.2567692521316909E-2</v>
      </c>
      <c r="S55" s="301">
        <f t="shared" ref="S55" si="86">SUM(S53:S54)</f>
        <v>0</v>
      </c>
      <c r="T55" s="301">
        <f t="shared" si="77"/>
        <v>0.66100000000000003</v>
      </c>
      <c r="U55" s="301"/>
      <c r="V55" s="301">
        <f>SUM(V53:V54)</f>
        <v>0.58031034973004481</v>
      </c>
      <c r="W55" s="301">
        <f t="shared" ref="W55" si="87">SUM(W53:W54)</f>
        <v>7.2689650269953915E-2</v>
      </c>
      <c r="X55" s="301">
        <f t="shared" ref="X55" si="88">SUM(X53:X54)</f>
        <v>0</v>
      </c>
      <c r="Y55" s="301">
        <f t="shared" si="78"/>
        <v>0.65299999999999869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0.2552821329079441</v>
      </c>
      <c r="C62" s="300">
        <v>0.13330561082394354</v>
      </c>
      <c r="D62" s="300">
        <v>5.8816852368634917E-2</v>
      </c>
      <c r="E62" s="300">
        <f>SUM(B62:D62)</f>
        <v>0.44740459610052258</v>
      </c>
      <c r="F62" s="300"/>
      <c r="G62" s="300">
        <v>0.25354101334377577</v>
      </c>
      <c r="H62" s="300">
        <v>0.12732443523063788</v>
      </c>
      <c r="I62" s="300">
        <v>0</v>
      </c>
      <c r="J62" s="300">
        <f>SUM(G62:I62)</f>
        <v>0.38086544857441362</v>
      </c>
      <c r="K62" s="300"/>
      <c r="L62" s="300">
        <v>0.24536929111480457</v>
      </c>
      <c r="M62" s="300">
        <v>0.11292841132010679</v>
      </c>
      <c r="N62" s="300">
        <v>6.5041561594255401E-3</v>
      </c>
      <c r="O62" s="300">
        <f>SUM(L62:N62)</f>
        <v>0.36480185859433695</v>
      </c>
      <c r="P62" s="300"/>
      <c r="Q62" s="300">
        <v>0.2642446639636799</v>
      </c>
      <c r="R62" s="300">
        <v>0.11865509790193265</v>
      </c>
      <c r="S62" s="300">
        <v>6.6140853765440299E-3</v>
      </c>
      <c r="T62" s="300">
        <f>SUM(Q62:S62)</f>
        <v>0.3895138472421566</v>
      </c>
      <c r="U62" s="300"/>
      <c r="V62" s="300">
        <v>0.30004308600841162</v>
      </c>
      <c r="W62" s="300">
        <v>0.12766311999164132</v>
      </c>
      <c r="X62" s="300">
        <v>6.8735739137232013E-3</v>
      </c>
      <c r="Y62" s="300">
        <f>SUM(V62:X62)</f>
        <v>0.43457977991377611</v>
      </c>
    </row>
    <row r="63" spans="1:25" x14ac:dyDescent="0.2">
      <c r="A63" s="260" t="s">
        <v>364</v>
      </c>
      <c r="B63" s="300">
        <v>1.1296045563090602</v>
      </c>
      <c r="C63" s="300">
        <v>5.6551034620551811E-2</v>
      </c>
      <c r="D63" s="300">
        <v>0.26443981296986835</v>
      </c>
      <c r="E63" s="300">
        <f t="shared" ref="E63:E64" si="89">SUM(B63:D63)</f>
        <v>1.4505954038994804</v>
      </c>
      <c r="F63" s="300"/>
      <c r="G63" s="300">
        <v>1.3010199127483391</v>
      </c>
      <c r="H63" s="300">
        <v>3.5134896980903635E-2</v>
      </c>
      <c r="I63" s="300">
        <v>0.11497974169634137</v>
      </c>
      <c r="J63" s="300">
        <f t="shared" ref="J63:J64" si="90">SUM(G63:I63)</f>
        <v>1.451134551425584</v>
      </c>
      <c r="K63" s="300"/>
      <c r="L63" s="300">
        <v>1.3160346969298309</v>
      </c>
      <c r="M63" s="300">
        <v>6.0163444475833723E-2</v>
      </c>
      <c r="N63" s="300">
        <v>0</v>
      </c>
      <c r="O63" s="300">
        <f t="shared" ref="O63:O64" si="91">SUM(L63:N63)</f>
        <v>1.3761981414056645</v>
      </c>
      <c r="P63" s="300"/>
      <c r="Q63" s="300">
        <v>1.3548515611192797</v>
      </c>
      <c r="R63" s="300">
        <v>6.2634591638566384E-2</v>
      </c>
      <c r="S63" s="300">
        <v>0</v>
      </c>
      <c r="T63" s="300">
        <f t="shared" ref="T63:T64" si="92">SUM(Q63:S63)</f>
        <v>1.4174861527578462</v>
      </c>
      <c r="U63" s="300"/>
      <c r="V63" s="300">
        <v>1.4083103406460284</v>
      </c>
      <c r="W63" s="300">
        <v>6.6109879440196292E-2</v>
      </c>
      <c r="X63" s="300">
        <v>0</v>
      </c>
      <c r="Y63" s="300">
        <f t="shared" ref="Y63:Y64" si="93">SUM(V63:X63)</f>
        <v>1.4744202200862246</v>
      </c>
    </row>
    <row r="64" spans="1:25" x14ac:dyDescent="0.2">
      <c r="A64" s="264" t="s">
        <v>363</v>
      </c>
      <c r="B64" s="301">
        <f>SUM(B62:B63)</f>
        <v>1.3848866892170042</v>
      </c>
      <c r="C64" s="301">
        <f t="shared" ref="C64" si="94">SUM(C62:C63)</f>
        <v>0.18985664544449535</v>
      </c>
      <c r="D64" s="301">
        <f t="shared" ref="D64" si="95">SUM(D62:D63)</f>
        <v>0.32325666533850328</v>
      </c>
      <c r="E64" s="301">
        <f t="shared" si="89"/>
        <v>1.8980000000000028</v>
      </c>
      <c r="F64" s="301"/>
      <c r="G64" s="301">
        <f>SUM(G62:G63)</f>
        <v>1.5545609260921149</v>
      </c>
      <c r="H64" s="301">
        <f t="shared" ref="H64" si="96">SUM(H62:H63)</f>
        <v>0.16245933221154152</v>
      </c>
      <c r="I64" s="301">
        <f t="shared" ref="I64" si="97">SUM(I62:I63)</f>
        <v>0.11497974169634137</v>
      </c>
      <c r="J64" s="301">
        <f t="shared" si="90"/>
        <v>1.8319999999999979</v>
      </c>
      <c r="K64" s="301"/>
      <c r="L64" s="301">
        <f>SUM(L62:L63)</f>
        <v>1.5614039880446355</v>
      </c>
      <c r="M64" s="301">
        <f t="shared" ref="M64" si="98">SUM(M62:M63)</f>
        <v>0.17309185579594052</v>
      </c>
      <c r="N64" s="301">
        <f t="shared" ref="N64" si="99">SUM(N62:N63)</f>
        <v>6.5041561594255401E-3</v>
      </c>
      <c r="O64" s="301">
        <f t="shared" si="91"/>
        <v>1.7410000000000014</v>
      </c>
      <c r="P64" s="301"/>
      <c r="Q64" s="301">
        <f>SUM(Q62:Q63)</f>
        <v>1.6190962250829597</v>
      </c>
      <c r="R64" s="301">
        <f t="shared" ref="R64" si="100">SUM(R62:R63)</f>
        <v>0.18128968954049904</v>
      </c>
      <c r="S64" s="301">
        <f t="shared" ref="S64" si="101">SUM(S62:S63)</f>
        <v>6.6140853765440299E-3</v>
      </c>
      <c r="T64" s="301">
        <f t="shared" si="92"/>
        <v>1.8070000000000026</v>
      </c>
      <c r="U64" s="301"/>
      <c r="V64" s="301">
        <f>SUM(V62:V63)</f>
        <v>1.70835342665444</v>
      </c>
      <c r="W64" s="301">
        <f t="shared" ref="W64" si="102">SUM(W62:W63)</f>
        <v>0.19377299943183762</v>
      </c>
      <c r="X64" s="301">
        <f t="shared" ref="X64" si="103">SUM(X62:X63)</f>
        <v>6.8735739137232013E-3</v>
      </c>
      <c r="Y64" s="301">
        <f t="shared" si="93"/>
        <v>1.9090000000000007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1.4340007784755364</v>
      </c>
      <c r="C71" s="300">
        <v>1.1239646540576411</v>
      </c>
      <c r="D71" s="300">
        <v>0.30021496568715267</v>
      </c>
      <c r="E71" s="300">
        <f>SUM(B71:D71)</f>
        <v>2.8581803982203304</v>
      </c>
      <c r="F71" s="300"/>
      <c r="G71" s="300">
        <v>1.5614545171118355</v>
      </c>
      <c r="H71" s="300">
        <v>1.2323082689346261</v>
      </c>
      <c r="I71" s="300">
        <v>0.42424945313925005</v>
      </c>
      <c r="J71" s="300">
        <f>SUM(G71:I71)</f>
        <v>3.218012239185712</v>
      </c>
      <c r="K71" s="300"/>
      <c r="L71" s="300">
        <v>1.6912759500503958</v>
      </c>
      <c r="M71" s="300">
        <v>1.2600972668407289</v>
      </c>
      <c r="N71" s="300">
        <v>0.78736047956529265</v>
      </c>
      <c r="O71" s="300">
        <f>SUM(L71:N71)</f>
        <v>3.7387336964564177</v>
      </c>
      <c r="P71" s="300"/>
      <c r="Q71" s="300">
        <v>1.7827590828492286</v>
      </c>
      <c r="R71" s="300">
        <v>1.3370951327874339</v>
      </c>
      <c r="S71" s="300">
        <v>0.83379955250992743</v>
      </c>
      <c r="T71" s="300">
        <f>SUM(Q71:S71)</f>
        <v>3.95365376814659</v>
      </c>
      <c r="U71" s="300"/>
      <c r="V71" s="300">
        <v>1.9202849574233252</v>
      </c>
      <c r="W71" s="300">
        <v>1.4561065155931843</v>
      </c>
      <c r="X71" s="300">
        <v>0.92341355621137977</v>
      </c>
      <c r="Y71" s="300">
        <f>SUM(V71:X71)</f>
        <v>4.2998050292278895</v>
      </c>
    </row>
    <row r="72" spans="1:25" x14ac:dyDescent="0.2">
      <c r="A72" s="260" t="s">
        <v>364</v>
      </c>
      <c r="B72" s="300">
        <v>9.868367253139029</v>
      </c>
      <c r="C72" s="300">
        <v>0.39340436953590957</v>
      </c>
      <c r="D72" s="300">
        <v>8.8150479791047349</v>
      </c>
      <c r="E72" s="300">
        <f t="shared" ref="E72:E73" si="104">SUM(B72:D72)</f>
        <v>19.076819601779675</v>
      </c>
      <c r="F72" s="300"/>
      <c r="G72" s="300">
        <v>11.215491234744709</v>
      </c>
      <c r="H72" s="300">
        <v>0.36003356142882004</v>
      </c>
      <c r="I72" s="300">
        <v>9.4194629646407524</v>
      </c>
      <c r="J72" s="300">
        <f t="shared" ref="J72:J73" si="105">SUM(G72:I72)</f>
        <v>20.994987760814283</v>
      </c>
      <c r="K72" s="300"/>
      <c r="L72" s="300">
        <v>11.370040857550984</v>
      </c>
      <c r="M72" s="300">
        <v>0.71610275367467602</v>
      </c>
      <c r="N72" s="300">
        <v>8.1631226923179607</v>
      </c>
      <c r="O72" s="300">
        <f t="shared" ref="O72:O73" si="106">SUM(L72:N72)</f>
        <v>20.249266303543621</v>
      </c>
      <c r="P72" s="300"/>
      <c r="Q72" s="300">
        <v>11.783189588425452</v>
      </c>
      <c r="R72" s="300">
        <v>0.76532326075547918</v>
      </c>
      <c r="S72" s="300">
        <v>8.6538333826724472</v>
      </c>
      <c r="T72" s="300">
        <f t="shared" ref="T72:T73" si="107">SUM(Q72:S72)</f>
        <v>21.20234623185338</v>
      </c>
      <c r="U72" s="300"/>
      <c r="V72" s="300">
        <v>12.124400219826052</v>
      </c>
      <c r="W72" s="300">
        <v>0.84283731977637277</v>
      </c>
      <c r="X72" s="300">
        <v>9.3979574311697025</v>
      </c>
      <c r="Y72" s="300">
        <f t="shared" ref="Y72:Y73" si="108">SUM(V72:X72)</f>
        <v>22.36519497077213</v>
      </c>
    </row>
    <row r="73" spans="1:25" x14ac:dyDescent="0.2">
      <c r="A73" s="264" t="s">
        <v>363</v>
      </c>
      <c r="B73" s="301">
        <f>SUM(B71:B72)</f>
        <v>11.302368031614565</v>
      </c>
      <c r="C73" s="301">
        <f t="shared" ref="C73" si="109">SUM(C71:C72)</f>
        <v>1.5173690235935506</v>
      </c>
      <c r="D73" s="301">
        <f t="shared" ref="D73" si="110">SUM(D71:D72)</f>
        <v>9.1152629447918869</v>
      </c>
      <c r="E73" s="301">
        <f t="shared" si="104"/>
        <v>21.935000000000002</v>
      </c>
      <c r="F73" s="301"/>
      <c r="G73" s="301">
        <f>SUM(G71:G72)</f>
        <v>12.776945751856545</v>
      </c>
      <c r="H73" s="301">
        <f t="shared" ref="H73" si="111">SUM(H71:H72)</f>
        <v>1.5923418303634462</v>
      </c>
      <c r="I73" s="301">
        <f t="shared" ref="I73" si="112">SUM(I71:I72)</f>
        <v>9.8437124177800026</v>
      </c>
      <c r="J73" s="301">
        <f t="shared" si="105"/>
        <v>24.212999999999994</v>
      </c>
      <c r="K73" s="301"/>
      <c r="L73" s="301">
        <f>SUM(L71:L72)</f>
        <v>13.061316807601379</v>
      </c>
      <c r="M73" s="301">
        <f t="shared" ref="M73" si="113">SUM(M71:M72)</f>
        <v>1.9762000205154049</v>
      </c>
      <c r="N73" s="301">
        <f t="shared" ref="N73" si="114">SUM(N71:N72)</f>
        <v>8.9504831718832527</v>
      </c>
      <c r="O73" s="301">
        <f t="shared" si="106"/>
        <v>23.988000000000035</v>
      </c>
      <c r="P73" s="301"/>
      <c r="Q73" s="301">
        <f>SUM(Q71:Q72)</f>
        <v>13.565948671274681</v>
      </c>
      <c r="R73" s="301">
        <f t="shared" ref="R73" si="115">SUM(R71:R72)</f>
        <v>2.102418393542913</v>
      </c>
      <c r="S73" s="301">
        <f t="shared" ref="S73" si="116">SUM(S71:S72)</f>
        <v>9.4876329351823738</v>
      </c>
      <c r="T73" s="301">
        <f t="shared" si="107"/>
        <v>25.15599999999997</v>
      </c>
      <c r="U73" s="301"/>
      <c r="V73" s="301">
        <f>SUM(V71:V72)</f>
        <v>14.044685177249377</v>
      </c>
      <c r="W73" s="301">
        <f t="shared" ref="W73" si="117">SUM(W71:W72)</f>
        <v>2.298943835369557</v>
      </c>
      <c r="X73" s="301">
        <f t="shared" ref="X73" si="118">SUM(X71:X72)</f>
        <v>10.321370987381082</v>
      </c>
      <c r="Y73" s="301">
        <f t="shared" si="108"/>
        <v>26.665000000000013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6.7683403146480927</v>
      </c>
      <c r="C80" s="300">
        <v>12.017163030467437</v>
      </c>
      <c r="D80" s="300">
        <v>1.5106903558422693</v>
      </c>
      <c r="E80" s="300">
        <f>SUM(B80:D80)</f>
        <v>20.296193700957797</v>
      </c>
      <c r="F80" s="300"/>
      <c r="G80" s="300">
        <v>8.2080599331578377</v>
      </c>
      <c r="H80" s="300">
        <v>10.796152593832637</v>
      </c>
      <c r="I80" s="300">
        <v>1.5316505053739733</v>
      </c>
      <c r="J80" s="300">
        <f>SUM(G80:I80)</f>
        <v>20.53586303236445</v>
      </c>
      <c r="K80" s="300"/>
      <c r="L80" s="300">
        <v>7.9385782074841318</v>
      </c>
      <c r="M80" s="300">
        <v>11.187031245712065</v>
      </c>
      <c r="N80" s="300">
        <v>1.7730485869182937</v>
      </c>
      <c r="O80" s="300">
        <f>SUM(L80:N80)</f>
        <v>20.898658040114491</v>
      </c>
      <c r="P80" s="300"/>
      <c r="Q80" s="300">
        <v>8.1982160473879766</v>
      </c>
      <c r="R80" s="300">
        <v>10.774126404846204</v>
      </c>
      <c r="S80" s="300">
        <v>1.8294934051681797</v>
      </c>
      <c r="T80" s="300">
        <f>SUM(Q80:S80)</f>
        <v>20.801835857402359</v>
      </c>
      <c r="U80" s="300"/>
      <c r="V80" s="300">
        <v>8.7654106204818003</v>
      </c>
      <c r="W80" s="300">
        <v>10.036502194333753</v>
      </c>
      <c r="X80" s="300">
        <v>1.9594885496673</v>
      </c>
      <c r="Y80" s="300">
        <f>SUM(V80:X80)</f>
        <v>20.76140136448285</v>
      </c>
    </row>
    <row r="81" spans="1:25" x14ac:dyDescent="0.2">
      <c r="A81" s="260" t="s">
        <v>364</v>
      </c>
      <c r="B81" s="300">
        <v>16.041051739260176</v>
      </c>
      <c r="C81" s="300">
        <v>5.4043259013358815</v>
      </c>
      <c r="D81" s="300">
        <v>2.0754286584460915</v>
      </c>
      <c r="E81" s="300">
        <f t="shared" ref="E81:E82" si="119">SUM(B81:D81)</f>
        <v>23.52080629904215</v>
      </c>
      <c r="F81" s="300"/>
      <c r="G81" s="300">
        <v>16.581906994676054</v>
      </c>
      <c r="H81" s="300">
        <v>4.6627501055724334</v>
      </c>
      <c r="I81" s="300">
        <v>2.1364798673870107</v>
      </c>
      <c r="J81" s="300">
        <f t="shared" ref="J81:J82" si="120">SUM(G81:I81)</f>
        <v>23.381136967635499</v>
      </c>
      <c r="K81" s="300"/>
      <c r="L81" s="300">
        <v>16.013008457976476</v>
      </c>
      <c r="M81" s="300">
        <v>5.2043123359508758</v>
      </c>
      <c r="N81" s="300">
        <v>2.4690211659581149</v>
      </c>
      <c r="O81" s="300">
        <f t="shared" ref="O81:O82" si="121">SUM(L81:N81)</f>
        <v>23.686341959885464</v>
      </c>
      <c r="P81" s="300"/>
      <c r="Q81" s="300">
        <v>16.154851042583111</v>
      </c>
      <c r="R81" s="300">
        <v>5.2063119116476395</v>
      </c>
      <c r="S81" s="300">
        <v>2.4840011883668134</v>
      </c>
      <c r="T81" s="300">
        <f t="shared" ref="T81:T82" si="122">SUM(Q81:S81)</f>
        <v>23.845164142597564</v>
      </c>
      <c r="U81" s="300"/>
      <c r="V81" s="300">
        <v>16.473285342915766</v>
      </c>
      <c r="W81" s="300">
        <v>5.2534696145932074</v>
      </c>
      <c r="X81" s="300">
        <v>2.5278436780082023</v>
      </c>
      <c r="Y81" s="300">
        <f t="shared" ref="Y81:Y82" si="123">SUM(V81:X81)</f>
        <v>24.254598635517176</v>
      </c>
    </row>
    <row r="82" spans="1:25" x14ac:dyDescent="0.2">
      <c r="A82" s="264" t="s">
        <v>363</v>
      </c>
      <c r="B82" s="301">
        <f>SUM(B80:B81)</f>
        <v>22.809392053908269</v>
      </c>
      <c r="C82" s="301">
        <f t="shared" ref="C82" si="124">SUM(C80:C81)</f>
        <v>17.421488931803317</v>
      </c>
      <c r="D82" s="301">
        <f t="shared" ref="D82" si="125">SUM(D80:D81)</f>
        <v>3.5861190142883608</v>
      </c>
      <c r="E82" s="301">
        <f t="shared" si="119"/>
        <v>43.81699999999995</v>
      </c>
      <c r="F82" s="301"/>
      <c r="G82" s="301">
        <f>SUM(G80:G81)</f>
        <v>24.789966927833891</v>
      </c>
      <c r="H82" s="301">
        <f t="shared" ref="H82" si="126">SUM(H80:H81)</f>
        <v>15.458902699405071</v>
      </c>
      <c r="I82" s="301">
        <f t="shared" ref="I82" si="127">SUM(I80:I81)</f>
        <v>3.668130372760984</v>
      </c>
      <c r="J82" s="301">
        <f t="shared" si="120"/>
        <v>43.916999999999945</v>
      </c>
      <c r="K82" s="301"/>
      <c r="L82" s="301">
        <f>SUM(L80:L81)</f>
        <v>23.951586665460606</v>
      </c>
      <c r="M82" s="301">
        <f t="shared" ref="M82" si="128">SUM(M80:M81)</f>
        <v>16.391343581662941</v>
      </c>
      <c r="N82" s="301">
        <f t="shared" ref="N82" si="129">SUM(N80:N81)</f>
        <v>4.2420697528764091</v>
      </c>
      <c r="O82" s="301">
        <f t="shared" si="121"/>
        <v>44.584999999999958</v>
      </c>
      <c r="P82" s="301"/>
      <c r="Q82" s="301">
        <f>SUM(Q80:Q81)</f>
        <v>24.353067089971088</v>
      </c>
      <c r="R82" s="301">
        <f t="shared" ref="R82" si="130">SUM(R80:R81)</f>
        <v>15.980438316493842</v>
      </c>
      <c r="S82" s="301">
        <f t="shared" ref="S82" si="131">SUM(S80:S81)</f>
        <v>4.3134945935349931</v>
      </c>
      <c r="T82" s="301">
        <f t="shared" si="122"/>
        <v>44.64699999999992</v>
      </c>
      <c r="U82" s="301"/>
      <c r="V82" s="301">
        <f>SUM(V80:V81)</f>
        <v>25.238695963397568</v>
      </c>
      <c r="W82" s="301">
        <f t="shared" ref="W82" si="132">SUM(W80:W81)</f>
        <v>15.289971808926961</v>
      </c>
      <c r="X82" s="301">
        <f t="shared" ref="X82" si="133">SUM(X80:X81)</f>
        <v>4.4873322276755019</v>
      </c>
      <c r="Y82" s="301">
        <f t="shared" si="123"/>
        <v>45.016000000000027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1.0149894177390364</v>
      </c>
      <c r="C89" s="300">
        <v>0.70671649324266395</v>
      </c>
      <c r="D89" s="300">
        <v>0.1741562984286911</v>
      </c>
      <c r="E89" s="300">
        <f>SUM(B89:D89)</f>
        <v>1.8958622094103914</v>
      </c>
      <c r="F89" s="300"/>
      <c r="G89" s="300">
        <v>1.0320309231167608</v>
      </c>
      <c r="H89" s="300">
        <v>0.65829776728049794</v>
      </c>
      <c r="I89" s="300">
        <v>0.22765168912598244</v>
      </c>
      <c r="J89" s="300">
        <f>SUM(G89:I89)</f>
        <v>1.9179803795232413</v>
      </c>
      <c r="K89" s="300"/>
      <c r="L89" s="300">
        <v>0.98309719935519135</v>
      </c>
      <c r="M89" s="300">
        <v>0.83978878476888474</v>
      </c>
      <c r="N89" s="300">
        <v>0.10525018407111443</v>
      </c>
      <c r="O89" s="300">
        <f>SUM(L89:N89)</f>
        <v>1.9281361681951905</v>
      </c>
      <c r="P89" s="300"/>
      <c r="Q89" s="300">
        <v>1.0310179949162463</v>
      </c>
      <c r="R89" s="300">
        <v>0.90049465268992346</v>
      </c>
      <c r="S89" s="300">
        <v>0.10258523553777768</v>
      </c>
      <c r="T89" s="300">
        <f>SUM(Q89:S89)</f>
        <v>2.0340978831439473</v>
      </c>
      <c r="U89" s="300"/>
      <c r="V89" s="300">
        <v>1.057244460472095</v>
      </c>
      <c r="W89" s="300">
        <v>0.96242820654443118</v>
      </c>
      <c r="X89" s="300">
        <v>9.9067134601122209E-2</v>
      </c>
      <c r="Y89" s="300">
        <f>SUM(V89:X89)</f>
        <v>2.1187398016176484</v>
      </c>
    </row>
    <row r="90" spans="1:25" x14ac:dyDescent="0.2">
      <c r="A90" s="260" t="s">
        <v>364</v>
      </c>
      <c r="B90" s="300">
        <v>5.5790237768507724</v>
      </c>
      <c r="C90" s="300">
        <v>0.73625795883097911</v>
      </c>
      <c r="D90" s="300">
        <v>0.97885605490785921</v>
      </c>
      <c r="E90" s="300">
        <f t="shared" ref="E90:E91" si="134">SUM(B90:D90)</f>
        <v>7.2941377905896108</v>
      </c>
      <c r="F90" s="300"/>
      <c r="G90" s="300">
        <v>4.8216568160984785</v>
      </c>
      <c r="H90" s="300">
        <v>0.6162835157425357</v>
      </c>
      <c r="I90" s="300">
        <v>0.95507928863573377</v>
      </c>
      <c r="J90" s="300">
        <f t="shared" ref="J90:J91" si="135">SUM(G90:I90)</f>
        <v>6.393019620476748</v>
      </c>
      <c r="K90" s="300"/>
      <c r="L90" s="300">
        <v>4.5833615547449842</v>
      </c>
      <c r="M90" s="300">
        <v>0.71661582932650525</v>
      </c>
      <c r="N90" s="300">
        <v>0.88588644773332137</v>
      </c>
      <c r="O90" s="300">
        <f t="shared" ref="O90:O91" si="136">SUM(L90:N90)</f>
        <v>6.1858638318048111</v>
      </c>
      <c r="P90" s="300"/>
      <c r="Q90" s="300">
        <v>4.604039922000168</v>
      </c>
      <c r="R90" s="300">
        <v>0.72529944189288531</v>
      </c>
      <c r="S90" s="300">
        <v>0.88856275296300291</v>
      </c>
      <c r="T90" s="300">
        <f t="shared" ref="T90:T91" si="137">SUM(Q90:S90)</f>
        <v>6.217902116856056</v>
      </c>
      <c r="U90" s="300"/>
      <c r="V90" s="300">
        <v>4.4229332793260401</v>
      </c>
      <c r="W90" s="300">
        <v>0.73533030965272161</v>
      </c>
      <c r="X90" s="300">
        <v>0.90399660940360516</v>
      </c>
      <c r="Y90" s="300">
        <f t="shared" ref="Y90:Y91" si="138">SUM(V90:X90)</f>
        <v>6.0622601983823667</v>
      </c>
    </row>
    <row r="91" spans="1:25" x14ac:dyDescent="0.2">
      <c r="A91" s="264" t="s">
        <v>363</v>
      </c>
      <c r="B91" s="301">
        <f>SUM(B89:B90)</f>
        <v>6.5940131945898086</v>
      </c>
      <c r="C91" s="301">
        <f t="shared" ref="C91" si="139">SUM(C89:C90)</f>
        <v>1.4429744520736429</v>
      </c>
      <c r="D91" s="301">
        <f t="shared" ref="D91" si="140">SUM(D89:D90)</f>
        <v>1.1530123533365504</v>
      </c>
      <c r="E91" s="301">
        <f t="shared" si="134"/>
        <v>9.1900000000000013</v>
      </c>
      <c r="F91" s="301"/>
      <c r="G91" s="301">
        <f>SUM(G89:G90)</f>
        <v>5.8536877392152391</v>
      </c>
      <c r="H91" s="301">
        <f t="shared" ref="H91" si="141">SUM(H89:H90)</f>
        <v>1.2745812830230336</v>
      </c>
      <c r="I91" s="301">
        <f t="shared" ref="I91" si="142">SUM(I89:I90)</f>
        <v>1.1827309777617163</v>
      </c>
      <c r="J91" s="301">
        <f t="shared" si="135"/>
        <v>8.3109999999999893</v>
      </c>
      <c r="K91" s="301"/>
      <c r="L91" s="301">
        <f>SUM(L89:L90)</f>
        <v>5.5664587541001751</v>
      </c>
      <c r="M91" s="301">
        <f t="shared" ref="M91" si="143">SUM(M89:M90)</f>
        <v>1.55640461409539</v>
      </c>
      <c r="N91" s="301">
        <f t="shared" ref="N91" si="144">SUM(N89:N90)</f>
        <v>0.99113663180443579</v>
      </c>
      <c r="O91" s="301">
        <f t="shared" si="136"/>
        <v>8.1140000000000008</v>
      </c>
      <c r="P91" s="301"/>
      <c r="Q91" s="301">
        <f>SUM(Q89:Q90)</f>
        <v>5.6350579169164146</v>
      </c>
      <c r="R91" s="301">
        <f t="shared" ref="R91" si="145">SUM(R89:R90)</f>
        <v>1.6257940945828087</v>
      </c>
      <c r="S91" s="301">
        <f t="shared" ref="S91" si="146">SUM(S89:S90)</f>
        <v>0.99114798850078056</v>
      </c>
      <c r="T91" s="301">
        <f t="shared" si="137"/>
        <v>8.2520000000000024</v>
      </c>
      <c r="U91" s="301"/>
      <c r="V91" s="301">
        <f>SUM(V89:V90)</f>
        <v>5.4801777397981351</v>
      </c>
      <c r="W91" s="301">
        <f t="shared" ref="W91" si="147">SUM(W89:W90)</f>
        <v>1.6977585161971529</v>
      </c>
      <c r="X91" s="301">
        <f t="shared" ref="X91" si="148">SUM(X89:X90)</f>
        <v>1.0030637440047274</v>
      </c>
      <c r="Y91" s="301">
        <f t="shared" si="138"/>
        <v>8.1810000000000151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5.5516017576273793</v>
      </c>
      <c r="C98" s="300">
        <v>8.3908950619320759</v>
      </c>
      <c r="D98" s="300">
        <v>2.1183381892910473</v>
      </c>
      <c r="E98" s="300">
        <f>SUM(B98:D98)</f>
        <v>16.060835008850503</v>
      </c>
      <c r="F98" s="300"/>
      <c r="G98" s="300">
        <v>7.2517918754633275</v>
      </c>
      <c r="H98" s="300">
        <v>11.016288370985317</v>
      </c>
      <c r="I98" s="300">
        <v>1.8709295580316887</v>
      </c>
      <c r="J98" s="300">
        <f>SUM(G98:I98)</f>
        <v>20.139009804480331</v>
      </c>
      <c r="K98" s="300"/>
      <c r="L98" s="300">
        <v>5.4506475228892315</v>
      </c>
      <c r="M98" s="300">
        <v>11.142613686827875</v>
      </c>
      <c r="N98" s="300">
        <v>2.5734084677849633</v>
      </c>
      <c r="O98" s="300">
        <f>SUM(L98:N98)</f>
        <v>19.166669677502071</v>
      </c>
      <c r="P98" s="300"/>
      <c r="Q98" s="300">
        <v>6.0391289970546058</v>
      </c>
      <c r="R98" s="300">
        <v>12.210572260515001</v>
      </c>
      <c r="S98" s="300">
        <v>2.9075951740978105</v>
      </c>
      <c r="T98" s="300">
        <f>SUM(Q98:S98)</f>
        <v>21.157296431667415</v>
      </c>
      <c r="U98" s="300"/>
      <c r="V98" s="300">
        <v>7.0280122649640591</v>
      </c>
      <c r="W98" s="300">
        <v>14.284557223911238</v>
      </c>
      <c r="X98" s="300">
        <v>3.4009292854676412</v>
      </c>
      <c r="Y98" s="300">
        <f>SUM(V98:X98)</f>
        <v>24.713498774342938</v>
      </c>
    </row>
    <row r="99" spans="1:25" x14ac:dyDescent="0.2">
      <c r="A99" s="260" t="s">
        <v>364</v>
      </c>
      <c r="B99" s="300">
        <v>7.1929221803445156</v>
      </c>
      <c r="C99" s="300">
        <v>5.0373405988399469</v>
      </c>
      <c r="D99" s="300">
        <v>1.4819022119649852</v>
      </c>
      <c r="E99" s="300">
        <f t="shared" ref="E99:E100" si="149">SUM(B99:D99)</f>
        <v>13.712164991149448</v>
      </c>
      <c r="F99" s="300"/>
      <c r="G99" s="300">
        <v>9.1642944819495309</v>
      </c>
      <c r="H99" s="300">
        <v>6.110953389269917</v>
      </c>
      <c r="I99" s="300">
        <v>1.6737423243001863</v>
      </c>
      <c r="J99" s="300">
        <f t="shared" ref="J99:J100" si="150">SUM(G99:I99)</f>
        <v>16.948990195519634</v>
      </c>
      <c r="K99" s="300"/>
      <c r="L99" s="300">
        <v>7.4227304864846388</v>
      </c>
      <c r="M99" s="300">
        <v>7.6781283944257162</v>
      </c>
      <c r="N99" s="300">
        <v>1.1174714415875611</v>
      </c>
      <c r="O99" s="300">
        <f t="shared" ref="O99:O100" si="151">SUM(L99:N99)</f>
        <v>16.218330322497916</v>
      </c>
      <c r="P99" s="300"/>
      <c r="Q99" s="300">
        <v>8.2195007240300004</v>
      </c>
      <c r="R99" s="300">
        <v>8.3158866888483249</v>
      </c>
      <c r="S99" s="300">
        <v>1.2543161554543141</v>
      </c>
      <c r="T99" s="300">
        <f t="shared" ref="T99:T100" si="152">SUM(Q99:S99)</f>
        <v>17.789703568332641</v>
      </c>
      <c r="U99" s="300"/>
      <c r="V99" s="300">
        <v>9.6444662778841703</v>
      </c>
      <c r="W99" s="300">
        <v>9.7298129053926914</v>
      </c>
      <c r="X99" s="300">
        <v>1.4702220423801688</v>
      </c>
      <c r="Y99" s="300">
        <f t="shared" ref="Y99:Y100" si="153">SUM(V99:X99)</f>
        <v>20.84450122565703</v>
      </c>
    </row>
    <row r="100" spans="1:25" x14ac:dyDescent="0.2">
      <c r="A100" s="264" t="s">
        <v>363</v>
      </c>
      <c r="B100" s="301">
        <f>SUM(B98:B99)</f>
        <v>12.744523937971895</v>
      </c>
      <c r="C100" s="301">
        <f t="shared" ref="C100" si="154">SUM(C98:C99)</f>
        <v>13.428235660772023</v>
      </c>
      <c r="D100" s="301">
        <f t="shared" ref="D100" si="155">SUM(D98:D99)</f>
        <v>3.6002404012560323</v>
      </c>
      <c r="E100" s="301">
        <f t="shared" si="149"/>
        <v>29.772999999999946</v>
      </c>
      <c r="F100" s="301"/>
      <c r="G100" s="301">
        <f>SUM(G98:G99)</f>
        <v>16.416086357412858</v>
      </c>
      <c r="H100" s="301">
        <f t="shared" ref="H100" si="156">SUM(H98:H99)</f>
        <v>17.127241760255234</v>
      </c>
      <c r="I100" s="301">
        <f t="shared" ref="I100" si="157">SUM(I98:I99)</f>
        <v>3.5446718823318752</v>
      </c>
      <c r="J100" s="301">
        <f t="shared" si="150"/>
        <v>37.087999999999973</v>
      </c>
      <c r="K100" s="301"/>
      <c r="L100" s="301">
        <f>SUM(L98:L99)</f>
        <v>12.873378009373869</v>
      </c>
      <c r="M100" s="301">
        <f t="shared" ref="M100" si="158">SUM(M98:M99)</f>
        <v>18.820742081253591</v>
      </c>
      <c r="N100" s="301">
        <f t="shared" ref="N100" si="159">SUM(N98:N99)</f>
        <v>3.6908799093725246</v>
      </c>
      <c r="O100" s="301">
        <f t="shared" si="151"/>
        <v>35.384999999999984</v>
      </c>
      <c r="P100" s="301"/>
      <c r="Q100" s="301">
        <f>SUM(Q98:Q99)</f>
        <v>14.258629721084606</v>
      </c>
      <c r="R100" s="301">
        <f t="shared" ref="R100" si="160">SUM(R98:R99)</f>
        <v>20.526458949363324</v>
      </c>
      <c r="S100" s="301">
        <f t="shared" ref="S100" si="161">SUM(S98:S99)</f>
        <v>4.1619113295521242</v>
      </c>
      <c r="T100" s="301">
        <f t="shared" si="152"/>
        <v>38.94700000000006</v>
      </c>
      <c r="U100" s="301"/>
      <c r="V100" s="301">
        <f>SUM(V98:V99)</f>
        <v>16.672478542848228</v>
      </c>
      <c r="W100" s="301">
        <f t="shared" ref="W100" si="162">SUM(W98:W99)</f>
        <v>24.014370129303927</v>
      </c>
      <c r="X100" s="301">
        <f t="shared" ref="X100" si="163">SUM(X98:X99)</f>
        <v>4.8711513278478105</v>
      </c>
      <c r="Y100" s="301">
        <f t="shared" si="153"/>
        <v>45.557999999999964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0.24756136745597637</v>
      </c>
      <c r="C107" s="300">
        <v>0.11291500093287982</v>
      </c>
      <c r="D107" s="300">
        <v>0.13662861946940219</v>
      </c>
      <c r="E107" s="300">
        <f>SUM(B107:D107)</f>
        <v>0.49710498785825841</v>
      </c>
      <c r="F107" s="300"/>
      <c r="G107" s="300">
        <v>0.46383669982868947</v>
      </c>
      <c r="H107" s="300">
        <v>0.21083486356292222</v>
      </c>
      <c r="I107" s="300">
        <v>0.21405987103300317</v>
      </c>
      <c r="J107" s="300">
        <f>SUM(G107:I107)</f>
        <v>0.88873143442461489</v>
      </c>
      <c r="K107" s="300"/>
      <c r="L107" s="300">
        <v>0.36498623767846872</v>
      </c>
      <c r="M107" s="300">
        <v>0.15926236749305372</v>
      </c>
      <c r="N107" s="300">
        <v>0.24939129625459006</v>
      </c>
      <c r="O107" s="300">
        <f>SUM(L107:N107)</f>
        <v>0.77363990142611261</v>
      </c>
      <c r="P107" s="300"/>
      <c r="Q107" s="300">
        <v>0.34978442481323818</v>
      </c>
      <c r="R107" s="300">
        <v>0.15486820626204248</v>
      </c>
      <c r="S107" s="300">
        <v>0.2367123583556735</v>
      </c>
      <c r="T107" s="300">
        <f>SUM(Q107:S107)</f>
        <v>0.74136498943095419</v>
      </c>
      <c r="U107" s="300"/>
      <c r="V107" s="300">
        <v>0.34166747071077413</v>
      </c>
      <c r="W107" s="300">
        <v>0.15046342423841533</v>
      </c>
      <c r="X107" s="300">
        <v>0.21944560401988403</v>
      </c>
      <c r="Y107" s="300">
        <f>SUM(V107:X107)</f>
        <v>0.71157649896907349</v>
      </c>
    </row>
    <row r="108" spans="1:25" x14ac:dyDescent="0.2">
      <c r="A108" s="260" t="s">
        <v>364</v>
      </c>
      <c r="B108" s="300">
        <v>0.32508948252929493</v>
      </c>
      <c r="C108" s="300">
        <v>0.11607192228650649</v>
      </c>
      <c r="D108" s="300">
        <v>0.2407336073259399</v>
      </c>
      <c r="E108" s="300">
        <f t="shared" ref="E108:E109" si="164">SUM(B108:D108)</f>
        <v>0.68189501214174131</v>
      </c>
      <c r="F108" s="300"/>
      <c r="G108" s="300">
        <v>0.5460743904003359</v>
      </c>
      <c r="H108" s="300">
        <v>6.2242644233259446E-2</v>
      </c>
      <c r="I108" s="300">
        <v>0.39095153094178853</v>
      </c>
      <c r="J108" s="300">
        <f t="shared" ref="J108:J109" si="165">SUM(G108:I108)</f>
        <v>0.9992685655753839</v>
      </c>
      <c r="K108" s="300"/>
      <c r="L108" s="300">
        <v>0.55067258694462362</v>
      </c>
      <c r="M108" s="300">
        <v>0.22320680677201959</v>
      </c>
      <c r="N108" s="300">
        <v>0.16948070485724459</v>
      </c>
      <c r="O108" s="300">
        <f t="shared" ref="O108:O109" si="166">SUM(L108:N108)</f>
        <v>0.94336009857388792</v>
      </c>
      <c r="P108" s="300"/>
      <c r="Q108" s="300">
        <v>0.52555070097818435</v>
      </c>
      <c r="R108" s="300">
        <v>0.22439600537810162</v>
      </c>
      <c r="S108" s="300">
        <v>0.16368830421276045</v>
      </c>
      <c r="T108" s="300">
        <f t="shared" ref="T108:T109" si="167">SUM(Q108:S108)</f>
        <v>0.91363501056904639</v>
      </c>
      <c r="U108" s="300"/>
      <c r="V108" s="300">
        <v>0.50360155557107311</v>
      </c>
      <c r="W108" s="300">
        <v>0.23170734468760429</v>
      </c>
      <c r="X108" s="300">
        <v>0.16011460077224859</v>
      </c>
      <c r="Y108" s="300">
        <f t="shared" ref="Y108:Y109" si="168">SUM(V108:X108)</f>
        <v>0.89542350103092605</v>
      </c>
    </row>
    <row r="109" spans="1:25" x14ac:dyDescent="0.2">
      <c r="A109" s="264" t="s">
        <v>363</v>
      </c>
      <c r="B109" s="301">
        <f>SUM(B107:B108)</f>
        <v>0.57265084998527127</v>
      </c>
      <c r="C109" s="301">
        <f t="shared" ref="C109" si="169">SUM(C107:C108)</f>
        <v>0.2289869232193863</v>
      </c>
      <c r="D109" s="301">
        <f t="shared" ref="D109" si="170">SUM(D107:D108)</f>
        <v>0.37736222679534209</v>
      </c>
      <c r="E109" s="301">
        <f t="shared" si="164"/>
        <v>1.1789999999999996</v>
      </c>
      <c r="F109" s="301"/>
      <c r="G109" s="301">
        <f>SUM(G107:G108)</f>
        <v>1.0099110902290254</v>
      </c>
      <c r="H109" s="301">
        <f t="shared" ref="H109" si="171">SUM(H107:H108)</f>
        <v>0.27307750779618167</v>
      </c>
      <c r="I109" s="301">
        <f t="shared" ref="I109" si="172">SUM(I107:I108)</f>
        <v>0.60501140197479164</v>
      </c>
      <c r="J109" s="301">
        <f t="shared" si="165"/>
        <v>1.8879999999999988</v>
      </c>
      <c r="K109" s="301"/>
      <c r="L109" s="301">
        <f>SUM(L107:L108)</f>
        <v>0.91565882462309234</v>
      </c>
      <c r="M109" s="301">
        <f t="shared" ref="M109" si="173">SUM(M107:M108)</f>
        <v>0.38246917426507332</v>
      </c>
      <c r="N109" s="301">
        <f t="shared" ref="N109" si="174">SUM(N107:N108)</f>
        <v>0.41887200111183465</v>
      </c>
      <c r="O109" s="301">
        <f t="shared" si="166"/>
        <v>1.7170000000000001</v>
      </c>
      <c r="P109" s="301"/>
      <c r="Q109" s="301">
        <f>SUM(Q107:Q108)</f>
        <v>0.87533512579142259</v>
      </c>
      <c r="R109" s="301">
        <f t="shared" ref="R109" si="175">SUM(R107:R108)</f>
        <v>0.37926421164014412</v>
      </c>
      <c r="S109" s="301">
        <f t="shared" ref="S109" si="176">SUM(S107:S108)</f>
        <v>0.40040066256843398</v>
      </c>
      <c r="T109" s="301">
        <f t="shared" si="167"/>
        <v>1.6550000000000007</v>
      </c>
      <c r="U109" s="301"/>
      <c r="V109" s="301">
        <f>SUM(V107:V108)</f>
        <v>0.84526902628184719</v>
      </c>
      <c r="W109" s="301">
        <f t="shared" ref="W109" si="177">SUM(W107:W108)</f>
        <v>0.38217076892601964</v>
      </c>
      <c r="X109" s="301">
        <f t="shared" ref="X109" si="178">SUM(X107:X108)</f>
        <v>0.37956020479213259</v>
      </c>
      <c r="Y109" s="301">
        <f t="shared" si="168"/>
        <v>1.6069999999999993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0.71513162386538753</v>
      </c>
      <c r="C116" s="300">
        <v>0.22965188743092418</v>
      </c>
      <c r="D116" s="300">
        <v>0.18132703529224314</v>
      </c>
      <c r="E116" s="300">
        <f>SUM(B116:D116)</f>
        <v>1.1261105465885548</v>
      </c>
      <c r="F116" s="300"/>
      <c r="G116" s="300">
        <v>0.69389102193723606</v>
      </c>
      <c r="H116" s="300">
        <v>0.27529425519537842</v>
      </c>
      <c r="I116" s="300">
        <v>5.9012702079089686E-2</v>
      </c>
      <c r="J116" s="300">
        <f>SUM(G116:I116)</f>
        <v>1.0281979792117042</v>
      </c>
      <c r="K116" s="300"/>
      <c r="L116" s="300">
        <v>0.5752362210635511</v>
      </c>
      <c r="M116" s="300">
        <v>0.17456221953982085</v>
      </c>
      <c r="N116" s="300">
        <v>0.13551992486192266</v>
      </c>
      <c r="O116" s="300">
        <f>SUM(L116:N116)</f>
        <v>0.88531836546529463</v>
      </c>
      <c r="P116" s="300"/>
      <c r="Q116" s="300">
        <v>0.62193444983469737</v>
      </c>
      <c r="R116" s="300">
        <v>0.18192172354705644</v>
      </c>
      <c r="S116" s="300">
        <v>0.14545875248537016</v>
      </c>
      <c r="T116" s="300">
        <f>SUM(Q116:S116)</f>
        <v>0.94931492586712385</v>
      </c>
      <c r="U116" s="300"/>
      <c r="V116" s="300">
        <v>0.68521776669698886</v>
      </c>
      <c r="W116" s="300">
        <v>0.18553573621238278</v>
      </c>
      <c r="X116" s="300">
        <v>0.15419490779317829</v>
      </c>
      <c r="Y116" s="300">
        <f>SUM(V116:X116)</f>
        <v>1.0249484107025499</v>
      </c>
    </row>
    <row r="117" spans="1:25" x14ac:dyDescent="0.2">
      <c r="A117" s="260" t="s">
        <v>364</v>
      </c>
      <c r="B117" s="300">
        <v>2.2294191640371612</v>
      </c>
      <c r="C117" s="300">
        <v>0.15885162545176432</v>
      </c>
      <c r="D117" s="300">
        <v>0.59861866392250873</v>
      </c>
      <c r="E117" s="300">
        <f t="shared" ref="E117:E118" si="179">SUM(B117:D117)</f>
        <v>2.9868894534114343</v>
      </c>
      <c r="F117" s="300"/>
      <c r="G117" s="300">
        <v>1.9600085450346973</v>
      </c>
      <c r="H117" s="300">
        <v>6.309441397261914E-2</v>
      </c>
      <c r="I117" s="300">
        <v>0.3556990617809731</v>
      </c>
      <c r="J117" s="300">
        <f t="shared" ref="J117:J118" si="180">SUM(G117:I117)</f>
        <v>2.3788020207882896</v>
      </c>
      <c r="K117" s="300"/>
      <c r="L117" s="300">
        <v>1.9193015489550744</v>
      </c>
      <c r="M117" s="300">
        <v>0.23680426972307897</v>
      </c>
      <c r="N117" s="300">
        <v>0.24857581585655375</v>
      </c>
      <c r="O117" s="300">
        <f t="shared" ref="O117:O118" si="181">SUM(L117:N117)</f>
        <v>2.4046816345347071</v>
      </c>
      <c r="P117" s="300"/>
      <c r="Q117" s="300">
        <v>2.0129329119284942</v>
      </c>
      <c r="R117" s="300">
        <v>0.25209574333103074</v>
      </c>
      <c r="S117" s="300">
        <v>0.26865641887335046</v>
      </c>
      <c r="T117" s="300">
        <f t="shared" ref="T117:T118" si="182">SUM(Q117:S117)</f>
        <v>2.5336850741328751</v>
      </c>
      <c r="U117" s="300"/>
      <c r="V117" s="300">
        <v>2.1034271530903794</v>
      </c>
      <c r="W117" s="300">
        <v>0.26843886946786077</v>
      </c>
      <c r="X117" s="300">
        <v>0.29018556673921486</v>
      </c>
      <c r="Y117" s="300">
        <f t="shared" ref="Y117:Y118" si="183">SUM(V117:X117)</f>
        <v>2.6620515892974552</v>
      </c>
    </row>
    <row r="118" spans="1:25" x14ac:dyDescent="0.2">
      <c r="A118" s="264" t="s">
        <v>363</v>
      </c>
      <c r="B118" s="301">
        <f>SUM(B116:B117)</f>
        <v>2.944550787902549</v>
      </c>
      <c r="C118" s="301">
        <f t="shared" ref="C118" si="184">SUM(C116:C117)</f>
        <v>0.38850351288268847</v>
      </c>
      <c r="D118" s="301">
        <f t="shared" ref="D118" si="185">SUM(D116:D117)</f>
        <v>0.77994569921475188</v>
      </c>
      <c r="E118" s="301">
        <f t="shared" si="179"/>
        <v>4.1129999999999889</v>
      </c>
      <c r="F118" s="301"/>
      <c r="G118" s="301">
        <f>SUM(G116:G117)</f>
        <v>2.6538995669719334</v>
      </c>
      <c r="H118" s="301">
        <f t="shared" ref="H118" si="186">SUM(H116:H117)</f>
        <v>0.33838866916799759</v>
      </c>
      <c r="I118" s="301">
        <f t="shared" ref="I118" si="187">SUM(I116:I117)</f>
        <v>0.41471176386006281</v>
      </c>
      <c r="J118" s="301">
        <f t="shared" si="180"/>
        <v>3.4069999999999938</v>
      </c>
      <c r="K118" s="301"/>
      <c r="L118" s="301">
        <f>SUM(L116:L117)</f>
        <v>2.4945377700186255</v>
      </c>
      <c r="M118" s="301">
        <f t="shared" ref="M118" si="188">SUM(M116:M117)</f>
        <v>0.41136648926289981</v>
      </c>
      <c r="N118" s="301">
        <f t="shared" ref="N118" si="189">SUM(N116:N117)</f>
        <v>0.38409574071847641</v>
      </c>
      <c r="O118" s="301">
        <f t="shared" si="181"/>
        <v>3.2900000000000018</v>
      </c>
      <c r="P118" s="301"/>
      <c r="Q118" s="301">
        <f>SUM(Q116:Q117)</f>
        <v>2.6348673617631917</v>
      </c>
      <c r="R118" s="301">
        <f t="shared" ref="R118" si="190">SUM(R116:R117)</f>
        <v>0.43401746687808718</v>
      </c>
      <c r="S118" s="301">
        <f t="shared" ref="S118" si="191">SUM(S116:S117)</f>
        <v>0.41411517135872061</v>
      </c>
      <c r="T118" s="301">
        <f t="shared" si="182"/>
        <v>3.4829999999999997</v>
      </c>
      <c r="U118" s="301"/>
      <c r="V118" s="301">
        <f>SUM(V116:V117)</f>
        <v>2.7886449197873682</v>
      </c>
      <c r="W118" s="301">
        <f t="shared" ref="W118" si="192">SUM(W116:W117)</f>
        <v>0.45397460568024356</v>
      </c>
      <c r="X118" s="301">
        <f t="shared" ref="X118" si="193">SUM(X116:X117)</f>
        <v>0.44438047453239315</v>
      </c>
      <c r="Y118" s="301">
        <f t="shared" si="183"/>
        <v>3.6870000000000047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0.99473608835693239</v>
      </c>
      <c r="C125" s="300">
        <v>0.37877908642083119</v>
      </c>
      <c r="D125" s="300">
        <v>0</v>
      </c>
      <c r="E125" s="300">
        <f>SUM(B125:D125)</f>
        <v>1.3735151747777636</v>
      </c>
      <c r="F125" s="300"/>
      <c r="G125" s="300">
        <v>0.91012199567293961</v>
      </c>
      <c r="H125" s="300">
        <v>0.37536025961603964</v>
      </c>
      <c r="I125" s="300">
        <v>4.1675643529356959E-2</v>
      </c>
      <c r="J125" s="300">
        <f>SUM(G125:I125)</f>
        <v>1.3271578988183363</v>
      </c>
      <c r="K125" s="300"/>
      <c r="L125" s="300">
        <v>1.1682479974942324</v>
      </c>
      <c r="M125" s="300">
        <v>0.43802757718183505</v>
      </c>
      <c r="N125" s="300">
        <v>2.6542594503089052E-2</v>
      </c>
      <c r="O125" s="300">
        <f>SUM(L125:N125)</f>
        <v>1.6328181691791563</v>
      </c>
      <c r="P125" s="300"/>
      <c r="Q125" s="300">
        <v>1.163512468113854</v>
      </c>
      <c r="R125" s="300">
        <v>0.43155871028187459</v>
      </c>
      <c r="S125" s="300">
        <v>2.7644861980902581E-2</v>
      </c>
      <c r="T125" s="300">
        <f>SUM(Q125:S125)</f>
        <v>1.6227160403766312</v>
      </c>
      <c r="U125" s="300"/>
      <c r="V125" s="300">
        <v>1.0887589378560394</v>
      </c>
      <c r="W125" s="300">
        <v>0.40010039831226824</v>
      </c>
      <c r="X125" s="300">
        <v>2.6371828606091965E-2</v>
      </c>
      <c r="Y125" s="300">
        <f>SUM(V125:X125)</f>
        <v>1.5152311647743995</v>
      </c>
    </row>
    <row r="126" spans="1:25" x14ac:dyDescent="0.2">
      <c r="A126" s="260" t="s">
        <v>364</v>
      </c>
      <c r="B126" s="300">
        <v>1.2014576148799168</v>
      </c>
      <c r="C126" s="300">
        <v>7.5121444038830407E-2</v>
      </c>
      <c r="D126" s="300">
        <v>0.17490576630348872</v>
      </c>
      <c r="E126" s="300">
        <f t="shared" ref="E126:E127" si="194">SUM(B126:D126)</f>
        <v>1.4514848252222359</v>
      </c>
      <c r="F126" s="300"/>
      <c r="G126" s="300">
        <v>1.1317749363254939</v>
      </c>
      <c r="H126" s="300">
        <v>5.2190621485609733E-2</v>
      </c>
      <c r="I126" s="300">
        <v>0.19087654337056326</v>
      </c>
      <c r="J126" s="300">
        <f t="shared" ref="J126:J127" si="195">SUM(G126:I126)</f>
        <v>1.3748421011816669</v>
      </c>
      <c r="K126" s="300"/>
      <c r="L126" s="300">
        <v>1.4672447169745442</v>
      </c>
      <c r="M126" s="300">
        <v>4.8038357657865974E-2</v>
      </c>
      <c r="N126" s="300">
        <v>7.6898756188431741E-2</v>
      </c>
      <c r="O126" s="300">
        <f t="shared" ref="O126:O127" si="196">SUM(L126:N126)</f>
        <v>1.592181830820842</v>
      </c>
      <c r="P126" s="300"/>
      <c r="Q126" s="300">
        <v>1.4674565181915009</v>
      </c>
      <c r="R126" s="300">
        <v>5.0022257017247392E-2</v>
      </c>
      <c r="S126" s="300">
        <v>8.080518441462016E-2</v>
      </c>
      <c r="T126" s="300">
        <f t="shared" ref="T126:T127" si="197">SUM(Q126:S126)</f>
        <v>1.5982839596233687</v>
      </c>
      <c r="U126" s="300"/>
      <c r="V126" s="300">
        <v>1.3776453590608795</v>
      </c>
      <c r="W126" s="300">
        <v>5.0226843694413818E-2</v>
      </c>
      <c r="X126" s="300">
        <v>7.8896632470311548E-2</v>
      </c>
      <c r="Y126" s="300">
        <f t="shared" ref="Y126:Y127" si="198">SUM(V126:X126)</f>
        <v>1.5067688352256048</v>
      </c>
    </row>
    <row r="127" spans="1:25" x14ac:dyDescent="0.2">
      <c r="A127" s="264" t="s">
        <v>363</v>
      </c>
      <c r="B127" s="301">
        <f>SUM(B125:B126)</f>
        <v>2.1961937032368493</v>
      </c>
      <c r="C127" s="301">
        <f t="shared" ref="C127" si="199">SUM(C125:C126)</f>
        <v>0.45390053045966161</v>
      </c>
      <c r="D127" s="301">
        <f t="shared" ref="D127" si="200">SUM(D125:D126)</f>
        <v>0.17490576630348872</v>
      </c>
      <c r="E127" s="301">
        <f t="shared" si="194"/>
        <v>2.8249999999999993</v>
      </c>
      <c r="F127" s="301"/>
      <c r="G127" s="301">
        <f>SUM(G125:G126)</f>
        <v>2.0418969319984335</v>
      </c>
      <c r="H127" s="301">
        <f t="shared" ref="H127" si="201">SUM(H125:H126)</f>
        <v>0.42755088110164935</v>
      </c>
      <c r="I127" s="301">
        <f t="shared" ref="I127" si="202">SUM(I125:I126)</f>
        <v>0.23255218689992022</v>
      </c>
      <c r="J127" s="301">
        <f t="shared" si="195"/>
        <v>2.7020000000000031</v>
      </c>
      <c r="K127" s="301"/>
      <c r="L127" s="301">
        <f>SUM(L125:L126)</f>
        <v>2.6354927144687768</v>
      </c>
      <c r="M127" s="301">
        <f t="shared" ref="M127" si="203">SUM(M125:M126)</f>
        <v>0.48606593483970101</v>
      </c>
      <c r="N127" s="301">
        <f t="shared" ref="N127" si="204">SUM(N125:N126)</f>
        <v>0.1034413506915208</v>
      </c>
      <c r="O127" s="301">
        <f t="shared" si="196"/>
        <v>3.2249999999999988</v>
      </c>
      <c r="P127" s="301"/>
      <c r="Q127" s="301">
        <f>SUM(Q125:Q126)</f>
        <v>2.6309689863053549</v>
      </c>
      <c r="R127" s="301">
        <f t="shared" ref="R127" si="205">SUM(R125:R126)</f>
        <v>0.48158096729912198</v>
      </c>
      <c r="S127" s="301">
        <f t="shared" ref="S127" si="206">SUM(S125:S126)</f>
        <v>0.10845004639552275</v>
      </c>
      <c r="T127" s="301">
        <f t="shared" si="197"/>
        <v>3.2209999999999996</v>
      </c>
      <c r="U127" s="301"/>
      <c r="V127" s="301">
        <f>SUM(V125:V126)</f>
        <v>2.4664042969169189</v>
      </c>
      <c r="W127" s="301">
        <f t="shared" ref="W127" si="207">SUM(W125:W126)</f>
        <v>0.45032724200668206</v>
      </c>
      <c r="X127" s="301">
        <f t="shared" ref="X127" si="208">SUM(X125:X126)</f>
        <v>0.10526846107640352</v>
      </c>
      <c r="Y127" s="301">
        <f t="shared" si="198"/>
        <v>3.0220000000000042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1.1807202554087994</v>
      </c>
      <c r="C134" s="300">
        <v>1.0868663958936009</v>
      </c>
      <c r="D134" s="300">
        <v>0.48571791217728882</v>
      </c>
      <c r="E134" s="300">
        <f>SUM(B134:D134)</f>
        <v>2.7533045634796891</v>
      </c>
      <c r="F134" s="300"/>
      <c r="G134" s="300">
        <v>1.256176440929206</v>
      </c>
      <c r="H134" s="300">
        <v>1.2025058501763364</v>
      </c>
      <c r="I134" s="300">
        <v>0.62595359470495204</v>
      </c>
      <c r="J134" s="300">
        <f>SUM(G134:I134)</f>
        <v>3.0846358858104943</v>
      </c>
      <c r="K134" s="300"/>
      <c r="L134" s="300">
        <v>2.3014588018857136</v>
      </c>
      <c r="M134" s="300">
        <v>0.70490372068257112</v>
      </c>
      <c r="N134" s="300">
        <v>0.26563504789314629</v>
      </c>
      <c r="O134" s="300">
        <f>SUM(L134:N134)</f>
        <v>3.2719975704614312</v>
      </c>
      <c r="P134" s="300"/>
      <c r="Q134" s="300">
        <v>2.111623498533493</v>
      </c>
      <c r="R134" s="300">
        <v>0.59732437913716208</v>
      </c>
      <c r="S134" s="300">
        <v>0.2386451662709049</v>
      </c>
      <c r="T134" s="300">
        <f>SUM(Q134:S134)</f>
        <v>2.9475930439415601</v>
      </c>
      <c r="U134" s="300"/>
      <c r="V134" s="300">
        <v>2.213697427244413</v>
      </c>
      <c r="W134" s="300">
        <v>0.53536051263218221</v>
      </c>
      <c r="X134" s="300">
        <v>0.23536350555473864</v>
      </c>
      <c r="Y134" s="300">
        <f>SUM(V134:X134)</f>
        <v>2.9844214454313338</v>
      </c>
    </row>
    <row r="135" spans="1:25" x14ac:dyDescent="0.2">
      <c r="A135" s="260" t="s">
        <v>364</v>
      </c>
      <c r="B135" s="300">
        <v>1.2168104508737732</v>
      </c>
      <c r="C135" s="300">
        <v>0.24489084376340206</v>
      </c>
      <c r="D135" s="300">
        <v>0.73999414188313728</v>
      </c>
      <c r="E135" s="300">
        <f t="shared" ref="E135:E136" si="209">SUM(B135:D135)</f>
        <v>2.2016954365203123</v>
      </c>
      <c r="F135" s="300"/>
      <c r="G135" s="300">
        <v>1.5417080498141564</v>
      </c>
      <c r="H135" s="300">
        <v>0.27140241926646524</v>
      </c>
      <c r="I135" s="300">
        <v>0.74925364510888681</v>
      </c>
      <c r="J135" s="300">
        <f t="shared" ref="J135:J136" si="210">SUM(G135:I135)</f>
        <v>2.5623641141895086</v>
      </c>
      <c r="K135" s="300"/>
      <c r="L135" s="300">
        <v>1.8546673608125801</v>
      </c>
      <c r="M135" s="300">
        <v>0.17912321254983021</v>
      </c>
      <c r="N135" s="300">
        <v>0.55221185617615043</v>
      </c>
      <c r="O135" s="300">
        <f t="shared" ref="O135:O136" si="211">SUM(L135:N135)</f>
        <v>2.5860024295385609</v>
      </c>
      <c r="P135" s="300"/>
      <c r="Q135" s="300">
        <v>1.641955988547855</v>
      </c>
      <c r="R135" s="300">
        <v>0.15896126066764329</v>
      </c>
      <c r="S135" s="300">
        <v>0.51448970684293316</v>
      </c>
      <c r="T135" s="300">
        <f t="shared" ref="T135:T136" si="212">SUM(Q135:S135)</f>
        <v>2.3154069560584314</v>
      </c>
      <c r="U135" s="300"/>
      <c r="V135" s="300">
        <v>1.6069961629162881</v>
      </c>
      <c r="W135" s="300">
        <v>0.15843337873776514</v>
      </c>
      <c r="X135" s="300">
        <v>0.54714901291460749</v>
      </c>
      <c r="Y135" s="300">
        <f t="shared" ref="Y135:Y136" si="213">SUM(V135:X135)</f>
        <v>2.3125785545686606</v>
      </c>
    </row>
    <row r="136" spans="1:25" x14ac:dyDescent="0.2">
      <c r="A136" s="264" t="s">
        <v>363</v>
      </c>
      <c r="B136" s="301">
        <f>SUM(B134:B135)</f>
        <v>2.3975307062825726</v>
      </c>
      <c r="C136" s="301">
        <f t="shared" ref="C136" si="214">SUM(C134:C135)</f>
        <v>1.331757239657003</v>
      </c>
      <c r="D136" s="301">
        <f t="shared" ref="D136" si="215">SUM(D134:D135)</f>
        <v>1.225712054060426</v>
      </c>
      <c r="E136" s="301">
        <f t="shared" si="209"/>
        <v>4.9550000000000018</v>
      </c>
      <c r="F136" s="301"/>
      <c r="G136" s="301">
        <f>SUM(G134:G135)</f>
        <v>2.7978844907433622</v>
      </c>
      <c r="H136" s="301">
        <f t="shared" ref="H136" si="216">SUM(H134:H135)</f>
        <v>1.4739082694428016</v>
      </c>
      <c r="I136" s="301">
        <f t="shared" ref="I136" si="217">SUM(I134:I135)</f>
        <v>1.3752072398138389</v>
      </c>
      <c r="J136" s="301">
        <f t="shared" si="210"/>
        <v>5.6470000000000029</v>
      </c>
      <c r="K136" s="301"/>
      <c r="L136" s="301">
        <f>SUM(L134:L135)</f>
        <v>4.1561261626982935</v>
      </c>
      <c r="M136" s="301">
        <f t="shared" ref="M136" si="218">SUM(M134:M135)</f>
        <v>0.88402693323240134</v>
      </c>
      <c r="N136" s="301">
        <f t="shared" ref="N136" si="219">SUM(N134:N135)</f>
        <v>0.81784690406929672</v>
      </c>
      <c r="O136" s="301">
        <f t="shared" si="211"/>
        <v>5.8579999999999917</v>
      </c>
      <c r="P136" s="301"/>
      <c r="Q136" s="301">
        <f>SUM(Q134:Q135)</f>
        <v>3.7535794870813479</v>
      </c>
      <c r="R136" s="301">
        <f t="shared" ref="R136" si="220">SUM(R134:R135)</f>
        <v>0.75628563980480534</v>
      </c>
      <c r="S136" s="301">
        <f t="shared" ref="S136" si="221">SUM(S134:S135)</f>
        <v>0.75313487311383809</v>
      </c>
      <c r="T136" s="301">
        <f t="shared" si="212"/>
        <v>5.2629999999999919</v>
      </c>
      <c r="U136" s="301"/>
      <c r="V136" s="301">
        <f>SUM(V134:V135)</f>
        <v>3.8206935901607011</v>
      </c>
      <c r="W136" s="301">
        <f t="shared" ref="W136" si="222">SUM(W134:W135)</f>
        <v>0.69379389136994729</v>
      </c>
      <c r="X136" s="301">
        <f t="shared" ref="X136" si="223">SUM(X134:X135)</f>
        <v>0.78251251846934611</v>
      </c>
      <c r="Y136" s="301">
        <f t="shared" si="213"/>
        <v>5.2969999999999944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3.7811554324209995</v>
      </c>
      <c r="C143" s="300">
        <v>2.2021882511958082</v>
      </c>
      <c r="D143" s="300">
        <v>1.6699608911728272</v>
      </c>
      <c r="E143" s="300">
        <f>SUM(B143:D143)</f>
        <v>7.6533045747896349</v>
      </c>
      <c r="F143" s="300"/>
      <c r="G143" s="300">
        <v>4.1688055298987603</v>
      </c>
      <c r="H143" s="300">
        <v>2.3985546865069525</v>
      </c>
      <c r="I143" s="300">
        <v>1.4402483530393149</v>
      </c>
      <c r="J143" s="300">
        <f>SUM(G143:I143)</f>
        <v>8.0076085694450274</v>
      </c>
      <c r="K143" s="300"/>
      <c r="L143" s="300">
        <v>4.4002165027853666</v>
      </c>
      <c r="M143" s="300">
        <v>2.691864850366275</v>
      </c>
      <c r="N143" s="300">
        <v>1.9508328217298636</v>
      </c>
      <c r="O143" s="300">
        <f>SUM(L143:N143)</f>
        <v>9.0429141748815045</v>
      </c>
      <c r="P143" s="300"/>
      <c r="Q143" s="300">
        <v>4.7245333185921563</v>
      </c>
      <c r="R143" s="300">
        <v>2.9221369622446685</v>
      </c>
      <c r="S143" s="300">
        <v>2.1501697552692294</v>
      </c>
      <c r="T143" s="300">
        <f>SUM(Q143:S143)</f>
        <v>9.7968400361060546</v>
      </c>
      <c r="U143" s="300"/>
      <c r="V143" s="300">
        <v>5.1758139518963153</v>
      </c>
      <c r="W143" s="300">
        <v>3.2485051403930516</v>
      </c>
      <c r="X143" s="300">
        <v>2.4650698206847261</v>
      </c>
      <c r="Y143" s="300">
        <f>SUM(V143:X143)</f>
        <v>10.889388912974091</v>
      </c>
    </row>
    <row r="144" spans="1:25" x14ac:dyDescent="0.2">
      <c r="A144" s="260" t="s">
        <v>364</v>
      </c>
      <c r="B144" s="300">
        <v>6.9745195925857653</v>
      </c>
      <c r="C144" s="300">
        <v>0.79802888325580412</v>
      </c>
      <c r="D144" s="300">
        <v>2.936146949368811</v>
      </c>
      <c r="E144" s="300">
        <f t="shared" ref="E144:E145" si="224">SUM(B144:D144)</f>
        <v>10.708695425210379</v>
      </c>
      <c r="F144" s="300"/>
      <c r="G144" s="300">
        <v>6.7966109837651958</v>
      </c>
      <c r="H144" s="300">
        <v>0.7548259788496311</v>
      </c>
      <c r="I144" s="300">
        <v>2.981954467940171</v>
      </c>
      <c r="J144" s="300">
        <f t="shared" ref="J144:J145" si="225">SUM(G144:I144)</f>
        <v>10.533391430554998</v>
      </c>
      <c r="K144" s="300"/>
      <c r="L144" s="300">
        <v>6.352175833960505</v>
      </c>
      <c r="M144" s="300">
        <v>0.99041306855739197</v>
      </c>
      <c r="N144" s="300">
        <v>1.6884969226005901</v>
      </c>
      <c r="O144" s="300">
        <f t="shared" ref="O144:O145" si="226">SUM(L144:N144)</f>
        <v>9.0310858251184865</v>
      </c>
      <c r="P144" s="300"/>
      <c r="Q144" s="300">
        <v>6.6289897364408867</v>
      </c>
      <c r="R144" s="300">
        <v>1.0818508970944107</v>
      </c>
      <c r="S144" s="300">
        <v>1.8043193303586376</v>
      </c>
      <c r="T144" s="300">
        <f t="shared" ref="T144:T145" si="227">SUM(Q144:S144)</f>
        <v>9.5151599638939341</v>
      </c>
      <c r="U144" s="300"/>
      <c r="V144" s="300">
        <v>7.0549002193872745</v>
      </c>
      <c r="W144" s="300">
        <v>1.2407530164958647</v>
      </c>
      <c r="X144" s="300">
        <v>1.9859578511427476</v>
      </c>
      <c r="Y144" s="300">
        <f t="shared" ref="Y144:Y145" si="228">SUM(V144:X144)</f>
        <v>10.281611087025887</v>
      </c>
    </row>
    <row r="145" spans="1:25" x14ac:dyDescent="0.2">
      <c r="A145" s="264" t="s">
        <v>363</v>
      </c>
      <c r="B145" s="301">
        <f>SUM(B143:B144)</f>
        <v>10.755675025006765</v>
      </c>
      <c r="C145" s="301">
        <f t="shared" ref="C145" si="229">SUM(C143:C144)</f>
        <v>3.0002171344516122</v>
      </c>
      <c r="D145" s="301">
        <f t="shared" ref="D145" si="230">SUM(D143:D144)</f>
        <v>4.6061078405416378</v>
      </c>
      <c r="E145" s="301">
        <f t="shared" si="224"/>
        <v>18.362000000000016</v>
      </c>
      <c r="F145" s="301"/>
      <c r="G145" s="301">
        <f>SUM(G143:G144)</f>
        <v>10.965416513663957</v>
      </c>
      <c r="H145" s="301">
        <f t="shared" ref="H145" si="231">SUM(H143:H144)</f>
        <v>3.1533806653565835</v>
      </c>
      <c r="I145" s="301">
        <f t="shared" ref="I145" si="232">SUM(I143:I144)</f>
        <v>4.4222028209794857</v>
      </c>
      <c r="J145" s="301">
        <f t="shared" si="225"/>
        <v>18.541000000000025</v>
      </c>
      <c r="K145" s="301"/>
      <c r="L145" s="301">
        <f>SUM(L143:L144)</f>
        <v>10.752392336745871</v>
      </c>
      <c r="M145" s="301">
        <f t="shared" ref="M145" si="233">SUM(M143:M144)</f>
        <v>3.682277918923667</v>
      </c>
      <c r="N145" s="301">
        <f t="shared" ref="N145" si="234">SUM(N143:N144)</f>
        <v>3.6393297443304538</v>
      </c>
      <c r="O145" s="301">
        <f t="shared" si="226"/>
        <v>18.073999999999991</v>
      </c>
      <c r="P145" s="301"/>
      <c r="Q145" s="301">
        <f>SUM(Q143:Q144)</f>
        <v>11.353523055033044</v>
      </c>
      <c r="R145" s="301">
        <f t="shared" ref="R145" si="235">SUM(R143:R144)</f>
        <v>4.0039878593390794</v>
      </c>
      <c r="S145" s="301">
        <f t="shared" ref="S145" si="236">SUM(S143:S144)</f>
        <v>3.9544890856278672</v>
      </c>
      <c r="T145" s="301">
        <f t="shared" si="227"/>
        <v>19.311999999999991</v>
      </c>
      <c r="U145" s="301"/>
      <c r="V145" s="301">
        <f>SUM(V143:V144)</f>
        <v>12.230714171283591</v>
      </c>
      <c r="W145" s="301">
        <f t="shared" ref="W145" si="237">SUM(W143:W144)</f>
        <v>4.4892581568889165</v>
      </c>
      <c r="X145" s="301">
        <f t="shared" ref="X145" si="238">SUM(X143:X144)</f>
        <v>4.4510276718274735</v>
      </c>
      <c r="Y145" s="301">
        <f t="shared" si="228"/>
        <v>21.170999999999978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2.8369930697165473</v>
      </c>
      <c r="C152" s="300">
        <v>2.9404783367193441</v>
      </c>
      <c r="D152" s="300">
        <v>1.3409630553121696</v>
      </c>
      <c r="E152" s="300">
        <f>SUM(B152:D152)</f>
        <v>7.1184344617480608</v>
      </c>
      <c r="F152" s="300"/>
      <c r="G152" s="300">
        <v>2.7801901868957062</v>
      </c>
      <c r="H152" s="300">
        <v>3.4623893393515894</v>
      </c>
      <c r="I152" s="300">
        <v>1.6594055312025278</v>
      </c>
      <c r="J152" s="300">
        <f>SUM(G152:I152)</f>
        <v>7.9019850574498234</v>
      </c>
      <c r="K152" s="300"/>
      <c r="L152" s="300">
        <v>3.0328310045922975</v>
      </c>
      <c r="M152" s="300">
        <v>2.8024097614627537</v>
      </c>
      <c r="N152" s="300">
        <v>1.6630472024463621</v>
      </c>
      <c r="O152" s="300">
        <f>SUM(L152:N152)</f>
        <v>7.4982879685014137</v>
      </c>
      <c r="P152" s="300"/>
      <c r="Q152" s="300">
        <v>3.5994893582546879</v>
      </c>
      <c r="R152" s="300">
        <v>3.2057821404263511</v>
      </c>
      <c r="S152" s="300">
        <v>1.9067239719326878</v>
      </c>
      <c r="T152" s="300">
        <f>SUM(Q152:S152)</f>
        <v>8.7119954706137275</v>
      </c>
      <c r="U152" s="300"/>
      <c r="V152" s="300">
        <v>4.2061591006421946</v>
      </c>
      <c r="W152" s="300">
        <v>3.5392460086750757</v>
      </c>
      <c r="X152" s="300">
        <v>2.1990508220864333</v>
      </c>
      <c r="Y152" s="300">
        <f>SUM(V152:X152)</f>
        <v>9.9444559314037022</v>
      </c>
    </row>
    <row r="153" spans="1:25" x14ac:dyDescent="0.2">
      <c r="A153" s="260" t="s">
        <v>364</v>
      </c>
      <c r="B153" s="300">
        <v>5.6169324425380829</v>
      </c>
      <c r="C153" s="300">
        <v>2.2444071396768592</v>
      </c>
      <c r="D153" s="300">
        <v>1.1602259560369972</v>
      </c>
      <c r="E153" s="300">
        <f t="shared" ref="E153:E154" si="239">SUM(B153:D153)</f>
        <v>9.0215655382519397</v>
      </c>
      <c r="F153" s="300"/>
      <c r="G153" s="300">
        <v>5.323403375528633</v>
      </c>
      <c r="H153" s="300">
        <v>1.8255646081993862</v>
      </c>
      <c r="I153" s="300">
        <v>1.4690469588221629</v>
      </c>
      <c r="J153" s="300">
        <f t="shared" ref="J153:J154" si="240">SUM(G153:I153)</f>
        <v>8.6180149425501824</v>
      </c>
      <c r="K153" s="300"/>
      <c r="L153" s="300">
        <v>5.1548887927108042</v>
      </c>
      <c r="M153" s="300">
        <v>1.6167717990099462</v>
      </c>
      <c r="N153" s="300">
        <v>1.4630514397778227</v>
      </c>
      <c r="O153" s="300">
        <f t="shared" ref="O153:O154" si="241">SUM(L153:N153)</f>
        <v>8.2347120314985727</v>
      </c>
      <c r="P153" s="300"/>
      <c r="Q153" s="300">
        <v>6.0098273429031419</v>
      </c>
      <c r="R153" s="300">
        <v>1.8812128817923648</v>
      </c>
      <c r="S153" s="300">
        <v>1.6789643046907832</v>
      </c>
      <c r="T153" s="300">
        <f t="shared" ref="T153:T154" si="242">SUM(Q153:S153)</f>
        <v>9.5700045293862903</v>
      </c>
      <c r="U153" s="300"/>
      <c r="V153" s="300">
        <v>6.8696236314373822</v>
      </c>
      <c r="W153" s="300">
        <v>2.1305622327315925</v>
      </c>
      <c r="X153" s="300">
        <v>1.9253582044273074</v>
      </c>
      <c r="Y153" s="300">
        <f t="shared" ref="Y153:Y154" si="243">SUM(V153:X153)</f>
        <v>10.925544068596283</v>
      </c>
    </row>
    <row r="154" spans="1:25" x14ac:dyDescent="0.2">
      <c r="A154" s="264" t="s">
        <v>363</v>
      </c>
      <c r="B154" s="301">
        <f>SUM(B152:B153)</f>
        <v>8.4539255122546297</v>
      </c>
      <c r="C154" s="301">
        <f t="shared" ref="C154" si="244">SUM(C152:C153)</f>
        <v>5.1848854763962038</v>
      </c>
      <c r="D154" s="301">
        <f t="shared" ref="D154" si="245">SUM(D152:D153)</f>
        <v>2.501189011349167</v>
      </c>
      <c r="E154" s="301">
        <f t="shared" si="239"/>
        <v>16.14</v>
      </c>
      <c r="F154" s="301"/>
      <c r="G154" s="301">
        <f>SUM(G152:G153)</f>
        <v>8.10359356242434</v>
      </c>
      <c r="H154" s="301">
        <f t="shared" ref="H154" si="246">SUM(H152:H153)</f>
        <v>5.2879539475509754</v>
      </c>
      <c r="I154" s="301">
        <f t="shared" ref="I154" si="247">SUM(I152:I153)</f>
        <v>3.1284524900246904</v>
      </c>
      <c r="J154" s="301">
        <f t="shared" si="240"/>
        <v>16.520000000000003</v>
      </c>
      <c r="K154" s="301"/>
      <c r="L154" s="301">
        <f>SUM(L152:L153)</f>
        <v>8.1877197973031013</v>
      </c>
      <c r="M154" s="301">
        <f t="shared" ref="M154" si="248">SUM(M152:M153)</f>
        <v>4.4191815604726994</v>
      </c>
      <c r="N154" s="301">
        <f t="shared" ref="N154" si="249">SUM(N152:N153)</f>
        <v>3.1260986422241848</v>
      </c>
      <c r="O154" s="301">
        <f t="shared" si="241"/>
        <v>15.732999999999986</v>
      </c>
      <c r="P154" s="301"/>
      <c r="Q154" s="301">
        <f>SUM(Q152:Q153)</f>
        <v>9.6093167011578302</v>
      </c>
      <c r="R154" s="301">
        <f t="shared" ref="R154" si="250">SUM(R152:R153)</f>
        <v>5.0869950222187157</v>
      </c>
      <c r="S154" s="301">
        <f t="shared" ref="S154" si="251">SUM(S152:S153)</f>
        <v>3.585688276623471</v>
      </c>
      <c r="T154" s="301">
        <f t="shared" si="242"/>
        <v>18.282000000000018</v>
      </c>
      <c r="U154" s="301"/>
      <c r="V154" s="301">
        <f>SUM(V152:V153)</f>
        <v>11.075782732079578</v>
      </c>
      <c r="W154" s="301">
        <f t="shared" ref="W154" si="252">SUM(W152:W153)</f>
        <v>5.6698082414066686</v>
      </c>
      <c r="X154" s="301">
        <f t="shared" ref="X154" si="253">SUM(X152:X153)</f>
        <v>4.1244090265137405</v>
      </c>
      <c r="Y154" s="301">
        <f t="shared" si="243"/>
        <v>20.869999999999983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2.2901341211485162</v>
      </c>
      <c r="C161" s="300">
        <v>2.2947648909632865</v>
      </c>
      <c r="D161" s="300">
        <v>0.23232484942117898</v>
      </c>
      <c r="E161" s="300">
        <f>SUM(B161:D161)</f>
        <v>4.8172238615329821</v>
      </c>
      <c r="F161" s="300"/>
      <c r="G161" s="300">
        <v>2.4841168190185501</v>
      </c>
      <c r="H161" s="300">
        <v>2.1991383721234015</v>
      </c>
      <c r="I161" s="300">
        <v>9.5665926810489493E-2</v>
      </c>
      <c r="J161" s="300">
        <f>SUM(G161:I161)</f>
        <v>4.7789211179524402</v>
      </c>
      <c r="K161" s="300"/>
      <c r="L161" s="300">
        <v>2.5546269468243175</v>
      </c>
      <c r="M161" s="300">
        <v>2.2663179547447645</v>
      </c>
      <c r="N161" s="300">
        <v>0.24653864237370798</v>
      </c>
      <c r="O161" s="300">
        <f>SUM(L161:N161)</f>
        <v>5.0674835439427897</v>
      </c>
      <c r="P161" s="300"/>
      <c r="Q161" s="300">
        <v>2.6016257941221768</v>
      </c>
      <c r="R161" s="300">
        <v>2.3128293550065444</v>
      </c>
      <c r="S161" s="300">
        <v>0.25143724018592695</v>
      </c>
      <c r="T161" s="300">
        <f>SUM(Q161:S161)</f>
        <v>5.1658923893146484</v>
      </c>
      <c r="U161" s="300"/>
      <c r="V161" s="300">
        <v>2.6274413686804343</v>
      </c>
      <c r="W161" s="300">
        <v>2.3367823777269896</v>
      </c>
      <c r="X161" s="300">
        <v>0.25596665499594895</v>
      </c>
      <c r="Y161" s="300">
        <f>SUM(V161:X161)</f>
        <v>5.2201904014033724</v>
      </c>
    </row>
    <row r="162" spans="1:25" x14ac:dyDescent="0.2">
      <c r="A162" s="260" t="s">
        <v>364</v>
      </c>
      <c r="B162" s="300">
        <v>3.1568744393551902</v>
      </c>
      <c r="C162" s="300">
        <v>0.53332488936893252</v>
      </c>
      <c r="D162" s="300">
        <v>0.23957680974288595</v>
      </c>
      <c r="E162" s="300">
        <f t="shared" ref="E162:E163" si="254">SUM(B162:D162)</f>
        <v>3.9297761384670089</v>
      </c>
      <c r="F162" s="300"/>
      <c r="G162" s="300">
        <v>3.2983289331554912</v>
      </c>
      <c r="H162" s="300">
        <v>0.51593972138680733</v>
      </c>
      <c r="I162" s="300">
        <v>4.9810227505250965E-2</v>
      </c>
      <c r="J162" s="300">
        <f t="shared" ref="J162:J163" si="255">SUM(G162:I162)</f>
        <v>3.8640788820475498</v>
      </c>
      <c r="K162" s="300"/>
      <c r="L162" s="300">
        <v>3.3469024390088471</v>
      </c>
      <c r="M162" s="300">
        <v>0.54267425800939484</v>
      </c>
      <c r="N162" s="300">
        <v>0.30693975903896648</v>
      </c>
      <c r="O162" s="300">
        <f t="shared" ref="O162:O163" si="256">SUM(L162:N162)</f>
        <v>4.1965164560572088</v>
      </c>
      <c r="P162" s="300"/>
      <c r="Q162" s="300">
        <v>3.3397976853541795</v>
      </c>
      <c r="R162" s="300">
        <v>0.58242663425199526</v>
      </c>
      <c r="S162" s="300">
        <v>0.31288329107916757</v>
      </c>
      <c r="T162" s="300">
        <f t="shared" ref="T162:T163" si="257">SUM(Q162:S162)</f>
        <v>4.2351076106853425</v>
      </c>
      <c r="U162" s="300"/>
      <c r="V162" s="300">
        <v>3.2354829131959457</v>
      </c>
      <c r="W162" s="300">
        <v>0.64893181526553145</v>
      </c>
      <c r="X162" s="300">
        <v>0.31939487013513124</v>
      </c>
      <c r="Y162" s="300">
        <f t="shared" ref="Y162:Y163" si="258">SUM(V162:X162)</f>
        <v>4.2038095985966084</v>
      </c>
    </row>
    <row r="163" spans="1:25" x14ac:dyDescent="0.2">
      <c r="A163" s="264" t="s">
        <v>363</v>
      </c>
      <c r="B163" s="301">
        <f>SUM(B161:B162)</f>
        <v>5.447008560503706</v>
      </c>
      <c r="C163" s="301">
        <f t="shared" ref="C163" si="259">SUM(C161:C162)</f>
        <v>2.8280897803322191</v>
      </c>
      <c r="D163" s="301">
        <f t="shared" ref="D163" si="260">SUM(D161:D162)</f>
        <v>0.4719016591640649</v>
      </c>
      <c r="E163" s="301">
        <f t="shared" si="254"/>
        <v>8.7469999999999892</v>
      </c>
      <c r="F163" s="301"/>
      <c r="G163" s="301">
        <f>SUM(G161:G162)</f>
        <v>5.7824457521740413</v>
      </c>
      <c r="H163" s="301">
        <f t="shared" ref="H163" si="261">SUM(H161:H162)</f>
        <v>2.7150780935102086</v>
      </c>
      <c r="I163" s="301">
        <f t="shared" ref="I163" si="262">SUM(I161:I162)</f>
        <v>0.14547615431574046</v>
      </c>
      <c r="J163" s="301">
        <f t="shared" si="255"/>
        <v>8.64299999999999</v>
      </c>
      <c r="K163" s="301"/>
      <c r="L163" s="301">
        <f>SUM(L161:L162)</f>
        <v>5.9015293858331646</v>
      </c>
      <c r="M163" s="301">
        <f t="shared" ref="M163" si="263">SUM(M161:M162)</f>
        <v>2.8089922127541591</v>
      </c>
      <c r="N163" s="301">
        <f t="shared" ref="N163" si="264">SUM(N161:N162)</f>
        <v>0.55347840141267446</v>
      </c>
      <c r="O163" s="301">
        <f t="shared" si="256"/>
        <v>9.2639999999999976</v>
      </c>
      <c r="P163" s="301"/>
      <c r="Q163" s="301">
        <f>SUM(Q161:Q162)</f>
        <v>5.9414234794763559</v>
      </c>
      <c r="R163" s="301">
        <f t="shared" ref="R163" si="265">SUM(R161:R162)</f>
        <v>2.8952559892585397</v>
      </c>
      <c r="S163" s="301">
        <f t="shared" ref="S163" si="266">SUM(S161:S162)</f>
        <v>0.56432053126509452</v>
      </c>
      <c r="T163" s="301">
        <f t="shared" si="257"/>
        <v>9.4009999999999909</v>
      </c>
      <c r="U163" s="301"/>
      <c r="V163" s="301">
        <f>SUM(V161:V162)</f>
        <v>5.8629242818763796</v>
      </c>
      <c r="W163" s="301">
        <f t="shared" ref="W163" si="267">SUM(W161:W162)</f>
        <v>2.9857141929925213</v>
      </c>
      <c r="X163" s="301">
        <f t="shared" ref="X163" si="268">SUM(X161:X162)</f>
        <v>0.57536152513108019</v>
      </c>
      <c r="Y163" s="301">
        <f t="shared" si="258"/>
        <v>9.4239999999999817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5.373826594449767</v>
      </c>
      <c r="C170" s="300">
        <v>8.7525143172369475</v>
      </c>
      <c r="D170" s="300">
        <v>1.2517779162934564</v>
      </c>
      <c r="E170" s="300">
        <f>SUM(B170:D170)</f>
        <v>15.37811882798017</v>
      </c>
      <c r="F170" s="300"/>
      <c r="G170" s="300">
        <v>4.7705359510507988</v>
      </c>
      <c r="H170" s="300">
        <v>8.2864996423694244</v>
      </c>
      <c r="I170" s="300">
        <v>1.5915874588900487</v>
      </c>
      <c r="J170" s="300">
        <f>SUM(G170:I170)</f>
        <v>14.648623052310272</v>
      </c>
      <c r="K170" s="300"/>
      <c r="L170" s="300">
        <v>5.2381098949524851</v>
      </c>
      <c r="M170" s="300">
        <v>8.2276837763241399</v>
      </c>
      <c r="N170" s="300">
        <v>1.4316518277170203</v>
      </c>
      <c r="O170" s="300">
        <f>SUM(L170:N170)</f>
        <v>14.897445498993646</v>
      </c>
      <c r="P170" s="300"/>
      <c r="Q170" s="300">
        <v>5.4962934247683402</v>
      </c>
      <c r="R170" s="300">
        <v>8.2637163494471704</v>
      </c>
      <c r="S170" s="300">
        <v>1.4859133484822682</v>
      </c>
      <c r="T170" s="300">
        <f>SUM(Q170:S170)</f>
        <v>15.24592312269778</v>
      </c>
      <c r="U170" s="300"/>
      <c r="V170" s="300">
        <v>6.158650591322929</v>
      </c>
      <c r="W170" s="300">
        <v>8.4644860216490017</v>
      </c>
      <c r="X170" s="300">
        <v>1.5933848805688906</v>
      </c>
      <c r="Y170" s="300">
        <f>SUM(V170:X170)</f>
        <v>16.216521493540821</v>
      </c>
    </row>
    <row r="171" spans="1:25" x14ac:dyDescent="0.2">
      <c r="A171" s="260" t="s">
        <v>364</v>
      </c>
      <c r="B171" s="300">
        <v>4.1610374267991217</v>
      </c>
      <c r="C171" s="300">
        <v>1.7019876185023919</v>
      </c>
      <c r="D171" s="300">
        <v>0.89085612671833847</v>
      </c>
      <c r="E171" s="300">
        <f t="shared" ref="E171" si="269">SUM(B171:D171)</f>
        <v>6.7538811720198524</v>
      </c>
      <c r="F171" s="300"/>
      <c r="G171" s="300">
        <v>3.7624488494494499</v>
      </c>
      <c r="H171" s="300">
        <v>1.7822837946405732</v>
      </c>
      <c r="I171" s="300">
        <v>1.0946443035996949</v>
      </c>
      <c r="J171" s="300">
        <f t="shared" ref="J171:J172" si="270">SUM(G171:I171)</f>
        <v>6.6393769476897173</v>
      </c>
      <c r="K171" s="300"/>
      <c r="L171" s="300">
        <v>3.6338045774394532</v>
      </c>
      <c r="M171" s="300">
        <v>1.4499189205164804</v>
      </c>
      <c r="N171" s="300">
        <v>0.38083100305041895</v>
      </c>
      <c r="O171" s="300">
        <f t="shared" ref="O171:O172" si="271">SUM(L171:N171)</f>
        <v>5.4645545010063525</v>
      </c>
      <c r="P171" s="300"/>
      <c r="Q171" s="300">
        <v>3.6812925343451175</v>
      </c>
      <c r="R171" s="300">
        <v>1.5082686929575504</v>
      </c>
      <c r="S171" s="300">
        <v>0.39851564999954714</v>
      </c>
      <c r="T171" s="300">
        <f t="shared" ref="T171:T172" si="272">SUM(Q171:S171)</f>
        <v>5.5880768773022149</v>
      </c>
      <c r="U171" s="300"/>
      <c r="V171" s="300">
        <v>3.8425500360271263</v>
      </c>
      <c r="W171" s="300">
        <v>1.6500551552260307</v>
      </c>
      <c r="X171" s="300">
        <v>0.43987331520601247</v>
      </c>
      <c r="Y171" s="300">
        <f t="shared" ref="Y171:Y172" si="273">SUM(V171:X171)</f>
        <v>5.9324785064591694</v>
      </c>
    </row>
    <row r="172" spans="1:25" x14ac:dyDescent="0.2">
      <c r="A172" s="264" t="s">
        <v>363</v>
      </c>
      <c r="B172" s="301">
        <f>SUM(B170:B171)</f>
        <v>9.5348640212488895</v>
      </c>
      <c r="C172" s="301">
        <f t="shared" ref="C172" si="274">SUM(C170:C171)</f>
        <v>10.454501935739339</v>
      </c>
      <c r="D172" s="301">
        <f t="shared" ref="D172" si="275">SUM(D170:D171)</f>
        <v>2.1426340430117947</v>
      </c>
      <c r="E172" s="301">
        <f>SUM(B172:D172)</f>
        <v>22.132000000000026</v>
      </c>
      <c r="F172" s="301"/>
      <c r="G172" s="301">
        <f>SUM(G170:G171)</f>
        <v>8.5329848005002482</v>
      </c>
      <c r="H172" s="301">
        <f t="shared" ref="H172" si="276">SUM(H170:H171)</f>
        <v>10.068783437009998</v>
      </c>
      <c r="I172" s="301">
        <f t="shared" ref="I172" si="277">SUM(I170:I171)</f>
        <v>2.6862317624897436</v>
      </c>
      <c r="J172" s="301">
        <f t="shared" si="270"/>
        <v>21.28799999999999</v>
      </c>
      <c r="K172" s="301"/>
      <c r="L172" s="301">
        <f>SUM(L170:L171)</f>
        <v>8.8719144723919392</v>
      </c>
      <c r="M172" s="301">
        <f t="shared" ref="M172" si="278">SUM(M170:M171)</f>
        <v>9.677602696840621</v>
      </c>
      <c r="N172" s="301">
        <f t="shared" ref="N172" si="279">SUM(N170:N171)</f>
        <v>1.8124828307674392</v>
      </c>
      <c r="O172" s="301">
        <f t="shared" si="271"/>
        <v>20.361999999999998</v>
      </c>
      <c r="P172" s="301"/>
      <c r="Q172" s="301">
        <f>SUM(Q170:Q171)</f>
        <v>9.1775859591134576</v>
      </c>
      <c r="R172" s="301">
        <f t="shared" ref="R172" si="280">SUM(R170:R171)</f>
        <v>9.7719850424047205</v>
      </c>
      <c r="S172" s="301">
        <f t="shared" ref="S172" si="281">SUM(S170:S171)</f>
        <v>1.8844289984818152</v>
      </c>
      <c r="T172" s="301">
        <f t="shared" si="272"/>
        <v>20.833999999999996</v>
      </c>
      <c r="U172" s="301"/>
      <c r="V172" s="301">
        <f>SUM(V170:V171)</f>
        <v>10.001200627350055</v>
      </c>
      <c r="W172" s="301">
        <f t="shared" ref="W172" si="282">SUM(W170:W171)</f>
        <v>10.114541176875033</v>
      </c>
      <c r="X172" s="301">
        <f t="shared" ref="X172" si="283">SUM(X170:X171)</f>
        <v>2.033258195774903</v>
      </c>
      <c r="Y172" s="301">
        <f t="shared" si="273"/>
        <v>22.14899999999999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11.264322342086597</v>
      </c>
      <c r="C179" s="300">
        <v>13.744336737039761</v>
      </c>
      <c r="D179" s="300">
        <v>2.6582524764291651</v>
      </c>
      <c r="E179" s="300">
        <f>SUM(B179:D179)</f>
        <v>27.666911555555526</v>
      </c>
      <c r="F179" s="300"/>
      <c r="G179" s="300">
        <v>12.607565359140064</v>
      </c>
      <c r="H179" s="300">
        <v>13.665195072729231</v>
      </c>
      <c r="I179" s="300">
        <v>2.7386445342816739</v>
      </c>
      <c r="J179" s="300">
        <f>SUM(G179:I179)</f>
        <v>29.01140496615097</v>
      </c>
      <c r="K179" s="300"/>
      <c r="L179" s="300">
        <v>11.744406065391061</v>
      </c>
      <c r="M179" s="300">
        <v>13.033236310989427</v>
      </c>
      <c r="N179" s="300">
        <v>2.0940284994314866</v>
      </c>
      <c r="O179" s="300">
        <f>SUM(L179:N179)</f>
        <v>26.871670875811976</v>
      </c>
      <c r="P179" s="300"/>
      <c r="Q179" s="300">
        <v>12.908734816855761</v>
      </c>
      <c r="R179" s="300">
        <v>13.529625649265515</v>
      </c>
      <c r="S179" s="300">
        <v>2.3615737998569122</v>
      </c>
      <c r="T179" s="300">
        <f>SUM(Q179:S179)</f>
        <v>28.799934265978187</v>
      </c>
      <c r="U179" s="300"/>
      <c r="V179" s="300">
        <v>14.801503821374602</v>
      </c>
      <c r="W179" s="300">
        <v>13.853602891802513</v>
      </c>
      <c r="X179" s="300">
        <v>2.8014407952609321</v>
      </c>
      <c r="Y179" s="300">
        <f>SUM(V179:X179)</f>
        <v>31.456547508438049</v>
      </c>
    </row>
    <row r="180" spans="1:25" x14ac:dyDescent="0.2">
      <c r="A180" s="260" t="s">
        <v>364</v>
      </c>
      <c r="B180" s="300">
        <v>4.641038493331334</v>
      </c>
      <c r="C180" s="300">
        <v>1.971702455602329</v>
      </c>
      <c r="D180" s="300">
        <v>1.1503474955107782</v>
      </c>
      <c r="E180" s="300">
        <f t="shared" ref="E180:E181" si="284">SUM(B180:D180)</f>
        <v>7.763088444444441</v>
      </c>
      <c r="F180" s="300"/>
      <c r="G180" s="300">
        <v>4.5483481703186674</v>
      </c>
      <c r="H180" s="300">
        <v>1.3689558933929229</v>
      </c>
      <c r="I180" s="300">
        <v>0.86629097013746459</v>
      </c>
      <c r="J180" s="300">
        <f t="shared" ref="J180:J181" si="285">SUM(G180:I180)</f>
        <v>6.7835950338490552</v>
      </c>
      <c r="K180" s="300"/>
      <c r="L180" s="300">
        <v>4.4646406288260261</v>
      </c>
      <c r="M180" s="300">
        <v>1.8108486379217081</v>
      </c>
      <c r="N180" s="300">
        <v>1.2428398574402459</v>
      </c>
      <c r="O180" s="300">
        <f t="shared" ref="O180:O181" si="286">SUM(L180:N180)</f>
        <v>7.5183291241879804</v>
      </c>
      <c r="P180" s="300"/>
      <c r="Q180" s="300">
        <v>4.8051317402242679</v>
      </c>
      <c r="R180" s="300">
        <v>1.9781140614042936</v>
      </c>
      <c r="S180" s="300">
        <v>1.2928199323932514</v>
      </c>
      <c r="T180" s="300">
        <f t="shared" ref="T180:T181" si="287">SUM(Q180:S180)</f>
        <v>8.0760657340218138</v>
      </c>
      <c r="U180" s="300"/>
      <c r="V180" s="300">
        <v>5.3119073326971158</v>
      </c>
      <c r="W180" s="300">
        <v>2.2467412858371536</v>
      </c>
      <c r="X180" s="300">
        <v>1.316803873027679</v>
      </c>
      <c r="Y180" s="300">
        <f t="shared" ref="Y180:Y181" si="288">SUM(V180:X180)</f>
        <v>8.8754524915619477</v>
      </c>
    </row>
    <row r="181" spans="1:25" x14ac:dyDescent="0.2">
      <c r="A181" s="264" t="s">
        <v>363</v>
      </c>
      <c r="B181" s="301">
        <f>SUM(B179:B180)</f>
        <v>15.90536083541793</v>
      </c>
      <c r="C181" s="301">
        <f t="shared" ref="C181" si="289">SUM(C179:C180)</f>
        <v>15.716039192642091</v>
      </c>
      <c r="D181" s="301">
        <f t="shared" ref="D181" si="290">SUM(D179:D180)</f>
        <v>3.8085999719399433</v>
      </c>
      <c r="E181" s="301">
        <f t="shared" si="284"/>
        <v>35.429999999999964</v>
      </c>
      <c r="F181" s="301"/>
      <c r="G181" s="301">
        <f>SUM(G179:G180)</f>
        <v>17.155913529458733</v>
      </c>
      <c r="H181" s="301">
        <f t="shared" ref="H181" si="291">SUM(H179:H180)</f>
        <v>15.034150966122155</v>
      </c>
      <c r="I181" s="301">
        <f t="shared" ref="I181" si="292">SUM(I179:I180)</f>
        <v>3.6049355044191387</v>
      </c>
      <c r="J181" s="301">
        <f t="shared" si="285"/>
        <v>35.795000000000023</v>
      </c>
      <c r="K181" s="301"/>
      <c r="L181" s="301">
        <f>SUM(L179:L180)</f>
        <v>16.209046694217086</v>
      </c>
      <c r="M181" s="301">
        <f t="shared" ref="M181" si="293">SUM(M179:M180)</f>
        <v>14.844084948911135</v>
      </c>
      <c r="N181" s="301">
        <f t="shared" ref="N181" si="294">SUM(N179:N180)</f>
        <v>3.3368683568717326</v>
      </c>
      <c r="O181" s="301">
        <f t="shared" si="286"/>
        <v>34.389999999999951</v>
      </c>
      <c r="P181" s="301"/>
      <c r="Q181" s="301">
        <f>SUM(Q179:Q180)</f>
        <v>17.713866557080028</v>
      </c>
      <c r="R181" s="301">
        <f t="shared" ref="R181" si="295">SUM(R179:R180)</f>
        <v>15.507739710669808</v>
      </c>
      <c r="S181" s="301">
        <f t="shared" ref="S181" si="296">SUM(S179:S180)</f>
        <v>3.6543937322501634</v>
      </c>
      <c r="T181" s="301">
        <f t="shared" si="287"/>
        <v>36.875999999999998</v>
      </c>
      <c r="U181" s="301"/>
      <c r="V181" s="301">
        <f>SUM(V179:V180)</f>
        <v>20.11341115407172</v>
      </c>
      <c r="W181" s="301">
        <f t="shared" ref="W181" si="297">SUM(W179:W180)</f>
        <v>16.100344177639666</v>
      </c>
      <c r="X181" s="301">
        <f t="shared" ref="X181" si="298">SUM(X179:X180)</f>
        <v>4.1182446682886109</v>
      </c>
      <c r="Y181" s="301">
        <f t="shared" si="288"/>
        <v>40.331999999999994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1.4265154724667368</v>
      </c>
      <c r="C188" s="300">
        <v>2.2774034941733627</v>
      </c>
      <c r="D188" s="300">
        <v>1.2742871748930955</v>
      </c>
      <c r="E188" s="300">
        <f>SUM(B188:D188)</f>
        <v>4.9782061415331951</v>
      </c>
      <c r="F188" s="300"/>
      <c r="G188" s="300">
        <v>1.1978384924438561</v>
      </c>
      <c r="H188" s="300">
        <v>2.2290286260562882</v>
      </c>
      <c r="I188" s="300">
        <v>1.3940776176355179</v>
      </c>
      <c r="J188" s="300">
        <f>SUM(G188:I188)</f>
        <v>4.8209447361356625</v>
      </c>
      <c r="K188" s="300"/>
      <c r="L188" s="300">
        <v>0.98740869194326586</v>
      </c>
      <c r="M188" s="300">
        <v>2.0969157427820133</v>
      </c>
      <c r="N188" s="300">
        <v>1.4794829564270415</v>
      </c>
      <c r="O188" s="300">
        <f>SUM(L188:N188)</f>
        <v>4.5638073911523209</v>
      </c>
      <c r="P188" s="300"/>
      <c r="Q188" s="300">
        <v>1.144006774995133</v>
      </c>
      <c r="R188" s="300">
        <v>2.5354099921105666</v>
      </c>
      <c r="S188" s="300">
        <v>1.7238119206209768</v>
      </c>
      <c r="T188" s="300">
        <f>SUM(Q188:S188)</f>
        <v>5.403228687726676</v>
      </c>
      <c r="U188" s="300"/>
      <c r="V188" s="300">
        <v>1.2466003588860208</v>
      </c>
      <c r="W188" s="300">
        <v>2.9410128677489715</v>
      </c>
      <c r="X188" s="300">
        <v>2.0280807596314916</v>
      </c>
      <c r="Y188" s="300">
        <f>SUM(V188:X188)</f>
        <v>6.2156939862664835</v>
      </c>
    </row>
    <row r="189" spans="1:25" x14ac:dyDescent="0.2">
      <c r="A189" s="260" t="s">
        <v>364</v>
      </c>
      <c r="B189" s="300">
        <v>1.4182224383346327</v>
      </c>
      <c r="C189" s="300">
        <v>1.0515112855936035</v>
      </c>
      <c r="D189" s="300">
        <v>2.1300601345385686</v>
      </c>
      <c r="E189" s="300">
        <f t="shared" ref="E189:E190" si="299">SUM(B189:D189)</f>
        <v>4.5997938584668052</v>
      </c>
      <c r="F189" s="300"/>
      <c r="G189" s="300">
        <v>1.7186146139961631</v>
      </c>
      <c r="H189" s="300">
        <v>1.3446172393433147</v>
      </c>
      <c r="I189" s="300">
        <v>1.8408234105248806</v>
      </c>
      <c r="J189" s="300">
        <f t="shared" ref="J189:J190" si="300">SUM(G189:I189)</f>
        <v>4.9040552638643584</v>
      </c>
      <c r="K189" s="300"/>
      <c r="L189" s="300">
        <v>1.5797066739613768</v>
      </c>
      <c r="M189" s="300">
        <v>1.1077192195593901</v>
      </c>
      <c r="N189" s="300">
        <v>1.3997667153268973</v>
      </c>
      <c r="O189" s="300">
        <f t="shared" ref="O189:O190" si="301">SUM(L189:N189)</f>
        <v>4.0871926088476638</v>
      </c>
      <c r="P189" s="300"/>
      <c r="Q189" s="300">
        <v>1.8938364437280566</v>
      </c>
      <c r="R189" s="300">
        <v>1.3672984745823344</v>
      </c>
      <c r="S189" s="300">
        <v>1.6916363939629417</v>
      </c>
      <c r="T189" s="300">
        <f t="shared" ref="T189:T190" si="302">SUM(Q189:S189)</f>
        <v>4.9527713122733328</v>
      </c>
      <c r="U189" s="300"/>
      <c r="V189" s="300">
        <v>2.2167139597702228</v>
      </c>
      <c r="W189" s="300">
        <v>1.6658217625354477</v>
      </c>
      <c r="X189" s="300">
        <v>2.0497702914278522</v>
      </c>
      <c r="Y189" s="300">
        <f t="shared" ref="Y189:Y190" si="303">SUM(V189:X189)</f>
        <v>5.9323060137335224</v>
      </c>
    </row>
    <row r="190" spans="1:25" x14ac:dyDescent="0.2">
      <c r="A190" s="264" t="s">
        <v>363</v>
      </c>
      <c r="B190" s="301">
        <f>SUM(B188:B189)</f>
        <v>2.8447379108013697</v>
      </c>
      <c r="C190" s="301">
        <f t="shared" ref="C190" si="304">SUM(C188:C189)</f>
        <v>3.3289147797669663</v>
      </c>
      <c r="D190" s="301">
        <f t="shared" ref="D190" si="305">SUM(D188:D189)</f>
        <v>3.4043473094316639</v>
      </c>
      <c r="E190" s="301">
        <f t="shared" si="299"/>
        <v>9.5779999999999994</v>
      </c>
      <c r="F190" s="301"/>
      <c r="G190" s="301">
        <f>SUM(G188:G189)</f>
        <v>2.9164531064400192</v>
      </c>
      <c r="H190" s="301">
        <f t="shared" ref="H190" si="306">SUM(H188:H189)</f>
        <v>3.5736458653996026</v>
      </c>
      <c r="I190" s="301">
        <f t="shared" ref="I190" si="307">SUM(I188:I189)</f>
        <v>3.2349010281603983</v>
      </c>
      <c r="J190" s="301">
        <f t="shared" si="300"/>
        <v>9.7250000000000192</v>
      </c>
      <c r="K190" s="301"/>
      <c r="L190" s="301">
        <f>SUM(L188:L189)</f>
        <v>2.5671153659046428</v>
      </c>
      <c r="M190" s="301">
        <f t="shared" ref="M190" si="308">SUM(M188:M189)</f>
        <v>3.2046349623414034</v>
      </c>
      <c r="N190" s="301">
        <f t="shared" ref="N190" si="309">SUM(N188:N189)</f>
        <v>2.8792496717539389</v>
      </c>
      <c r="O190" s="301">
        <f t="shared" si="301"/>
        <v>8.6509999999999856</v>
      </c>
      <c r="P190" s="301"/>
      <c r="Q190" s="301">
        <f>SUM(Q188:Q189)</f>
        <v>3.0378432187231894</v>
      </c>
      <c r="R190" s="301">
        <f t="shared" ref="R190" si="310">SUM(R188:R189)</f>
        <v>3.9027084666929008</v>
      </c>
      <c r="S190" s="301">
        <f t="shared" ref="S190" si="311">SUM(S188:S189)</f>
        <v>3.4154483145839185</v>
      </c>
      <c r="T190" s="301">
        <f t="shared" si="302"/>
        <v>10.356000000000009</v>
      </c>
      <c r="U190" s="301"/>
      <c r="V190" s="301">
        <f>SUM(V188:V189)</f>
        <v>3.4633143186562436</v>
      </c>
      <c r="W190" s="301">
        <f t="shared" ref="W190" si="312">SUM(W188:W189)</f>
        <v>4.6068346302844194</v>
      </c>
      <c r="X190" s="301">
        <f t="shared" ref="X190" si="313">SUM(X188:X189)</f>
        <v>4.0778510510593442</v>
      </c>
      <c r="Y190" s="301">
        <f t="shared" si="303"/>
        <v>12.148000000000007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1.4100960510543004</v>
      </c>
      <c r="C197" s="300">
        <v>1.9175233942356837</v>
      </c>
      <c r="D197" s="300">
        <v>1.6967382003874869</v>
      </c>
      <c r="E197" s="300">
        <f>SUM(B197:D197)</f>
        <v>5.0243576456774708</v>
      </c>
      <c r="F197" s="300"/>
      <c r="G197" s="300">
        <v>1.1310372220681686</v>
      </c>
      <c r="H197" s="300">
        <v>1.7556898992526704</v>
      </c>
      <c r="I197" s="300">
        <v>3.1473569822827847</v>
      </c>
      <c r="J197" s="300">
        <f>SUM(G197:I197)</f>
        <v>6.0340841036036235</v>
      </c>
      <c r="K197" s="300"/>
      <c r="L197" s="300">
        <v>1.3747517262685958</v>
      </c>
      <c r="M197" s="300">
        <v>1.5402234876010448</v>
      </c>
      <c r="N197" s="300">
        <v>2.0009749819257401</v>
      </c>
      <c r="O197" s="300">
        <f>SUM(L197:N197)</f>
        <v>4.9159501957953804</v>
      </c>
      <c r="P197" s="300"/>
      <c r="Q197" s="300">
        <v>1.3909058151175266</v>
      </c>
      <c r="R197" s="300">
        <v>1.58554547715297</v>
      </c>
      <c r="S197" s="300">
        <v>2.0960077037447755</v>
      </c>
      <c r="T197" s="300">
        <f>SUM(Q197:S197)</f>
        <v>5.0724589960152722</v>
      </c>
      <c r="U197" s="300"/>
      <c r="V197" s="300">
        <v>1.3736895620001359</v>
      </c>
      <c r="W197" s="300">
        <v>1.5879567456129728</v>
      </c>
      <c r="X197" s="300">
        <v>2.1346355122060028</v>
      </c>
      <c r="Y197" s="300">
        <f>SUM(V197:X197)</f>
        <v>5.0962818198191115</v>
      </c>
    </row>
    <row r="198" spans="1:25" x14ac:dyDescent="0.2">
      <c r="A198" s="260" t="s">
        <v>364</v>
      </c>
      <c r="B198" s="300">
        <v>1.2873490479517025</v>
      </c>
      <c r="C198" s="300">
        <v>0.21759696004543985</v>
      </c>
      <c r="D198" s="300">
        <v>0.75969634632537997</v>
      </c>
      <c r="E198" s="300">
        <f t="shared" ref="E198:E199" si="314">SUM(B198:D198)</f>
        <v>2.2646423543225223</v>
      </c>
      <c r="F198" s="300"/>
      <c r="G198" s="300">
        <v>1.6371075026922948</v>
      </c>
      <c r="H198" s="300">
        <v>0.34223382463122426</v>
      </c>
      <c r="I198" s="300">
        <v>0.79257456907286017</v>
      </c>
      <c r="J198" s="300">
        <f t="shared" ref="J198:J199" si="315">SUM(G198:I198)</f>
        <v>2.7719158963963793</v>
      </c>
      <c r="K198" s="300"/>
      <c r="L198" s="300">
        <v>1.4375487735704311</v>
      </c>
      <c r="M198" s="300">
        <v>0.63064268783560318</v>
      </c>
      <c r="N198" s="300">
        <v>0.9938583427985922</v>
      </c>
      <c r="O198" s="300">
        <f t="shared" ref="O198:O199" si="316">SUM(L198:N198)</f>
        <v>3.0620498042046265</v>
      </c>
      <c r="P198" s="300"/>
      <c r="Q198" s="300">
        <v>1.5504771371597739</v>
      </c>
      <c r="R198" s="300">
        <v>0.65633822067385394</v>
      </c>
      <c r="S198" s="300">
        <v>1.0707256461510939</v>
      </c>
      <c r="T198" s="300">
        <f t="shared" ref="T198:T199" si="317">SUM(Q198:S198)</f>
        <v>3.2775410039847217</v>
      </c>
      <c r="U198" s="300"/>
      <c r="V198" s="300">
        <v>1.6807397588779174</v>
      </c>
      <c r="W198" s="300">
        <v>0.68120891743106005</v>
      </c>
      <c r="X198" s="300">
        <v>1.1557695038719031</v>
      </c>
      <c r="Y198" s="300">
        <f t="shared" ref="Y198:Y199" si="318">SUM(V198:X198)</f>
        <v>3.5177181801808808</v>
      </c>
    </row>
    <row r="199" spans="1:25" x14ac:dyDescent="0.2">
      <c r="A199" s="264" t="s">
        <v>363</v>
      </c>
      <c r="B199" s="301">
        <f>SUM(B197:B198)</f>
        <v>2.6974450990060026</v>
      </c>
      <c r="C199" s="301">
        <f t="shared" ref="C199" si="319">SUM(C197:C198)</f>
        <v>2.1351203542811237</v>
      </c>
      <c r="D199" s="301">
        <f t="shared" ref="D199" si="320">SUM(D197:D198)</f>
        <v>2.4564345467128668</v>
      </c>
      <c r="E199" s="301">
        <f t="shared" si="314"/>
        <v>7.2889999999999926</v>
      </c>
      <c r="F199" s="301"/>
      <c r="G199" s="301">
        <f>SUM(G197:G198)</f>
        <v>2.7681447247604636</v>
      </c>
      <c r="H199" s="301">
        <f t="shared" ref="H199" si="321">SUM(H197:H198)</f>
        <v>2.0979237238838948</v>
      </c>
      <c r="I199" s="301">
        <f t="shared" ref="I199" si="322">SUM(I197:I198)</f>
        <v>3.9399315513556448</v>
      </c>
      <c r="J199" s="301">
        <f t="shared" si="315"/>
        <v>8.8060000000000027</v>
      </c>
      <c r="K199" s="301"/>
      <c r="L199" s="301">
        <f>SUM(L197:L198)</f>
        <v>2.8123004998390266</v>
      </c>
      <c r="M199" s="301">
        <f t="shared" ref="M199" si="323">SUM(M197:M198)</f>
        <v>2.1708661754366481</v>
      </c>
      <c r="N199" s="301">
        <f t="shared" ref="N199" si="324">SUM(N197:N198)</f>
        <v>2.9948333247243322</v>
      </c>
      <c r="O199" s="301">
        <f t="shared" si="316"/>
        <v>7.9780000000000069</v>
      </c>
      <c r="P199" s="301"/>
      <c r="Q199" s="301">
        <f>SUM(Q197:Q198)</f>
        <v>2.9413829522773005</v>
      </c>
      <c r="R199" s="301">
        <f t="shared" ref="R199" si="325">SUM(R197:R198)</f>
        <v>2.241883697826824</v>
      </c>
      <c r="S199" s="301">
        <f t="shared" ref="S199" si="326">SUM(S197:S198)</f>
        <v>3.1667333498958694</v>
      </c>
      <c r="T199" s="301">
        <f t="shared" si="317"/>
        <v>8.3499999999999943</v>
      </c>
      <c r="U199" s="301"/>
      <c r="V199" s="301">
        <f>SUM(V197:V198)</f>
        <v>3.0544293208780533</v>
      </c>
      <c r="W199" s="301">
        <f t="shared" ref="W199" si="327">SUM(W197:W198)</f>
        <v>2.2691656630440331</v>
      </c>
      <c r="X199" s="301">
        <f t="shared" ref="X199" si="328">SUM(X197:X198)</f>
        <v>3.2904050160779059</v>
      </c>
      <c r="Y199" s="301">
        <f t="shared" si="318"/>
        <v>8.6139999999999937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Cornwall and the Isles of Scilly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0.3568554518623035</v>
      </c>
      <c r="N7">
        <f>'Ind T4'!C122</f>
        <v>0.72454816770322061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-0.59409015249251018</v>
      </c>
      <c r="N9">
        <f>'Ind T4'!C120</f>
        <v>1.0681940475783414</v>
      </c>
    </row>
    <row r="10" spans="1:16" x14ac:dyDescent="0.2">
      <c r="L10" s="13" t="str">
        <f>'Ind T4'!A80</f>
        <v>Education</v>
      </c>
      <c r="M10">
        <f>'Ind T4'!B119</f>
        <v>-1.6532632103844258</v>
      </c>
      <c r="N10">
        <f>'Ind T4'!C119</f>
        <v>0.56238836625068789</v>
      </c>
    </row>
    <row r="11" spans="1:16" x14ac:dyDescent="0.2">
      <c r="L11" s="13" t="str">
        <f>'Ind T4'!A79</f>
        <v>Public admin. and defence</v>
      </c>
      <c r="M11">
        <f>'Ind T4'!B118</f>
        <v>1.1551233421396523</v>
      </c>
      <c r="N11">
        <f>'Ind T4'!C118</f>
        <v>0.11422322561733811</v>
      </c>
    </row>
    <row r="12" spans="1:16" x14ac:dyDescent="0.2">
      <c r="L12" s="1" t="str">
        <f>CONCATENATE("[",'Ind T4'!A78,"]")</f>
        <v>[Non-marketed services]</v>
      </c>
      <c r="M12">
        <f>'Ind T4'!B117</f>
        <v>-0.70138041502927351</v>
      </c>
      <c r="N12">
        <f>'Ind T4'!C117</f>
        <v>0.77776064126438005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1.822842419356463</v>
      </c>
      <c r="N14" s="13">
        <f>'Ind T4'!C115</f>
        <v>0.5126497962762766</v>
      </c>
    </row>
    <row r="15" spans="1:16" x14ac:dyDescent="0.2">
      <c r="L15" s="13" t="str">
        <f>'Ind T4'!A75</f>
        <v>Arts and entertainment</v>
      </c>
      <c r="M15" s="13">
        <f>'Ind T4'!B114</f>
        <v>-2.0152935515835191</v>
      </c>
      <c r="N15" s="13">
        <f>'Ind T4'!C114</f>
        <v>2.2890703161434933</v>
      </c>
    </row>
    <row r="16" spans="1:16" x14ac:dyDescent="0.2">
      <c r="L16" s="13" t="str">
        <f>'Ind T4'!A74</f>
        <v>Support services</v>
      </c>
      <c r="M16" s="13">
        <f>'Ind T4'!B113</f>
        <v>-0.50950252188206591</v>
      </c>
      <c r="N16" s="13">
        <f>'Ind T4'!C113</f>
        <v>1.9015352384731177</v>
      </c>
    </row>
    <row r="17" spans="12:14" x14ac:dyDescent="0.2">
      <c r="L17" s="13" t="str">
        <f>'Ind T4'!A73</f>
        <v>Professional services</v>
      </c>
      <c r="M17" s="13">
        <f>'Ind T4'!B112</f>
        <v>-0.3156780904566725</v>
      </c>
      <c r="N17" s="13">
        <f>'Ind T4'!C112</f>
        <v>1.0599640972419389</v>
      </c>
    </row>
    <row r="18" spans="12:14" x14ac:dyDescent="0.2">
      <c r="L18" s="13" t="str">
        <f>'Ind T4'!A72</f>
        <v>Real estate</v>
      </c>
      <c r="M18" s="13">
        <f>'Ind T4'!B111</f>
        <v>3.4049054163345138</v>
      </c>
      <c r="N18" s="13">
        <f>'Ind T4'!C111</f>
        <v>-0.66887054148904168</v>
      </c>
    </row>
    <row r="19" spans="12:14" x14ac:dyDescent="0.2">
      <c r="L19" t="str">
        <f>'Ind T4'!A71</f>
        <v>Finance and insurance</v>
      </c>
      <c r="M19">
        <f>'Ind T4'!B110</f>
        <v>2.6838759469224982</v>
      </c>
      <c r="N19">
        <f>'Ind T4'!C110</f>
        <v>-0.43248930236011729</v>
      </c>
    </row>
    <row r="20" spans="12:14" x14ac:dyDescent="0.2">
      <c r="L20" t="str">
        <f>'Ind T4'!A70</f>
        <v>Information technology</v>
      </c>
      <c r="M20">
        <f>'Ind T4'!B109</f>
        <v>-4.3670753285748543</v>
      </c>
      <c r="N20">
        <f>'Ind T4'!C109</f>
        <v>0.76239524165164774</v>
      </c>
    </row>
    <row r="21" spans="12:14" x14ac:dyDescent="0.2">
      <c r="L21" t="str">
        <f>'Ind T4'!A69</f>
        <v>Media</v>
      </c>
      <c r="M21">
        <f>'Ind T4'!B108</f>
        <v>7.8080766338315177</v>
      </c>
      <c r="N21">
        <f>'Ind T4'!C108</f>
        <v>-0.4404239111709618</v>
      </c>
    </row>
    <row r="22" spans="12:14" x14ac:dyDescent="0.2">
      <c r="L22" s="1" t="str">
        <f>CONCATENATE("[",'Ind T4'!A68,"]")</f>
        <v>[Business and other services]</v>
      </c>
      <c r="M22">
        <f>'Ind T4'!B107</f>
        <v>2.6366812506206649E-2</v>
      </c>
      <c r="N22">
        <f>'Ind T4'!C107</f>
        <v>1.1338725177183484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3.5140547099841157</v>
      </c>
      <c r="N24">
        <f>'Ind T4'!C105</f>
        <v>1.6989252531986132</v>
      </c>
    </row>
    <row r="25" spans="12:14" x14ac:dyDescent="0.2">
      <c r="L25" s="13" t="str">
        <f>'Ind T4'!A65</f>
        <v>Transport and storage</v>
      </c>
      <c r="M25">
        <f>'Ind T4'!B104</f>
        <v>-2.4597423585262845</v>
      </c>
      <c r="N25">
        <f>'Ind T4'!C104</f>
        <v>5.4837882120639669E-2</v>
      </c>
    </row>
    <row r="26" spans="12:14" x14ac:dyDescent="0.2">
      <c r="L26" s="13" t="str">
        <f>'Ind T4'!A64</f>
        <v>Wholesale and retail trade</v>
      </c>
      <c r="M26">
        <f>'Ind T4'!B103</f>
        <v>0.34811671673711242</v>
      </c>
      <c r="N26">
        <f>'Ind T4'!C103</f>
        <v>6.4157255596342111E-2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1.249834321329657</v>
      </c>
      <c r="N27">
        <f>'Ind T4'!C102</f>
        <v>0.76525408797705197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1.8055091588108585</v>
      </c>
      <c r="N29">
        <f>'Ind T4'!C100</f>
        <v>0.70781417136054348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1.0935666882840644</v>
      </c>
      <c r="N31">
        <f>'Ind T4'!C98</f>
        <v>-0.5594323800155121</v>
      </c>
    </row>
    <row r="32" spans="12:14" x14ac:dyDescent="0.2">
      <c r="L32" s="13" t="str">
        <f>'Ind T4'!A58</f>
        <v>Engineering</v>
      </c>
      <c r="M32">
        <f>'Ind T4'!B97</f>
        <v>-1.2972949079453455</v>
      </c>
      <c r="N32">
        <f>'Ind T4'!C97</f>
        <v>-1.9562488070612893</v>
      </c>
    </row>
    <row r="33" spans="12:14" x14ac:dyDescent="0.2">
      <c r="L33" s="13" t="str">
        <f>'Ind T4'!A57</f>
        <v>Food drink and tobacco</v>
      </c>
      <c r="M33">
        <f>'Ind T4'!B96</f>
        <v>-4.9634856655470072</v>
      </c>
      <c r="N33">
        <f>'Ind T4'!C96</f>
        <v>-1.5322540280445329</v>
      </c>
    </row>
    <row r="34" spans="12:14" x14ac:dyDescent="0.2">
      <c r="L34" s="1" t="str">
        <f>CONCATENATE("[",'Ind T4'!A56,"]")</f>
        <v>[Manufacturing]</v>
      </c>
      <c r="M34">
        <f>'Ind T4'!B95</f>
        <v>-1.2556985012153965</v>
      </c>
      <c r="N34">
        <f>'Ind T4'!C95</f>
        <v>-1.0054059417560546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-1.7119966890523641</v>
      </c>
      <c r="N36">
        <f>'Ind T4'!C93</f>
        <v>0.6160222200809029</v>
      </c>
    </row>
    <row r="37" spans="12:14" x14ac:dyDescent="0.2">
      <c r="L37" s="13" t="str">
        <f>'Ind T4'!A53</f>
        <v>Electricity and gas</v>
      </c>
      <c r="M37">
        <f>'Ind T4'!B92</f>
        <v>5.6047546747004739</v>
      </c>
      <c r="N37">
        <f>'Ind T4'!C92</f>
        <v>-0.29900362638735078</v>
      </c>
    </row>
    <row r="38" spans="12:14" x14ac:dyDescent="0.2">
      <c r="L38" s="13" t="str">
        <f>'Ind T4'!A52</f>
        <v>Mining and quarrying</v>
      </c>
      <c r="M38">
        <f>'Ind T4'!B91</f>
        <v>-5.7834800433321458</v>
      </c>
      <c r="N38">
        <f>'Ind T4'!C91</f>
        <v>-5.581406421564572</v>
      </c>
    </row>
    <row r="39" spans="12:14" x14ac:dyDescent="0.2">
      <c r="L39" s="45" t="str">
        <f>'Ind T4'!A51</f>
        <v>Agriculture</v>
      </c>
      <c r="M39">
        <f>'Ind T4'!B90</f>
        <v>2.6791303913949571</v>
      </c>
      <c r="N39">
        <f>'Ind T4'!C90</f>
        <v>0.31452594799612488</v>
      </c>
    </row>
    <row r="40" spans="12:14" x14ac:dyDescent="0.2">
      <c r="L40" s="1" t="str">
        <f>CONCATENATE("[",'Ind T4'!A50,"]")</f>
        <v>[Primary sector and utilities]</v>
      </c>
      <c r="M40">
        <f>'Ind T4'!B89</f>
        <v>1.3483758611248842</v>
      </c>
      <c r="N40">
        <f>'Ind T4'!C89</f>
        <v>4.3289937977486481E-2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Cornwall and the Isles of Scilly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11.897000000000022</v>
      </c>
      <c r="N5" s="11">
        <f t="shared" ref="N5:AL5" si="1">SUM(N6:N9)</f>
        <v>10.993000000000004</v>
      </c>
      <c r="O5" s="11">
        <f t="shared" si="1"/>
        <v>11.560999999999996</v>
      </c>
      <c r="P5" s="11">
        <f t="shared" si="1"/>
        <v>9.876000000000003</v>
      </c>
      <c r="Q5" s="11">
        <f t="shared" si="1"/>
        <v>11.464000000000025</v>
      </c>
      <c r="R5" s="11">
        <f t="shared" si="1"/>
        <v>10.481999999999999</v>
      </c>
      <c r="S5" s="11">
        <f t="shared" si="1"/>
        <v>11.57100000000001</v>
      </c>
      <c r="T5" s="11">
        <f t="shared" si="1"/>
        <v>12.940000000000023</v>
      </c>
      <c r="U5" s="11">
        <f t="shared" si="1"/>
        <v>12.435000000000011</v>
      </c>
      <c r="V5" s="11">
        <f t="shared" si="1"/>
        <v>10.018000000000008</v>
      </c>
      <c r="W5" s="11">
        <f t="shared" si="1"/>
        <v>11.208000000000022</v>
      </c>
      <c r="X5" s="11">
        <f t="shared" si="1"/>
        <v>11.165000000000006</v>
      </c>
      <c r="Y5" s="11">
        <f t="shared" si="1"/>
        <v>11.165999999999993</v>
      </c>
      <c r="Z5" s="11">
        <f t="shared" si="1"/>
        <v>11.198999999999998</v>
      </c>
      <c r="AA5" s="11">
        <f t="shared" si="1"/>
        <v>11.240999999999993</v>
      </c>
      <c r="AB5" s="11">
        <f t="shared" si="1"/>
        <v>11.241000000000003</v>
      </c>
      <c r="AC5" s="11">
        <f t="shared" si="1"/>
        <v>11.24499999999999</v>
      </c>
      <c r="AD5" s="11">
        <f t="shared" si="1"/>
        <v>11.24300000000002</v>
      </c>
      <c r="AE5" s="11">
        <f t="shared" si="1"/>
        <v>11.241000000000009</v>
      </c>
      <c r="AF5" s="11">
        <f t="shared" si="1"/>
        <v>11.238999999999985</v>
      </c>
      <c r="AG5" s="11">
        <f t="shared" si="1"/>
        <v>11.247000000000003</v>
      </c>
      <c r="AH5" s="11">
        <f t="shared" si="1"/>
        <v>11.251999999999981</v>
      </c>
      <c r="AI5" s="11">
        <f t="shared" si="1"/>
        <v>11.258000000000012</v>
      </c>
      <c r="AJ5" s="11">
        <f t="shared" si="1"/>
        <v>11.266000000000002</v>
      </c>
      <c r="AK5" s="11">
        <f t="shared" si="1"/>
        <v>11.271999999999986</v>
      </c>
      <c r="AL5" s="11">
        <f t="shared" si="1"/>
        <v>11.280999999999995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9.1660000000000217</v>
      </c>
      <c r="N6" s="11">
        <v>8.1150000000000055</v>
      </c>
      <c r="O6" s="11">
        <v>8.3209999999999962</v>
      </c>
      <c r="P6" s="11">
        <v>6.4559999999999942</v>
      </c>
      <c r="Q6" s="11">
        <v>8.4570000000000238</v>
      </c>
      <c r="R6" s="11">
        <v>7.0120000000000013</v>
      </c>
      <c r="S6" s="11">
        <v>8.2080000000000144</v>
      </c>
      <c r="T6" s="11">
        <v>9.7390000000000221</v>
      </c>
      <c r="U6" s="11">
        <v>8.5850000000000168</v>
      </c>
      <c r="V6" s="11">
        <v>6.8020000000000094</v>
      </c>
      <c r="W6" s="11">
        <v>8.0030000000000197</v>
      </c>
      <c r="X6" s="11">
        <v>8.0510000000000073</v>
      </c>
      <c r="Y6" s="11">
        <v>8.0919999999999952</v>
      </c>
      <c r="Z6" s="11">
        <v>8.1599999999999984</v>
      </c>
      <c r="AA6" s="11">
        <v>8.2029999999999923</v>
      </c>
      <c r="AB6" s="11">
        <v>8.2160000000000011</v>
      </c>
      <c r="AC6" s="11">
        <v>8.2329999999999917</v>
      </c>
      <c r="AD6" s="11">
        <v>8.2490000000000236</v>
      </c>
      <c r="AE6" s="11">
        <v>8.2630000000000088</v>
      </c>
      <c r="AF6" s="11">
        <v>8.2759999999999909</v>
      </c>
      <c r="AG6" s="11">
        <v>8.2969999999999988</v>
      </c>
      <c r="AH6" s="11">
        <v>8.3169999999999824</v>
      </c>
      <c r="AI6" s="11">
        <v>8.3360000000000074</v>
      </c>
      <c r="AJ6" s="11">
        <v>8.3549999999999969</v>
      </c>
      <c r="AK6" s="172">
        <v>8.3719999999999892</v>
      </c>
      <c r="AL6" s="11">
        <v>8.3889999999999922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1.0089999999999999</v>
      </c>
      <c r="N7" s="11">
        <v>1.0579999999999992</v>
      </c>
      <c r="O7" s="11">
        <v>1.2749999999999984</v>
      </c>
      <c r="P7" s="11">
        <v>1.0100000000000011</v>
      </c>
      <c r="Q7" s="11">
        <v>0.6520000000000008</v>
      </c>
      <c r="R7" s="11">
        <v>1.0519999999999969</v>
      </c>
      <c r="S7" s="11">
        <v>0.8319999999999983</v>
      </c>
      <c r="T7" s="11">
        <v>0.72800000000000187</v>
      </c>
      <c r="U7" s="11">
        <v>0.99899999999999878</v>
      </c>
      <c r="V7" s="11">
        <v>0.76900000000000046</v>
      </c>
      <c r="W7" s="11">
        <v>0.78099999999999858</v>
      </c>
      <c r="X7" s="11">
        <v>0.71900000000000153</v>
      </c>
      <c r="Y7" s="11">
        <v>0.69399999999999995</v>
      </c>
      <c r="Z7" s="11">
        <v>0.64400000000000102</v>
      </c>
      <c r="AA7" s="11">
        <v>0.59600000000000086</v>
      </c>
      <c r="AB7" s="11">
        <v>0.55699999999999872</v>
      </c>
      <c r="AC7" s="11">
        <v>0.52600000000000058</v>
      </c>
      <c r="AD7" s="11">
        <v>0.49499999999999927</v>
      </c>
      <c r="AE7" s="11">
        <v>0.46800000000000025</v>
      </c>
      <c r="AF7" s="11">
        <v>0.44399999999999984</v>
      </c>
      <c r="AG7" s="11">
        <v>0.42199999999999976</v>
      </c>
      <c r="AH7" s="11">
        <v>0.39999999999999991</v>
      </c>
      <c r="AI7" s="11">
        <v>0.38</v>
      </c>
      <c r="AJ7" s="11">
        <v>0.36199999999999977</v>
      </c>
      <c r="AK7" s="172">
        <v>0.34499999999999947</v>
      </c>
      <c r="AL7" s="11">
        <v>0.3299999999999999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0.71999999999999864</v>
      </c>
      <c r="N8" s="11">
        <v>0.5610000000000005</v>
      </c>
      <c r="O8" s="11">
        <v>0.49099999999999983</v>
      </c>
      <c r="P8" s="11">
        <v>0.74699999999999944</v>
      </c>
      <c r="Q8" s="11">
        <v>0.65400000000000036</v>
      </c>
      <c r="R8" s="11">
        <v>0.52000000000000079</v>
      </c>
      <c r="S8" s="11">
        <v>0.74299999999999988</v>
      </c>
      <c r="T8" s="11">
        <v>0.70799999999999919</v>
      </c>
      <c r="U8" s="11">
        <v>1.0659999999999976</v>
      </c>
      <c r="V8" s="11">
        <v>0.61500000000000088</v>
      </c>
      <c r="W8" s="11">
        <v>0.68299999999999994</v>
      </c>
      <c r="X8" s="11">
        <v>0.67500000000000071</v>
      </c>
      <c r="Y8" s="11">
        <v>0.66599999999999926</v>
      </c>
      <c r="Z8" s="11">
        <v>0.66299999999999915</v>
      </c>
      <c r="AA8" s="11">
        <v>0.66200000000000125</v>
      </c>
      <c r="AB8" s="11">
        <v>0.6610000000000007</v>
      </c>
      <c r="AC8" s="11">
        <v>0.65900000000000192</v>
      </c>
      <c r="AD8" s="11">
        <v>0.65800000000000136</v>
      </c>
      <c r="AE8" s="11">
        <v>0.65700000000000103</v>
      </c>
      <c r="AF8" s="11">
        <v>0.65599999999999903</v>
      </c>
      <c r="AG8" s="11">
        <v>0.65600000000000058</v>
      </c>
      <c r="AH8" s="11">
        <v>0.65499999999999781</v>
      </c>
      <c r="AI8" s="11">
        <v>0.65400000000000036</v>
      </c>
      <c r="AJ8" s="11">
        <v>0.65400000000000003</v>
      </c>
      <c r="AK8" s="172">
        <v>0.65300000000000102</v>
      </c>
      <c r="AL8" s="11">
        <v>0.65300000000000014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1.002</v>
      </c>
      <c r="N9" s="11">
        <v>1.2589999999999986</v>
      </c>
      <c r="O9" s="11">
        <v>1.4740000000000026</v>
      </c>
      <c r="P9" s="11">
        <v>1.6630000000000069</v>
      </c>
      <c r="Q9" s="11">
        <v>1.7010000000000003</v>
      </c>
      <c r="R9" s="11">
        <v>1.8979999999999999</v>
      </c>
      <c r="S9" s="11">
        <v>1.7879999999999969</v>
      </c>
      <c r="T9" s="11">
        <v>1.7650000000000008</v>
      </c>
      <c r="U9" s="11">
        <v>1.784999999999999</v>
      </c>
      <c r="V9" s="11">
        <v>1.8319999999999979</v>
      </c>
      <c r="W9" s="11">
        <v>1.7410000000000028</v>
      </c>
      <c r="X9" s="11">
        <v>1.7199999999999969</v>
      </c>
      <c r="Y9" s="11">
        <v>1.7140000000000006</v>
      </c>
      <c r="Z9" s="11">
        <v>1.7320000000000013</v>
      </c>
      <c r="AA9" s="11">
        <v>1.7799999999999985</v>
      </c>
      <c r="AB9" s="11">
        <v>1.8070000000000017</v>
      </c>
      <c r="AC9" s="11">
        <v>1.8269999999999962</v>
      </c>
      <c r="AD9" s="11">
        <v>1.8409999999999955</v>
      </c>
      <c r="AE9" s="11">
        <v>1.8529999999999978</v>
      </c>
      <c r="AF9" s="11">
        <v>1.8629999999999967</v>
      </c>
      <c r="AG9" s="11">
        <v>1.8720000000000032</v>
      </c>
      <c r="AH9" s="11">
        <v>1.8800000000000012</v>
      </c>
      <c r="AI9" s="11">
        <v>1.888000000000003</v>
      </c>
      <c r="AJ9" s="11">
        <v>1.8950000000000049</v>
      </c>
      <c r="AK9" s="172">
        <v>1.9019999999999981</v>
      </c>
      <c r="AL9" s="11">
        <v>1.909000000000002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20.670999999999999</v>
      </c>
      <c r="N11" s="11">
        <f t="shared" si="2"/>
        <v>19.01100000000001</v>
      </c>
      <c r="O11" s="11">
        <f t="shared" si="2"/>
        <v>21.448000000000043</v>
      </c>
      <c r="P11" s="11">
        <f t="shared" si="2"/>
        <v>19.22299999999996</v>
      </c>
      <c r="Q11" s="11">
        <f t="shared" si="2"/>
        <v>19.30100000000003</v>
      </c>
      <c r="R11" s="11">
        <f t="shared" ref="R11" si="3">SUM(R12:R14)</f>
        <v>18.374000000000009</v>
      </c>
      <c r="S11" s="11">
        <f t="shared" ref="S11" si="4">SUM(S12:S14)</f>
        <v>20.052999999999976</v>
      </c>
      <c r="T11" s="11">
        <f t="shared" ref="T11" si="5">SUM(T12:T14)</f>
        <v>18.538999999999994</v>
      </c>
      <c r="U11" s="11">
        <f t="shared" ref="U11" si="6">SUM(U12:U14)</f>
        <v>18.102000000000007</v>
      </c>
      <c r="V11" s="11">
        <f t="shared" ref="V11" si="7">SUM(V12:V14)</f>
        <v>17.211000000000013</v>
      </c>
      <c r="W11" s="11">
        <f t="shared" ref="W11" si="8">SUM(W12:W14)</f>
        <v>17.248999999999985</v>
      </c>
      <c r="X11" s="11">
        <f t="shared" ref="X11" si="9">SUM(X12:X14)</f>
        <v>17.151000000000007</v>
      </c>
      <c r="Y11" s="11">
        <f t="shared" ref="Y11" si="10">SUM(Y12:Y14)</f>
        <v>16.940999999999988</v>
      </c>
      <c r="Z11" s="11">
        <f t="shared" ref="Z11" si="11">SUM(Z12:Z14)</f>
        <v>16.760999999999974</v>
      </c>
      <c r="AA11" s="11">
        <f t="shared" ref="AA11" si="12">SUM(AA12:AA14)</f>
        <v>16.600000000000016</v>
      </c>
      <c r="AB11" s="11">
        <f t="shared" ref="AB11" si="13">SUM(AB12:AB14)</f>
        <v>16.417000000000005</v>
      </c>
      <c r="AC11" s="11">
        <f t="shared" ref="AC11" si="14">SUM(AC12:AC14)</f>
        <v>16.241000000000021</v>
      </c>
      <c r="AD11" s="11">
        <f>SUM(AD12:AD14)</f>
        <v>16.064</v>
      </c>
      <c r="AE11" s="11">
        <f t="shared" ref="AE11" si="15">SUM(AE12:AE14)</f>
        <v>15.89100000000003</v>
      </c>
      <c r="AF11" s="11">
        <f t="shared" ref="AF11" si="16">SUM(AF12:AF14)</f>
        <v>15.722999999999972</v>
      </c>
      <c r="AG11" s="11">
        <f t="shared" ref="AG11:AL11" si="17">SUM(AG12:AG14)</f>
        <v>15.567999999999987</v>
      </c>
      <c r="AH11" s="11">
        <f t="shared" si="17"/>
        <v>15.411000000000042</v>
      </c>
      <c r="AI11" s="11">
        <f t="shared" si="17"/>
        <v>15.256999999999996</v>
      </c>
      <c r="AJ11" s="11">
        <f t="shared" si="17"/>
        <v>15.106999999999962</v>
      </c>
      <c r="AK11" s="11">
        <f t="shared" si="17"/>
        <v>14.961999999999984</v>
      </c>
      <c r="AL11" s="11">
        <f t="shared" si="17"/>
        <v>14.82299999999999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6.7539999999999996</v>
      </c>
      <c r="N12" s="11">
        <v>6.2669999999999915</v>
      </c>
      <c r="O12" s="11">
        <v>6.9959999999999969</v>
      </c>
      <c r="P12" s="11">
        <v>6.9409999999999945</v>
      </c>
      <c r="Q12" s="11">
        <v>6.6539999999999973</v>
      </c>
      <c r="R12" s="11">
        <v>6.6880000000000077</v>
      </c>
      <c r="S12" s="11">
        <v>6.6650000000000063</v>
      </c>
      <c r="T12" s="11">
        <v>6.2589999999999693</v>
      </c>
      <c r="U12" s="11">
        <v>5.7569999999999979</v>
      </c>
      <c r="V12" s="11">
        <v>5.0900000000000043</v>
      </c>
      <c r="W12" s="11">
        <v>5.1849999999999934</v>
      </c>
      <c r="X12" s="11">
        <v>5.1209999999999889</v>
      </c>
      <c r="Y12" s="11">
        <v>5.0620000000000092</v>
      </c>
      <c r="Z12" s="11">
        <v>5.0279999999999836</v>
      </c>
      <c r="AA12" s="11">
        <v>4.9600000000000071</v>
      </c>
      <c r="AB12" s="11">
        <v>4.8739999999999988</v>
      </c>
      <c r="AC12" s="11">
        <v>4.7980000000000054</v>
      </c>
      <c r="AD12" s="11">
        <v>4.7200000000000006</v>
      </c>
      <c r="AE12" s="11">
        <v>4.6410000000000009</v>
      </c>
      <c r="AF12" s="11">
        <v>4.5629999999999971</v>
      </c>
      <c r="AG12" s="11">
        <v>4.4870000000000001</v>
      </c>
      <c r="AH12" s="11">
        <v>4.4110000000000058</v>
      </c>
      <c r="AI12" s="11">
        <v>4.3359999999999976</v>
      </c>
      <c r="AJ12" s="11">
        <v>4.2610000000000028</v>
      </c>
      <c r="AK12" s="172">
        <v>4.1870000000000092</v>
      </c>
      <c r="AL12" s="11">
        <v>4.1130000000000058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1.8239999999999994</v>
      </c>
      <c r="N13" s="11">
        <v>2.4279999999999946</v>
      </c>
      <c r="O13" s="11">
        <v>2.5899999999999852</v>
      </c>
      <c r="P13" s="11">
        <v>2.6329999999999982</v>
      </c>
      <c r="Q13" s="11">
        <v>1.7880000000000029</v>
      </c>
      <c r="R13" s="11">
        <v>2.3099999999999992</v>
      </c>
      <c r="S13" s="11">
        <v>2.1270000000000051</v>
      </c>
      <c r="T13" s="11">
        <v>2.7869999999999981</v>
      </c>
      <c r="U13" s="11">
        <v>2.2400000000000082</v>
      </c>
      <c r="V13" s="11">
        <v>2.2440000000000002</v>
      </c>
      <c r="W13" s="11">
        <v>2.1639999999999988</v>
      </c>
      <c r="X13" s="11">
        <v>2.1959999999999908</v>
      </c>
      <c r="Y13" s="11">
        <v>2.1490000000000027</v>
      </c>
      <c r="Z13" s="11">
        <v>2.1099999999999977</v>
      </c>
      <c r="AA13" s="11">
        <v>2.069999999999999</v>
      </c>
      <c r="AB13" s="11">
        <v>2.0399999999999974</v>
      </c>
      <c r="AC13" s="11">
        <v>1.9929999999999986</v>
      </c>
      <c r="AD13" s="11">
        <v>1.9459999999999984</v>
      </c>
      <c r="AE13" s="11">
        <v>1.901000000000002</v>
      </c>
      <c r="AF13" s="11">
        <v>1.8559999999999948</v>
      </c>
      <c r="AG13" s="11">
        <v>1.8139999999999938</v>
      </c>
      <c r="AH13" s="11">
        <v>1.7720000000000062</v>
      </c>
      <c r="AI13" s="11">
        <v>1.7300000000000018</v>
      </c>
      <c r="AJ13" s="11">
        <v>1.6889999999999978</v>
      </c>
      <c r="AK13" s="172">
        <v>1.6490000000000002</v>
      </c>
      <c r="AL13" s="11">
        <v>1.6089999999999998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12.092999999999998</v>
      </c>
      <c r="N14" s="11">
        <v>10.316000000000026</v>
      </c>
      <c r="O14" s="11">
        <v>11.862000000000059</v>
      </c>
      <c r="P14" s="11">
        <v>9.6489999999999672</v>
      </c>
      <c r="Q14" s="11">
        <v>10.859000000000032</v>
      </c>
      <c r="R14" s="11">
        <v>9.3760000000000012</v>
      </c>
      <c r="S14" s="11">
        <v>11.260999999999965</v>
      </c>
      <c r="T14" s="11">
        <v>9.493000000000027</v>
      </c>
      <c r="U14" s="11">
        <v>10.105</v>
      </c>
      <c r="V14" s="11">
        <v>9.8770000000000095</v>
      </c>
      <c r="W14" s="11">
        <v>9.8999999999999915</v>
      </c>
      <c r="X14" s="11">
        <v>9.8340000000000281</v>
      </c>
      <c r="Y14" s="11">
        <v>9.7299999999999756</v>
      </c>
      <c r="Z14" s="11">
        <v>9.6229999999999922</v>
      </c>
      <c r="AA14" s="11">
        <v>9.5700000000000109</v>
      </c>
      <c r="AB14" s="11">
        <v>9.503000000000009</v>
      </c>
      <c r="AC14" s="11">
        <v>9.4500000000000171</v>
      </c>
      <c r="AD14" s="11">
        <v>9.3979999999999997</v>
      </c>
      <c r="AE14" s="11">
        <v>9.3490000000000268</v>
      </c>
      <c r="AF14" s="11">
        <v>9.3039999999999807</v>
      </c>
      <c r="AG14" s="11">
        <v>9.2669999999999924</v>
      </c>
      <c r="AH14" s="11">
        <v>9.22800000000003</v>
      </c>
      <c r="AI14" s="11">
        <v>9.1909999999999972</v>
      </c>
      <c r="AJ14" s="11">
        <v>9.1569999999999609</v>
      </c>
      <c r="AK14" s="172">
        <v>9.1259999999999746</v>
      </c>
      <c r="AL14" s="11">
        <v>9.1009999999999831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18.074999999999989</v>
      </c>
      <c r="N16" s="11">
        <v>20.94400000000002</v>
      </c>
      <c r="O16" s="11">
        <v>20.453000000000067</v>
      </c>
      <c r="P16" s="11">
        <v>21.913000000000054</v>
      </c>
      <c r="Q16" s="11">
        <v>23.189000000000046</v>
      </c>
      <c r="R16" s="11">
        <v>21.935000000000027</v>
      </c>
      <c r="S16" s="11">
        <v>24.19600000000003</v>
      </c>
      <c r="T16" s="11">
        <v>24.65300000000008</v>
      </c>
      <c r="U16" s="11">
        <v>23.123000000000026</v>
      </c>
      <c r="V16" s="11">
        <v>24.212999999999987</v>
      </c>
      <c r="W16" s="11">
        <v>23.988000000000046</v>
      </c>
      <c r="X16" s="11">
        <v>23.901999999999955</v>
      </c>
      <c r="Y16" s="11">
        <v>24.13300000000002</v>
      </c>
      <c r="Z16" s="11">
        <v>24.616000000000028</v>
      </c>
      <c r="AA16" s="11">
        <v>24.984000000000002</v>
      </c>
      <c r="AB16" s="11">
        <v>25.155999999999953</v>
      </c>
      <c r="AC16" s="11">
        <v>25.311999999999976</v>
      </c>
      <c r="AD16" s="11">
        <v>25.438000000000031</v>
      </c>
      <c r="AE16" s="11">
        <v>25.580000000000005</v>
      </c>
      <c r="AF16" s="11">
        <v>25.714999999999939</v>
      </c>
      <c r="AG16" s="11">
        <v>25.866999999999976</v>
      </c>
      <c r="AH16" s="11">
        <v>26.02200000000003</v>
      </c>
      <c r="AI16" s="11">
        <v>26.178999999999963</v>
      </c>
      <c r="AJ16" s="11">
        <v>26.339999999999954</v>
      </c>
      <c r="AK16" s="172">
        <v>26.501999999999949</v>
      </c>
      <c r="AL16" s="11">
        <v>26.66500000000002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83.125000000000057</v>
      </c>
      <c r="N18" s="11">
        <f t="shared" ref="N18:AL18" si="18">SUM(N19:N21)</f>
        <v>81.257999999999953</v>
      </c>
      <c r="O18" s="11">
        <f t="shared" si="18"/>
        <v>80.354000000000042</v>
      </c>
      <c r="P18" s="11">
        <f t="shared" si="18"/>
        <v>82.148000000000067</v>
      </c>
      <c r="Q18" s="11">
        <f t="shared" si="18"/>
        <v>85.832000000000136</v>
      </c>
      <c r="R18" s="11">
        <f t="shared" si="18"/>
        <v>82.779999999999859</v>
      </c>
      <c r="S18" s="11">
        <f t="shared" si="18"/>
        <v>88.405999999999864</v>
      </c>
      <c r="T18" s="11">
        <f t="shared" si="18"/>
        <v>91.03599999999993</v>
      </c>
      <c r="U18" s="11">
        <f t="shared" si="18"/>
        <v>90.230000000000075</v>
      </c>
      <c r="V18" s="11">
        <f t="shared" si="18"/>
        <v>89.315999999999804</v>
      </c>
      <c r="W18" s="11">
        <f t="shared" si="18"/>
        <v>88.083999999999818</v>
      </c>
      <c r="X18" s="11">
        <f t="shared" si="18"/>
        <v>86.608000000000033</v>
      </c>
      <c r="Y18" s="11">
        <f t="shared" si="18"/>
        <v>87.701000000000022</v>
      </c>
      <c r="Z18" s="11">
        <f t="shared" si="18"/>
        <v>89.340000000000146</v>
      </c>
      <c r="AA18" s="11">
        <f t="shared" si="18"/>
        <v>90.822999999999894</v>
      </c>
      <c r="AB18" s="11">
        <f t="shared" si="18"/>
        <v>91.845999999999947</v>
      </c>
      <c r="AC18" s="11">
        <f t="shared" si="18"/>
        <v>92.710999999999956</v>
      </c>
      <c r="AD18" s="11">
        <f t="shared" si="18"/>
        <v>93.490000000000009</v>
      </c>
      <c r="AE18" s="11">
        <f t="shared" si="18"/>
        <v>94.215999999999951</v>
      </c>
      <c r="AF18" s="11">
        <f t="shared" si="18"/>
        <v>94.905999999999992</v>
      </c>
      <c r="AG18" s="11">
        <f t="shared" si="18"/>
        <v>95.600000000000023</v>
      </c>
      <c r="AH18" s="11">
        <f t="shared" si="18"/>
        <v>96.268000000000143</v>
      </c>
      <c r="AI18" s="11">
        <f t="shared" si="18"/>
        <v>96.912000000000006</v>
      </c>
      <c r="AJ18" s="11">
        <f t="shared" si="18"/>
        <v>97.560000000000088</v>
      </c>
      <c r="AK18" s="11">
        <f t="shared" si="18"/>
        <v>98.171000000000021</v>
      </c>
      <c r="AL18" s="11">
        <f t="shared" si="18"/>
        <v>98.755000000000081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43.380000000000081</v>
      </c>
      <c r="N19" s="11">
        <v>41.989999999999959</v>
      </c>
      <c r="O19" s="11">
        <v>41.887000000000029</v>
      </c>
      <c r="P19" s="11">
        <v>43.266000000000048</v>
      </c>
      <c r="Q19" s="11">
        <v>42.601000000000106</v>
      </c>
      <c r="R19" s="11">
        <v>43.816999999999886</v>
      </c>
      <c r="S19" s="11">
        <v>45.042999999999907</v>
      </c>
      <c r="T19" s="11">
        <v>44.791999999999945</v>
      </c>
      <c r="U19" s="11">
        <v>41.317000000000043</v>
      </c>
      <c r="V19" s="11">
        <v>43.916999999999881</v>
      </c>
      <c r="W19" s="11">
        <v>44.58499999999988</v>
      </c>
      <c r="X19" s="11">
        <v>44.641999999999989</v>
      </c>
      <c r="Y19" s="11">
        <v>44.593999999999923</v>
      </c>
      <c r="Z19" s="11">
        <v>44.543000000000092</v>
      </c>
      <c r="AA19" s="11">
        <v>44.563999999999957</v>
      </c>
      <c r="AB19" s="11">
        <v>44.646999999999835</v>
      </c>
      <c r="AC19" s="11">
        <v>44.680999999999948</v>
      </c>
      <c r="AD19" s="11">
        <v>44.702000000000027</v>
      </c>
      <c r="AE19" s="11">
        <v>44.71699999999985</v>
      </c>
      <c r="AF19" s="11">
        <v>44.730000000000011</v>
      </c>
      <c r="AG19" s="11">
        <v>44.753999999999969</v>
      </c>
      <c r="AH19" s="11">
        <v>44.788000000000103</v>
      </c>
      <c r="AI19" s="11">
        <v>44.821999999999989</v>
      </c>
      <c r="AJ19" s="11">
        <v>44.890000000000057</v>
      </c>
      <c r="AK19" s="172">
        <v>44.953000000000017</v>
      </c>
      <c r="AL19" s="11">
        <v>45.016000000000041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10.049000000000003</v>
      </c>
      <c r="N20" s="11">
        <v>9.514999999999965</v>
      </c>
      <c r="O20" s="11">
        <v>9.6279999999999806</v>
      </c>
      <c r="P20" s="11">
        <v>9.0500000000000043</v>
      </c>
      <c r="Q20" s="11">
        <v>7.8699999999999957</v>
      </c>
      <c r="R20" s="11">
        <v>9.1900000000000137</v>
      </c>
      <c r="S20" s="11">
        <v>8.958000000000002</v>
      </c>
      <c r="T20" s="11">
        <v>8.6560000000000041</v>
      </c>
      <c r="U20" s="11">
        <v>8.936000000000007</v>
      </c>
      <c r="V20" s="11">
        <v>8.3109999999999697</v>
      </c>
      <c r="W20" s="11">
        <v>8.1140000000000025</v>
      </c>
      <c r="X20" s="11">
        <v>8.3810000000000002</v>
      </c>
      <c r="Y20" s="11">
        <v>8.2650000000000095</v>
      </c>
      <c r="Z20" s="11">
        <v>8.2350000000000261</v>
      </c>
      <c r="AA20" s="11">
        <v>8.2489999999999917</v>
      </c>
      <c r="AB20" s="11">
        <v>8.2520000000000095</v>
      </c>
      <c r="AC20" s="11">
        <v>8.2469999999999875</v>
      </c>
      <c r="AD20" s="11">
        <v>8.2409999999999943</v>
      </c>
      <c r="AE20" s="11">
        <v>8.2339999999999929</v>
      </c>
      <c r="AF20" s="11">
        <v>8.2269999999999843</v>
      </c>
      <c r="AG20" s="11">
        <v>8.221999999999996</v>
      </c>
      <c r="AH20" s="11">
        <v>8.2150000000000141</v>
      </c>
      <c r="AI20" s="11">
        <v>8.2070000000000096</v>
      </c>
      <c r="AJ20" s="11">
        <v>8.1990000000000069</v>
      </c>
      <c r="AK20" s="172">
        <v>8.1900000000000102</v>
      </c>
      <c r="AL20" s="11">
        <v>8.1810000000000311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29.695999999999962</v>
      </c>
      <c r="N21" s="11">
        <v>29.753000000000021</v>
      </c>
      <c r="O21" s="11">
        <v>28.839000000000034</v>
      </c>
      <c r="P21" s="11">
        <v>29.832000000000015</v>
      </c>
      <c r="Q21" s="11">
        <v>35.36100000000004</v>
      </c>
      <c r="R21" s="11">
        <v>29.772999999999961</v>
      </c>
      <c r="S21" s="11">
        <v>34.404999999999951</v>
      </c>
      <c r="T21" s="11">
        <v>37.58799999999998</v>
      </c>
      <c r="U21" s="11">
        <v>39.977000000000018</v>
      </c>
      <c r="V21" s="11">
        <v>37.087999999999958</v>
      </c>
      <c r="W21" s="11">
        <v>35.384999999999934</v>
      </c>
      <c r="X21" s="11">
        <v>33.585000000000036</v>
      </c>
      <c r="Y21" s="11">
        <v>34.842000000000091</v>
      </c>
      <c r="Z21" s="11">
        <v>36.562000000000033</v>
      </c>
      <c r="AA21" s="11">
        <v>38.009999999999948</v>
      </c>
      <c r="AB21" s="11">
        <v>38.947000000000095</v>
      </c>
      <c r="AC21" s="11">
        <v>39.783000000000023</v>
      </c>
      <c r="AD21" s="11">
        <v>40.546999999999983</v>
      </c>
      <c r="AE21" s="11">
        <v>41.265000000000107</v>
      </c>
      <c r="AF21" s="11">
        <v>41.948999999999998</v>
      </c>
      <c r="AG21" s="11">
        <v>42.624000000000052</v>
      </c>
      <c r="AH21" s="11">
        <v>43.265000000000022</v>
      </c>
      <c r="AI21" s="11">
        <v>43.883000000000003</v>
      </c>
      <c r="AJ21" s="11">
        <v>44.471000000000032</v>
      </c>
      <c r="AK21" s="172">
        <v>45.027999999999984</v>
      </c>
      <c r="AL21" s="11">
        <v>45.558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58.739999999999981</v>
      </c>
      <c r="N23" s="11">
        <f t="shared" ref="N23:AL23" si="19">SUM(N24:N31)</f>
        <v>59.828999999999922</v>
      </c>
      <c r="O23" s="11">
        <f t="shared" si="19"/>
        <v>57.726000000000013</v>
      </c>
      <c r="P23" s="11">
        <f t="shared" si="19"/>
        <v>57.831000000000003</v>
      </c>
      <c r="Q23" s="11">
        <f t="shared" si="19"/>
        <v>69.552000000000049</v>
      </c>
      <c r="R23" s="11">
        <f t="shared" si="19"/>
        <v>64.441000000000017</v>
      </c>
      <c r="S23" s="11">
        <f t="shared" si="19"/>
        <v>64.599999999999994</v>
      </c>
      <c r="T23" s="11">
        <f t="shared" si="19"/>
        <v>67.691000000000059</v>
      </c>
      <c r="U23" s="11">
        <f t="shared" si="19"/>
        <v>68.164000000000001</v>
      </c>
      <c r="V23" s="11">
        <f t="shared" si="19"/>
        <v>67.236000000000033</v>
      </c>
      <c r="W23" s="11">
        <f t="shared" si="19"/>
        <v>64.525999999999925</v>
      </c>
      <c r="X23" s="11">
        <f t="shared" si="19"/>
        <v>66.198999999999998</v>
      </c>
      <c r="Y23" s="11">
        <f t="shared" si="19"/>
        <v>67.51700000000001</v>
      </c>
      <c r="Z23" s="11">
        <f t="shared" si="19"/>
        <v>68.704999999999913</v>
      </c>
      <c r="AA23" s="11">
        <f t="shared" si="19"/>
        <v>69.381999999999948</v>
      </c>
      <c r="AB23" s="11">
        <f t="shared" si="19"/>
        <v>69.921999999999954</v>
      </c>
      <c r="AC23" s="11">
        <f t="shared" si="19"/>
        <v>70.522999999999982</v>
      </c>
      <c r="AD23" s="11">
        <f t="shared" si="19"/>
        <v>71.133999999999986</v>
      </c>
      <c r="AE23" s="11">
        <f t="shared" si="19"/>
        <v>71.74199999999999</v>
      </c>
      <c r="AF23" s="11">
        <f t="shared" si="19"/>
        <v>72.362000000000009</v>
      </c>
      <c r="AG23" s="11">
        <f t="shared" si="19"/>
        <v>73.021000000000001</v>
      </c>
      <c r="AH23" s="11">
        <f t="shared" si="19"/>
        <v>73.685999999999979</v>
      </c>
      <c r="AI23" s="11">
        <f t="shared" si="19"/>
        <v>74.361000000000075</v>
      </c>
      <c r="AJ23" s="11">
        <f t="shared" si="19"/>
        <v>75.042000000000002</v>
      </c>
      <c r="AK23" s="11">
        <f t="shared" si="19"/>
        <v>75.72699999999999</v>
      </c>
      <c r="AL23" s="11">
        <f t="shared" si="19"/>
        <v>76.415999999999954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1.020000000000002</v>
      </c>
      <c r="N24" s="11">
        <v>2.3449999999999975</v>
      </c>
      <c r="O24" s="11">
        <v>2.0950000000000006</v>
      </c>
      <c r="P24" s="11">
        <v>1.1320000000000023</v>
      </c>
      <c r="Q24" s="11">
        <v>2.0839999999999992</v>
      </c>
      <c r="R24" s="11">
        <v>1.1790000000000012</v>
      </c>
      <c r="S24" s="11">
        <v>1.286</v>
      </c>
      <c r="T24" s="11">
        <v>1.7589999999999966</v>
      </c>
      <c r="U24" s="11">
        <v>1.7339999999999964</v>
      </c>
      <c r="V24" s="11">
        <v>1.887999999999997</v>
      </c>
      <c r="W24" s="11">
        <v>1.7170000000000041</v>
      </c>
      <c r="X24" s="11">
        <v>1.6920000000000002</v>
      </c>
      <c r="Y24" s="11">
        <v>1.6800000000000013</v>
      </c>
      <c r="Z24" s="11">
        <v>1.6669999999999972</v>
      </c>
      <c r="AA24" s="11">
        <v>1.6570000000000045</v>
      </c>
      <c r="AB24" s="11">
        <v>1.6550000000000007</v>
      </c>
      <c r="AC24" s="11">
        <v>1.6499999999999988</v>
      </c>
      <c r="AD24" s="11">
        <v>1.6459999999999979</v>
      </c>
      <c r="AE24" s="11">
        <v>1.6409999999999996</v>
      </c>
      <c r="AF24" s="11">
        <v>1.6360000000000026</v>
      </c>
      <c r="AG24" s="11">
        <v>1.6310000000000047</v>
      </c>
      <c r="AH24" s="11">
        <v>1.6260000000000043</v>
      </c>
      <c r="AI24" s="11">
        <v>1.6210000000000009</v>
      </c>
      <c r="AJ24" s="11">
        <v>1.6169999999999956</v>
      </c>
      <c r="AK24" s="172">
        <v>1.6119999999999981</v>
      </c>
      <c r="AL24" s="11">
        <v>1.6069999999999975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2.7819999999999943</v>
      </c>
      <c r="N25" s="11">
        <v>3.6060000000000088</v>
      </c>
      <c r="O25" s="11">
        <v>2.8140000000000018</v>
      </c>
      <c r="P25" s="11">
        <v>3.2880000000000011</v>
      </c>
      <c r="Q25" s="11">
        <v>3.5399999999999907</v>
      </c>
      <c r="R25" s="11">
        <v>4.112999999999988</v>
      </c>
      <c r="S25" s="11">
        <v>4.2240000000000109</v>
      </c>
      <c r="T25" s="11">
        <v>4.6780000000000035</v>
      </c>
      <c r="U25" s="11">
        <v>4.7949999999999928</v>
      </c>
      <c r="V25" s="11">
        <v>3.4069999999999987</v>
      </c>
      <c r="W25" s="11">
        <v>3.2899999999999956</v>
      </c>
      <c r="X25" s="11">
        <v>3.3450000000000064</v>
      </c>
      <c r="Y25" s="11">
        <v>3.3650000000000029</v>
      </c>
      <c r="Z25" s="11">
        <v>3.4140000000000006</v>
      </c>
      <c r="AA25" s="11">
        <v>3.4519999999999902</v>
      </c>
      <c r="AB25" s="11">
        <v>3.4830000000000001</v>
      </c>
      <c r="AC25" s="11">
        <v>3.5100000000000162</v>
      </c>
      <c r="AD25" s="11">
        <v>3.5320000000000116</v>
      </c>
      <c r="AE25" s="11">
        <v>3.5530000000000013</v>
      </c>
      <c r="AF25" s="11">
        <v>3.5729999999999982</v>
      </c>
      <c r="AG25" s="11">
        <v>3.5939999999999981</v>
      </c>
      <c r="AH25" s="11">
        <v>3.6149999999999984</v>
      </c>
      <c r="AI25" s="11">
        <v>3.6360000000000059</v>
      </c>
      <c r="AJ25" s="11">
        <v>3.6550000000000078</v>
      </c>
      <c r="AK25" s="172">
        <v>3.6720000000000006</v>
      </c>
      <c r="AL25" s="11">
        <v>3.6869999999999967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3.019999999999988</v>
      </c>
      <c r="N26" s="11">
        <v>2.9419999999999944</v>
      </c>
      <c r="O26" s="11">
        <v>3.6470000000000002</v>
      </c>
      <c r="P26" s="11">
        <v>3.7569999999999912</v>
      </c>
      <c r="Q26" s="11">
        <v>3.9330000000000016</v>
      </c>
      <c r="R26" s="11">
        <v>2.8249999999999984</v>
      </c>
      <c r="S26" s="11">
        <v>2.4320000000000035</v>
      </c>
      <c r="T26" s="11">
        <v>2.8020000000000098</v>
      </c>
      <c r="U26" s="11">
        <v>2.8210000000000028</v>
      </c>
      <c r="V26" s="11">
        <v>2.7019999999999991</v>
      </c>
      <c r="W26" s="11">
        <v>3.2250000000000001</v>
      </c>
      <c r="X26" s="11">
        <v>3.3200000000000043</v>
      </c>
      <c r="Y26" s="11">
        <v>3.3010000000000068</v>
      </c>
      <c r="Z26" s="11">
        <v>3.2769999999999997</v>
      </c>
      <c r="AA26" s="11">
        <v>3.2440000000000002</v>
      </c>
      <c r="AB26" s="11">
        <v>3.2209999999999996</v>
      </c>
      <c r="AC26" s="11">
        <v>3.2030000000000012</v>
      </c>
      <c r="AD26" s="11">
        <v>3.1849999999999952</v>
      </c>
      <c r="AE26" s="11">
        <v>3.1660000000000008</v>
      </c>
      <c r="AF26" s="11">
        <v>3.1469999999999994</v>
      </c>
      <c r="AG26" s="11">
        <v>3.1280000000000006</v>
      </c>
      <c r="AH26" s="11">
        <v>3.106999999999998</v>
      </c>
      <c r="AI26" s="11">
        <v>3.085999999999999</v>
      </c>
      <c r="AJ26" s="11">
        <v>3.0639999999999956</v>
      </c>
      <c r="AK26" s="172">
        <v>3.0430000000000037</v>
      </c>
      <c r="AL26" s="11">
        <v>3.0220000000000011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4.302999999999999</v>
      </c>
      <c r="N27" s="11">
        <v>3.2120000000000046</v>
      </c>
      <c r="O27" s="11">
        <v>4.3940000000000081</v>
      </c>
      <c r="P27" s="11">
        <v>5.602999999999998</v>
      </c>
      <c r="Q27" s="11">
        <v>6.520999999999999</v>
      </c>
      <c r="R27" s="11">
        <v>4.954999999999993</v>
      </c>
      <c r="S27" s="11">
        <v>5.5560000000000009</v>
      </c>
      <c r="T27" s="11">
        <v>5.2590000000000003</v>
      </c>
      <c r="U27" s="11">
        <v>5.4739999999999993</v>
      </c>
      <c r="V27" s="11">
        <v>5.6469999999999985</v>
      </c>
      <c r="W27" s="11">
        <v>5.8579999999999774</v>
      </c>
      <c r="X27" s="11">
        <v>5.6870000000000065</v>
      </c>
      <c r="Y27" s="11">
        <v>5.5120000000000031</v>
      </c>
      <c r="Z27" s="11">
        <v>5.3749999999999982</v>
      </c>
      <c r="AA27" s="11">
        <v>5.2800000000000127</v>
      </c>
      <c r="AB27" s="11">
        <v>5.2629999999999866</v>
      </c>
      <c r="AC27" s="11">
        <v>5.257999999999992</v>
      </c>
      <c r="AD27" s="11">
        <v>5.26</v>
      </c>
      <c r="AE27" s="11">
        <v>5.2639999999999949</v>
      </c>
      <c r="AF27" s="11">
        <v>5.2699999999999934</v>
      </c>
      <c r="AG27" s="11">
        <v>5.2760000000000016</v>
      </c>
      <c r="AH27" s="11">
        <v>5.2819999999999885</v>
      </c>
      <c r="AI27" s="11">
        <v>5.2869999999999866</v>
      </c>
      <c r="AJ27" s="11">
        <v>5.2919999999999998</v>
      </c>
      <c r="AK27" s="172">
        <v>5.2950000000000053</v>
      </c>
      <c r="AL27" s="11">
        <v>5.2970000000000015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15.675999999999977</v>
      </c>
      <c r="N28" s="11">
        <v>15.48199999999998</v>
      </c>
      <c r="O28" s="11">
        <v>15.235000000000005</v>
      </c>
      <c r="P28" s="11">
        <v>13.284000000000027</v>
      </c>
      <c r="Q28" s="11">
        <v>16.944999999999993</v>
      </c>
      <c r="R28" s="11">
        <v>18.362000000000037</v>
      </c>
      <c r="S28" s="11">
        <v>17.127000000000002</v>
      </c>
      <c r="T28" s="11">
        <v>16.435999999999993</v>
      </c>
      <c r="U28" s="11">
        <v>16.523000000000014</v>
      </c>
      <c r="V28" s="11">
        <v>18.541000000000032</v>
      </c>
      <c r="W28" s="11">
        <v>18.073999999999987</v>
      </c>
      <c r="X28" s="11">
        <v>18.57100000000003</v>
      </c>
      <c r="Y28" s="11">
        <v>18.749999999999996</v>
      </c>
      <c r="Z28" s="11">
        <v>18.942999999999923</v>
      </c>
      <c r="AA28" s="11">
        <v>19.14299999999999</v>
      </c>
      <c r="AB28" s="11">
        <v>19.311999999999969</v>
      </c>
      <c r="AC28" s="11">
        <v>19.47</v>
      </c>
      <c r="AD28" s="11">
        <v>19.635999999999978</v>
      </c>
      <c r="AE28" s="11">
        <v>19.809999999999999</v>
      </c>
      <c r="AF28" s="11">
        <v>19.993000000000023</v>
      </c>
      <c r="AG28" s="11">
        <v>20.185999999999986</v>
      </c>
      <c r="AH28" s="11">
        <v>20.378999999999987</v>
      </c>
      <c r="AI28" s="11">
        <v>20.574000000000026</v>
      </c>
      <c r="AJ28" s="11">
        <v>20.771000000000026</v>
      </c>
      <c r="AK28" s="172">
        <v>20.970000000000024</v>
      </c>
      <c r="AL28" s="11">
        <v>21.170999999999967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12.118000000000025</v>
      </c>
      <c r="N29" s="11">
        <v>13.399999999999945</v>
      </c>
      <c r="O29" s="11">
        <v>13.58799999999998</v>
      </c>
      <c r="P29" s="11">
        <v>13.08499999999999</v>
      </c>
      <c r="Q29" s="11">
        <v>17.15000000000002</v>
      </c>
      <c r="R29" s="11">
        <v>16.139999999999997</v>
      </c>
      <c r="S29" s="11">
        <v>15.793999999999965</v>
      </c>
      <c r="T29" s="11">
        <v>18.853000000000019</v>
      </c>
      <c r="U29" s="11">
        <v>18.061999999999983</v>
      </c>
      <c r="V29" s="11">
        <v>16.52</v>
      </c>
      <c r="W29" s="11">
        <v>15.73299999999997</v>
      </c>
      <c r="X29" s="11">
        <v>16.326999999999945</v>
      </c>
      <c r="Y29" s="11">
        <v>17.075000000000017</v>
      </c>
      <c r="Z29" s="11">
        <v>17.754999999999992</v>
      </c>
      <c r="AA29" s="11">
        <v>18.051999999999953</v>
      </c>
      <c r="AB29" s="11">
        <v>18.282</v>
      </c>
      <c r="AC29" s="11">
        <v>18.539000000000005</v>
      </c>
      <c r="AD29" s="11">
        <v>18.793999999999986</v>
      </c>
      <c r="AE29" s="11">
        <v>19.048999999999985</v>
      </c>
      <c r="AF29" s="11">
        <v>19.304999999999989</v>
      </c>
      <c r="AG29" s="11">
        <v>19.569999999999997</v>
      </c>
      <c r="AH29" s="11">
        <v>19.827000000000023</v>
      </c>
      <c r="AI29" s="11">
        <v>20.08500000000004</v>
      </c>
      <c r="AJ29" s="11">
        <v>20.344999999999978</v>
      </c>
      <c r="AK29" s="172">
        <v>20.606999999999967</v>
      </c>
      <c r="AL29" s="11">
        <v>20.869999999999983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10.547000000000006</v>
      </c>
      <c r="N30" s="11">
        <v>10.102000000000015</v>
      </c>
      <c r="O30" s="11">
        <v>8.9540000000000131</v>
      </c>
      <c r="P30" s="11">
        <v>8.3429999999999929</v>
      </c>
      <c r="Q30" s="11">
        <v>9.2450000000000294</v>
      </c>
      <c r="R30" s="11">
        <v>9.578000000000003</v>
      </c>
      <c r="S30" s="11">
        <v>9.0650000000000013</v>
      </c>
      <c r="T30" s="11">
        <v>9.4190000000000076</v>
      </c>
      <c r="U30" s="11">
        <v>10.533000000000005</v>
      </c>
      <c r="V30" s="11">
        <v>9.7250000000000014</v>
      </c>
      <c r="W30" s="11">
        <v>8.6509999999999767</v>
      </c>
      <c r="X30" s="11">
        <v>9.1059999999999999</v>
      </c>
      <c r="Y30" s="11">
        <v>9.5999999999999872</v>
      </c>
      <c r="Z30" s="11">
        <v>9.9899999999999949</v>
      </c>
      <c r="AA30" s="11">
        <v>10.217000000000011</v>
      </c>
      <c r="AB30" s="11">
        <v>10.356000000000014</v>
      </c>
      <c r="AC30" s="11">
        <v>10.535999999999973</v>
      </c>
      <c r="AD30" s="11">
        <v>10.71400000000002</v>
      </c>
      <c r="AE30" s="11">
        <v>10.879000000000005</v>
      </c>
      <c r="AF30" s="11">
        <v>11.039000000000009</v>
      </c>
      <c r="AG30" s="11">
        <v>11.211999999999993</v>
      </c>
      <c r="AH30" s="11">
        <v>11.393999999999993</v>
      </c>
      <c r="AI30" s="11">
        <v>11.582000000000001</v>
      </c>
      <c r="AJ30" s="11">
        <v>11.769999999999996</v>
      </c>
      <c r="AK30" s="172">
        <v>11.959000000000005</v>
      </c>
      <c r="AL30" s="11">
        <v>12.14800000000001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9.2739999999999903</v>
      </c>
      <c r="N31" s="11">
        <v>8.7399999999999842</v>
      </c>
      <c r="O31" s="11">
        <v>6.9990000000000014</v>
      </c>
      <c r="P31" s="11">
        <v>9.3390000000000004</v>
      </c>
      <c r="Q31" s="11">
        <v>10.134000000000013</v>
      </c>
      <c r="R31" s="11">
        <v>7.2889999999999953</v>
      </c>
      <c r="S31" s="11">
        <v>9.1160000000000121</v>
      </c>
      <c r="T31" s="11">
        <v>8.4850000000000225</v>
      </c>
      <c r="U31" s="11">
        <v>8.2220000000000102</v>
      </c>
      <c r="V31" s="11">
        <v>8.8060000000000045</v>
      </c>
      <c r="W31" s="11">
        <v>7.9780000000000211</v>
      </c>
      <c r="X31" s="11">
        <v>8.1510000000000034</v>
      </c>
      <c r="Y31" s="11">
        <v>8.2339999999999982</v>
      </c>
      <c r="Z31" s="11">
        <v>8.2840000000000007</v>
      </c>
      <c r="AA31" s="11">
        <v>8.3369999999999926</v>
      </c>
      <c r="AB31" s="11">
        <v>8.3499999999999925</v>
      </c>
      <c r="AC31" s="11">
        <v>8.3570000000000029</v>
      </c>
      <c r="AD31" s="11">
        <v>8.3669999999999938</v>
      </c>
      <c r="AE31" s="11">
        <v>8.3800000000000061</v>
      </c>
      <c r="AF31" s="11">
        <v>8.3989999999999991</v>
      </c>
      <c r="AG31" s="11">
        <v>8.4240000000000226</v>
      </c>
      <c r="AH31" s="11">
        <v>8.455999999999996</v>
      </c>
      <c r="AI31" s="11">
        <v>8.4900000000000126</v>
      </c>
      <c r="AJ31" s="11">
        <v>8.5279999999999987</v>
      </c>
      <c r="AK31" s="172">
        <v>8.5689999999999884</v>
      </c>
      <c r="AL31" s="11">
        <v>8.6139999999999901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65.573000000000008</v>
      </c>
      <c r="N33" s="11">
        <f t="shared" ref="N33:AK33" si="20">SUM(N34:N36)</f>
        <v>65.164000000000016</v>
      </c>
      <c r="O33" s="11">
        <f t="shared" si="20"/>
        <v>65.967999999999989</v>
      </c>
      <c r="P33" s="11">
        <f t="shared" si="20"/>
        <v>67.586999999999989</v>
      </c>
      <c r="Q33" s="11">
        <f t="shared" si="20"/>
        <v>65.685000000000002</v>
      </c>
      <c r="R33" s="11">
        <f t="shared" si="20"/>
        <v>66.308999999999983</v>
      </c>
      <c r="S33" s="11">
        <f t="shared" si="20"/>
        <v>67.906000000000077</v>
      </c>
      <c r="T33" s="11">
        <f t="shared" si="20"/>
        <v>66.546999999999997</v>
      </c>
      <c r="U33" s="11">
        <f t="shared" si="20"/>
        <v>66.724000000000032</v>
      </c>
      <c r="V33" s="11">
        <f t="shared" si="20"/>
        <v>65.725999999999999</v>
      </c>
      <c r="W33" s="11">
        <f t="shared" si="20"/>
        <v>64.01600000000002</v>
      </c>
      <c r="X33" s="11">
        <f t="shared" si="20"/>
        <v>64.476999999999933</v>
      </c>
      <c r="Y33" s="11">
        <f t="shared" si="20"/>
        <v>65.216000000000065</v>
      </c>
      <c r="Z33" s="11">
        <f t="shared" si="20"/>
        <v>65.823000000000064</v>
      </c>
      <c r="AA33" s="11">
        <f t="shared" si="20"/>
        <v>66.524000000000058</v>
      </c>
      <c r="AB33" s="11">
        <f t="shared" si="20"/>
        <v>67.111000000000018</v>
      </c>
      <c r="AC33" s="11">
        <f t="shared" si="20"/>
        <v>67.599999999999994</v>
      </c>
      <c r="AD33" s="11">
        <f t="shared" si="20"/>
        <v>68.07600000000005</v>
      </c>
      <c r="AE33" s="11">
        <f t="shared" si="20"/>
        <v>68.548000000000059</v>
      </c>
      <c r="AF33" s="11">
        <f t="shared" si="20"/>
        <v>69.020999999999972</v>
      </c>
      <c r="AG33" s="11">
        <f t="shared" si="20"/>
        <v>69.510999999999953</v>
      </c>
      <c r="AH33" s="11">
        <f t="shared" si="20"/>
        <v>69.994000000000057</v>
      </c>
      <c r="AI33" s="11">
        <f t="shared" si="20"/>
        <v>70.473999999999918</v>
      </c>
      <c r="AJ33" s="11">
        <f t="shared" si="20"/>
        <v>70.952000000000083</v>
      </c>
      <c r="AK33" s="11">
        <f t="shared" si="20"/>
        <v>71.430000000000007</v>
      </c>
      <c r="AL33" s="11">
        <f>SUM(AL34:AL36)</f>
        <v>71.905000000000001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11.09099999999999</v>
      </c>
      <c r="N34" s="11">
        <v>10.590999999999964</v>
      </c>
      <c r="O34" s="11">
        <v>9.6370000000000022</v>
      </c>
      <c r="P34" s="11">
        <v>10.774000000000003</v>
      </c>
      <c r="Q34" s="11">
        <v>8.8990000000000151</v>
      </c>
      <c r="R34" s="11">
        <v>8.7469999999999963</v>
      </c>
      <c r="S34" s="11">
        <v>9.7180000000000124</v>
      </c>
      <c r="T34" s="11">
        <v>9.4950000000000241</v>
      </c>
      <c r="U34" s="11">
        <v>9.0170000000000243</v>
      </c>
      <c r="V34" s="11">
        <v>8.6429999999999882</v>
      </c>
      <c r="W34" s="11">
        <v>9.2640000000000029</v>
      </c>
      <c r="X34" s="11">
        <v>9.1259999999999675</v>
      </c>
      <c r="Y34" s="11">
        <v>9.2849999999999877</v>
      </c>
      <c r="Z34" s="11">
        <v>9.3280000000000012</v>
      </c>
      <c r="AA34" s="11">
        <v>9.3930000000000184</v>
      </c>
      <c r="AB34" s="11">
        <v>9.4009999999999945</v>
      </c>
      <c r="AC34" s="11">
        <v>9.4060000000000059</v>
      </c>
      <c r="AD34" s="11">
        <v>9.4120000000000115</v>
      </c>
      <c r="AE34" s="11">
        <v>9.4170000000000051</v>
      </c>
      <c r="AF34" s="11">
        <v>9.4210000000000154</v>
      </c>
      <c r="AG34" s="11">
        <v>9.4249999999999758</v>
      </c>
      <c r="AH34" s="11">
        <v>9.4270000000000032</v>
      </c>
      <c r="AI34" s="11">
        <v>9.4269999999999889</v>
      </c>
      <c r="AJ34" s="11">
        <v>9.4270000000000156</v>
      </c>
      <c r="AK34" s="172">
        <v>9.4259999999999859</v>
      </c>
      <c r="AL34" s="11">
        <v>9.4239999999999977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22.529000000000007</v>
      </c>
      <c r="N35" s="11">
        <v>22.549000000000021</v>
      </c>
      <c r="O35" s="11">
        <v>23.058</v>
      </c>
      <c r="P35" s="11">
        <v>21.393000000000029</v>
      </c>
      <c r="Q35" s="11">
        <v>20.849999999999994</v>
      </c>
      <c r="R35" s="11">
        <v>22.132000000000016</v>
      </c>
      <c r="S35" s="11">
        <v>22.759000000000025</v>
      </c>
      <c r="T35" s="11">
        <v>22.347999999999978</v>
      </c>
      <c r="U35" s="11">
        <v>21.486999999999959</v>
      </c>
      <c r="V35" s="11">
        <v>21.288000000000014</v>
      </c>
      <c r="W35" s="11">
        <v>20.362000000000002</v>
      </c>
      <c r="X35" s="11">
        <v>20.398000000000032</v>
      </c>
      <c r="Y35" s="11">
        <v>20.45300000000001</v>
      </c>
      <c r="Z35" s="11">
        <v>20.557000000000041</v>
      </c>
      <c r="AA35" s="11">
        <v>20.687000000000008</v>
      </c>
      <c r="AB35" s="11">
        <v>20.83400000000001</v>
      </c>
      <c r="AC35" s="11">
        <v>20.946999999999996</v>
      </c>
      <c r="AD35" s="11">
        <v>21.064000000000032</v>
      </c>
      <c r="AE35" s="11">
        <v>21.184000000000015</v>
      </c>
      <c r="AF35" s="11">
        <v>21.309000000000008</v>
      </c>
      <c r="AG35" s="11">
        <v>21.453000000000007</v>
      </c>
      <c r="AH35" s="11">
        <v>21.594999999999988</v>
      </c>
      <c r="AI35" s="11">
        <v>21.736999999999988</v>
      </c>
      <c r="AJ35" s="11">
        <v>21.876000000000005</v>
      </c>
      <c r="AK35" s="172">
        <v>22.014000000000028</v>
      </c>
      <c r="AL35" s="11">
        <v>22.149000000000022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31.95300000000001</v>
      </c>
      <c r="N36" s="11">
        <v>32.024000000000029</v>
      </c>
      <c r="O36" s="11">
        <v>33.272999999999982</v>
      </c>
      <c r="P36" s="11">
        <v>35.419999999999952</v>
      </c>
      <c r="Q36" s="11">
        <v>35.935999999999986</v>
      </c>
      <c r="R36" s="11">
        <v>35.429999999999971</v>
      </c>
      <c r="S36" s="11">
        <v>35.429000000000038</v>
      </c>
      <c r="T36" s="11">
        <v>34.703999999999986</v>
      </c>
      <c r="U36" s="11">
        <v>36.220000000000049</v>
      </c>
      <c r="V36" s="11">
        <v>35.794999999999987</v>
      </c>
      <c r="W36" s="11">
        <v>34.390000000000008</v>
      </c>
      <c r="X36" s="11">
        <v>34.952999999999932</v>
      </c>
      <c r="Y36" s="11">
        <v>35.478000000000073</v>
      </c>
      <c r="Z36" s="11">
        <v>35.938000000000031</v>
      </c>
      <c r="AA36" s="11">
        <v>36.444000000000038</v>
      </c>
      <c r="AB36" s="11">
        <v>36.876000000000012</v>
      </c>
      <c r="AC36" s="11">
        <v>37.246999999999993</v>
      </c>
      <c r="AD36" s="11">
        <v>37.600000000000009</v>
      </c>
      <c r="AE36" s="11">
        <v>37.947000000000031</v>
      </c>
      <c r="AF36" s="11">
        <v>38.290999999999947</v>
      </c>
      <c r="AG36" s="11">
        <v>38.632999999999974</v>
      </c>
      <c r="AH36" s="11">
        <v>38.972000000000072</v>
      </c>
      <c r="AI36" s="11">
        <v>39.309999999999938</v>
      </c>
      <c r="AJ36" s="11">
        <v>39.649000000000065</v>
      </c>
      <c r="AK36" s="172">
        <v>39.99</v>
      </c>
      <c r="AL36" s="11">
        <v>40.331999999999987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258.08100000000002</v>
      </c>
      <c r="N38" s="11">
        <f t="shared" ref="N38:AL38" si="21">SUM(N5,N11,N16,N18,N23,N33)</f>
        <v>257.19899999999996</v>
      </c>
      <c r="O38" s="11">
        <f t="shared" si="21"/>
        <v>257.5100000000001</v>
      </c>
      <c r="P38" s="11">
        <f t="shared" si="21"/>
        <v>258.57800000000009</v>
      </c>
      <c r="Q38" s="11">
        <f t="shared" si="21"/>
        <v>275.02300000000025</v>
      </c>
      <c r="R38" s="11">
        <f t="shared" si="21"/>
        <v>264.32099999999991</v>
      </c>
      <c r="S38" s="11">
        <f t="shared" si="21"/>
        <v>276.73199999999997</v>
      </c>
      <c r="T38" s="11">
        <f t="shared" si="21"/>
        <v>281.40600000000006</v>
      </c>
      <c r="U38" s="11">
        <f t="shared" si="21"/>
        <v>278.77800000000019</v>
      </c>
      <c r="V38" s="11">
        <f t="shared" si="21"/>
        <v>273.71999999999986</v>
      </c>
      <c r="W38" s="11">
        <f t="shared" si="21"/>
        <v>269.0709999999998</v>
      </c>
      <c r="X38" s="11">
        <f t="shared" si="21"/>
        <v>269.5019999999999</v>
      </c>
      <c r="Y38" s="11">
        <f t="shared" si="21"/>
        <v>272.67400000000009</v>
      </c>
      <c r="Z38" s="11">
        <f t="shared" si="21"/>
        <v>276.44400000000007</v>
      </c>
      <c r="AA38" s="11">
        <f t="shared" si="21"/>
        <v>279.55399999999992</v>
      </c>
      <c r="AB38" s="11">
        <f t="shared" si="21"/>
        <v>281.69299999999987</v>
      </c>
      <c r="AC38" s="11">
        <f t="shared" si="21"/>
        <v>283.63199999999995</v>
      </c>
      <c r="AD38" s="11">
        <f t="shared" si="21"/>
        <v>285.44500000000011</v>
      </c>
      <c r="AE38" s="11">
        <f t="shared" si="21"/>
        <v>287.21800000000007</v>
      </c>
      <c r="AF38" s="11">
        <f t="shared" si="21"/>
        <v>288.96599999999984</v>
      </c>
      <c r="AG38" s="11">
        <f t="shared" si="21"/>
        <v>290.81399999999996</v>
      </c>
      <c r="AH38" s="11">
        <f t="shared" si="21"/>
        <v>292.63300000000027</v>
      </c>
      <c r="AI38" s="11">
        <f t="shared" si="21"/>
        <v>294.44099999999997</v>
      </c>
      <c r="AJ38" s="11">
        <f t="shared" si="21"/>
        <v>296.26700000000005</v>
      </c>
      <c r="AK38" s="11">
        <f t="shared" si="21"/>
        <v>298.06399999999991</v>
      </c>
      <c r="AL38" s="11">
        <f t="shared" si="21"/>
        <v>299.84500000000003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Cornwall and the Isles of Scilly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Cornwall and the Isles of Scilly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Cornwall and the Isles of Scilly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Cornwall and the Isles of Scilly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Cornwall and the Isles of Scilly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Cornwall and the Isles of Scilly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Cornwall and the Isles of Scilly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25.086542499460883</v>
      </c>
      <c r="N231" s="40">
        <f>'Ind T1'!D25</f>
        <v>23.791489978481543</v>
      </c>
      <c r="O231" s="40">
        <f>'Ind T1'!F25</f>
        <v>23.9807233737431</v>
      </c>
    </row>
    <row r="232" spans="1:15" x14ac:dyDescent="0.2">
      <c r="L232" t="str">
        <f>L23</f>
        <v>Business and other services</v>
      </c>
      <c r="M232" s="40">
        <f>'Ind T1'!B24</f>
        <v>24.379826044847</v>
      </c>
      <c r="N232" s="40">
        <f>'Ind T1'!D24</f>
        <v>23.981031028984905</v>
      </c>
      <c r="O232" s="40">
        <f>'Ind T1'!F24</f>
        <v>25.485167336457152</v>
      </c>
    </row>
    <row r="233" spans="1:15" x14ac:dyDescent="0.2">
      <c r="L233" t="str">
        <f>L18</f>
        <v>Trade, accomod. and transport</v>
      </c>
      <c r="M233" s="40">
        <f>'Ind T1'!B23</f>
        <v>31.317980788510898</v>
      </c>
      <c r="N233" s="40">
        <f>'Ind T1'!D23</f>
        <v>32.736340965767354</v>
      </c>
      <c r="O233" s="40">
        <f>'Ind T1'!F23</f>
        <v>32.935349930797599</v>
      </c>
    </row>
    <row r="234" spans="1:15" x14ac:dyDescent="0.2">
      <c r="L234" t="str">
        <f>L16</f>
        <v>Construction</v>
      </c>
      <c r="M234" s="40">
        <f>'Ind T1'!B22</f>
        <v>8.2986217515823686</v>
      </c>
      <c r="N234" s="40">
        <f>'Ind T1'!D22</f>
        <v>8.9151190577951773</v>
      </c>
      <c r="O234" s="40">
        <f>'Ind T1'!F22</f>
        <v>8.8929280128066228</v>
      </c>
    </row>
    <row r="235" spans="1:15" x14ac:dyDescent="0.2">
      <c r="L235" t="str">
        <f>L11</f>
        <v>Manufacturing</v>
      </c>
      <c r="M235" s="40">
        <f>'Ind T1'!B21</f>
        <v>6.9513962189913086</v>
      </c>
      <c r="N235" s="40">
        <f>'Ind T1'!D21</f>
        <v>6.4105756473198507</v>
      </c>
      <c r="O235" s="40">
        <f>'Ind T1'!F21</f>
        <v>4.9435541696543179</v>
      </c>
    </row>
    <row r="236" spans="1:15" x14ac:dyDescent="0.2">
      <c r="L236" t="str">
        <f>L5</f>
        <v>Primary sector and utilities</v>
      </c>
      <c r="M236" s="40">
        <f>'Ind T1'!B20</f>
        <v>3.965632696607535</v>
      </c>
      <c r="N236" s="40">
        <f>'Ind T1'!D20</f>
        <v>4.1654433216511739</v>
      </c>
      <c r="O236" s="40">
        <f>'Ind T1'!F20</f>
        <v>3.7622771765412106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Cornwall and the Isles of Scilly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-2.2929999999999637</v>
      </c>
      <c r="O261" s="11">
        <f>'Ind T1'!F50</f>
        <v>7.8889999999999816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8.4999999999908482E-2</v>
      </c>
      <c r="O262" s="11">
        <f>'Ind T1'!F49</f>
        <v>11.890000000000029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5.3039999999999594</v>
      </c>
      <c r="O263" s="11">
        <f>'Ind T1'!F48</f>
        <v>10.671000000000262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2.0530000000000186</v>
      </c>
      <c r="O264" s="11">
        <f>'Ind T1'!F47</f>
        <v>2.6769999999999747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-1.1250000000000249</v>
      </c>
      <c r="O265" s="11">
        <f>'Ind T1'!F46</f>
        <v>-2.4259999999999948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0.72600000000002218</v>
      </c>
      <c r="O266" s="11">
        <f>'Ind T1'!F45</f>
        <v>7.2999999999973753E-2</v>
      </c>
    </row>
    <row r="268" spans="1:16" x14ac:dyDescent="0.2">
      <c r="L268" t="str">
        <f>L38</f>
        <v>All industries</v>
      </c>
      <c r="N268" s="11">
        <f>'Ind T1'!D14-'Ind T1'!B14</f>
        <v>4.7499999999998863</v>
      </c>
      <c r="O268" s="11">
        <f>SUM(O261:O266)</f>
        <v>30.774000000000228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Cornwall and the Isles of Scilly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8.6208888118338383</v>
      </c>
      <c r="C9" s="249">
        <f>SUM(C26,C43,C60,C77,C94,C111,C128,C145,C162,C179,C196,C213,C230,C247,C264,C281,C298,C315,C332,C349,C366,C383)</f>
        <v>17.608054994376563</v>
      </c>
      <c r="D9" s="249">
        <f>SUM(B9:C9)</f>
        <v>26.228943806210403</v>
      </c>
      <c r="E9" s="238"/>
      <c r="F9" s="249">
        <f>SUM(F26,F43,F60,F77,F94,F111,F128,F145,F162,F179,F196,F213,F230,F247,F264,F281,F298,F315,F332,F349,F366,F383)</f>
        <v>11.441186026326145</v>
      </c>
      <c r="G9" s="249">
        <f>SUM(G26,G43,G60,G77,G94,G111,G128,G145,G162,G179,G196,G213,G230,G247,G264,G281,G298,G315,G332,G349,G366,G383)</f>
        <v>19.664202121383791</v>
      </c>
      <c r="H9" s="249">
        <f>SUM(F9:G9)</f>
        <v>31.105388147709938</v>
      </c>
      <c r="I9" s="238"/>
      <c r="J9" s="249">
        <f>SUM(J26,J43,J60,J77,J94,J111,J128,J145,J162,J179,J196,J213,J230,J247,J264,J281,J298,J315,J332,J349,J366,J383)</f>
        <v>14.31531670282031</v>
      </c>
      <c r="K9" s="249">
        <f>SUM(K26,K43,K60,K77,K94,K111,K128,K145,K162,K179,K196,K213,K230,K247,K264,K281,K298,K315,K332,K349,K366,K383)</f>
        <v>23.188031780301561</v>
      </c>
      <c r="L9" s="249">
        <f>SUM(J9:K9)</f>
        <v>37.503348483121869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23.301896208874904</v>
      </c>
      <c r="C10" s="249">
        <f t="shared" si="0"/>
        <v>24.722447871410207</v>
      </c>
      <c r="D10" s="249">
        <f t="shared" ref="D10:D17" si="1">SUM(B10:C10)</f>
        <v>48.024344080285111</v>
      </c>
      <c r="E10" s="238"/>
      <c r="F10" s="249">
        <f t="shared" ref="F10:G17" si="2">SUM(F27,F44,F61,F78,F95,F112,F129,F146,F163,F180,F197,F214,F231,F248,F265,F282,F299,F316,F333,F350,F367,F384)</f>
        <v>27.514025804454228</v>
      </c>
      <c r="G10" s="249">
        <f t="shared" si="2"/>
        <v>27.139060646697359</v>
      </c>
      <c r="H10" s="249">
        <f t="shared" ref="H10:H17" si="3">SUM(F10:G10)</f>
        <v>54.653086451151587</v>
      </c>
      <c r="I10" s="238"/>
      <c r="J10" s="249">
        <f t="shared" ref="J10:K17" si="4">SUM(J27,J44,J61,J78,J95,J112,J129,J146,J163,J180,J197,J214,J231,J248,J265,J282,J299,J316,J333,J350,J367,J384)</f>
        <v>34.781850037422913</v>
      </c>
      <c r="K10" s="249">
        <f t="shared" si="4"/>
        <v>32.863236520309876</v>
      </c>
      <c r="L10" s="249">
        <f t="shared" ref="L10:L17" si="5">SUM(J10:K10)</f>
        <v>67.645086557732782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13.962605388039369</v>
      </c>
      <c r="C11" s="249">
        <f t="shared" si="0"/>
        <v>15.052425440281876</v>
      </c>
      <c r="D11" s="249">
        <f t="shared" si="1"/>
        <v>29.015030828321244</v>
      </c>
      <c r="E11" s="238"/>
      <c r="F11" s="249">
        <f t="shared" si="2"/>
        <v>16.094047330585951</v>
      </c>
      <c r="G11" s="249">
        <f t="shared" si="2"/>
        <v>15.973927005668209</v>
      </c>
      <c r="H11" s="249">
        <f t="shared" si="3"/>
        <v>32.06797433625416</v>
      </c>
      <c r="I11" s="238"/>
      <c r="J11" s="249">
        <f t="shared" si="4"/>
        <v>19.400617388034689</v>
      </c>
      <c r="K11" s="249">
        <f t="shared" si="4"/>
        <v>16.143696633327107</v>
      </c>
      <c r="L11" s="249">
        <f t="shared" si="5"/>
        <v>35.544314021361799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19.495692234202835</v>
      </c>
      <c r="C12" s="249">
        <f t="shared" si="0"/>
        <v>5.8271361479022996</v>
      </c>
      <c r="D12" s="249">
        <f t="shared" si="1"/>
        <v>25.322828382105136</v>
      </c>
      <c r="E12" s="238"/>
      <c r="F12" s="249">
        <f t="shared" si="2"/>
        <v>19.094333097826308</v>
      </c>
      <c r="G12" s="249">
        <f t="shared" si="2"/>
        <v>6.0478621646695574</v>
      </c>
      <c r="H12" s="249">
        <f t="shared" si="3"/>
        <v>25.142195262495864</v>
      </c>
      <c r="I12" s="238"/>
      <c r="J12" s="249">
        <f t="shared" si="4"/>
        <v>16.562159774898724</v>
      </c>
      <c r="K12" s="249">
        <f t="shared" si="4"/>
        <v>6.5413169414732364</v>
      </c>
      <c r="L12" s="249">
        <f t="shared" si="5"/>
        <v>23.103476716371961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3.5421399353804572</v>
      </c>
      <c r="C13" s="249">
        <f t="shared" si="0"/>
        <v>30.396276848335265</v>
      </c>
      <c r="D13" s="249">
        <f t="shared" si="1"/>
        <v>33.938416783715724</v>
      </c>
      <c r="E13" s="238"/>
      <c r="F13" s="249">
        <f t="shared" si="2"/>
        <v>3.9508732877009907</v>
      </c>
      <c r="G13" s="249">
        <f t="shared" si="2"/>
        <v>26.055056594072262</v>
      </c>
      <c r="H13" s="249">
        <f t="shared" si="3"/>
        <v>30.005929881773252</v>
      </c>
      <c r="I13" s="238"/>
      <c r="J13" s="249">
        <f t="shared" si="4"/>
        <v>4.8879930185123852</v>
      </c>
      <c r="K13" s="249">
        <f t="shared" si="4"/>
        <v>25.521593807240723</v>
      </c>
      <c r="L13" s="249">
        <f t="shared" si="5"/>
        <v>30.409586825753109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23.096154905997768</v>
      </c>
      <c r="C14" s="249">
        <f t="shared" si="0"/>
        <v>3.8246926650215043</v>
      </c>
      <c r="D14" s="249">
        <f t="shared" si="1"/>
        <v>26.920847571019273</v>
      </c>
      <c r="E14" s="238"/>
      <c r="F14" s="249">
        <f t="shared" si="2"/>
        <v>21.557330764442199</v>
      </c>
      <c r="G14" s="249">
        <f t="shared" si="2"/>
        <v>3.9237634502166028</v>
      </c>
      <c r="H14" s="249">
        <f t="shared" si="3"/>
        <v>25.481094214658803</v>
      </c>
      <c r="I14" s="238"/>
      <c r="J14" s="249">
        <f t="shared" si="4"/>
        <v>25.157555007459948</v>
      </c>
      <c r="K14" s="249">
        <f t="shared" si="4"/>
        <v>5.2980410125545063</v>
      </c>
      <c r="L14" s="249">
        <f t="shared" si="5"/>
        <v>30.455596020014454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16.103169171883373</v>
      </c>
      <c r="C15" s="249">
        <f t="shared" si="0"/>
        <v>9.7432891270064044</v>
      </c>
      <c r="D15" s="249">
        <f t="shared" si="1"/>
        <v>25.846458298889779</v>
      </c>
      <c r="E15" s="238"/>
      <c r="F15" s="249">
        <f t="shared" si="2"/>
        <v>15.664232295223716</v>
      </c>
      <c r="G15" s="249">
        <f t="shared" si="2"/>
        <v>9.7417522961390119</v>
      </c>
      <c r="H15" s="249">
        <f t="shared" si="3"/>
        <v>25.405984591362728</v>
      </c>
      <c r="I15" s="238"/>
      <c r="J15" s="249">
        <f t="shared" si="4"/>
        <v>15.351545465056166</v>
      </c>
      <c r="K15" s="249">
        <f t="shared" si="4"/>
        <v>10.503673406182287</v>
      </c>
      <c r="L15" s="249">
        <f t="shared" si="5"/>
        <v>25.855218871238453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2.0929518318551068</v>
      </c>
      <c r="C16" s="249">
        <f t="shared" si="0"/>
        <v>13.260595840741582</v>
      </c>
      <c r="D16" s="249">
        <f t="shared" si="1"/>
        <v>15.353547672596688</v>
      </c>
      <c r="E16" s="238"/>
      <c r="F16" s="249">
        <f t="shared" si="2"/>
        <v>1.8918973706220599</v>
      </c>
      <c r="G16" s="249">
        <f t="shared" si="2"/>
        <v>11.313710074008014</v>
      </c>
      <c r="H16" s="249">
        <f t="shared" si="3"/>
        <v>13.205607444630074</v>
      </c>
      <c r="I16" s="238"/>
      <c r="J16" s="249">
        <f t="shared" si="4"/>
        <v>3.0193324968925772</v>
      </c>
      <c r="K16" s="249">
        <f t="shared" si="4"/>
        <v>12.184541721594478</v>
      </c>
      <c r="L16" s="249">
        <f t="shared" si="5"/>
        <v>15.203874218487055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16.161630065648399</v>
      </c>
      <c r="C17" s="249">
        <f t="shared" si="0"/>
        <v>17.508952511208165</v>
      </c>
      <c r="D17" s="249">
        <f t="shared" si="1"/>
        <v>33.67058257685656</v>
      </c>
      <c r="E17" s="238"/>
      <c r="F17" s="249">
        <f t="shared" si="2"/>
        <v>15.917753885775257</v>
      </c>
      <c r="G17" s="249">
        <f t="shared" si="2"/>
        <v>16.085985784188264</v>
      </c>
      <c r="H17" s="249">
        <f t="shared" si="3"/>
        <v>32.003739669963522</v>
      </c>
      <c r="I17" s="238"/>
      <c r="J17" s="249">
        <f t="shared" si="4"/>
        <v>17.17953400814304</v>
      </c>
      <c r="K17" s="249">
        <f t="shared" si="4"/>
        <v>16.944964277775419</v>
      </c>
      <c r="L17" s="249">
        <f t="shared" si="5"/>
        <v>34.124498285918463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126.37712855371606</v>
      </c>
      <c r="C19" s="247">
        <f t="shared" ref="C19:L19" si="6">SUM(C9:C17)</f>
        <v>137.94387144628388</v>
      </c>
      <c r="D19" s="247">
        <f t="shared" si="6"/>
        <v>264.32099999999991</v>
      </c>
      <c r="E19" s="247"/>
      <c r="F19" s="247">
        <f t="shared" si="6"/>
        <v>133.12567986295684</v>
      </c>
      <c r="G19" s="247">
        <f t="shared" si="6"/>
        <v>135.94532013704307</v>
      </c>
      <c r="H19" s="247">
        <f t="shared" si="6"/>
        <v>269.07099999999991</v>
      </c>
      <c r="I19" s="247"/>
      <c r="J19" s="247">
        <f t="shared" si="6"/>
        <v>150.65590389924077</v>
      </c>
      <c r="K19" s="247">
        <f t="shared" si="6"/>
        <v>149.1890961007592</v>
      </c>
      <c r="L19" s="247">
        <f t="shared" si="6"/>
        <v>299.84500000000003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5.9816585810616003E-2</v>
      </c>
      <c r="C26" s="302">
        <v>0.31301514156970961</v>
      </c>
      <c r="D26" s="302">
        <f>SUM(B26:C26)</f>
        <v>0.37283172738032561</v>
      </c>
      <c r="E26" s="303"/>
      <c r="F26" s="302">
        <v>9.0147194923175425E-2</v>
      </c>
      <c r="G26" s="302">
        <v>0.4150904349209355</v>
      </c>
      <c r="H26" s="302">
        <f>SUM(F26:G26)</f>
        <v>0.50523762984411091</v>
      </c>
      <c r="I26" s="303"/>
      <c r="J26" s="302">
        <v>8.8212969921857926E-2</v>
      </c>
      <c r="K26" s="302">
        <v>0.58627978437867911</v>
      </c>
      <c r="L26" s="302">
        <f>SUM(J26:K26)</f>
        <v>0.67449275430053701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0.11467219588431588</v>
      </c>
      <c r="C27" s="302">
        <v>0.16994271251362761</v>
      </c>
      <c r="D27" s="302">
        <f t="shared" ref="D27:D34" si="7">SUM(B27:C27)</f>
        <v>0.28461490839794346</v>
      </c>
      <c r="E27" s="303"/>
      <c r="F27" s="302">
        <v>0.16352943880267953</v>
      </c>
      <c r="G27" s="302">
        <v>0.33026011731432359</v>
      </c>
      <c r="H27" s="302">
        <f t="shared" ref="H27:H34" si="8">SUM(F27:G27)</f>
        <v>0.49378955611700315</v>
      </c>
      <c r="I27" s="303"/>
      <c r="J27" s="302">
        <v>0.18715575065069295</v>
      </c>
      <c r="K27" s="302">
        <v>0.45763049547167067</v>
      </c>
      <c r="L27" s="302">
        <f t="shared" ref="L27:L34" si="9">SUM(J27:K27)</f>
        <v>0.64478624612236368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8.7754000014611325E-2</v>
      </c>
      <c r="C28" s="302">
        <v>0.10221019379870468</v>
      </c>
      <c r="D28" s="302">
        <f t="shared" si="7"/>
        <v>0.189964193813316</v>
      </c>
      <c r="E28" s="303"/>
      <c r="F28" s="302">
        <v>0.13544582386433432</v>
      </c>
      <c r="G28" s="302">
        <v>0.21433422012183798</v>
      </c>
      <c r="H28" s="302">
        <f t="shared" si="8"/>
        <v>0.3497800439861723</v>
      </c>
      <c r="I28" s="303"/>
      <c r="J28" s="302">
        <v>0.15364928180750551</v>
      </c>
      <c r="K28" s="302">
        <v>0.21437190140119031</v>
      </c>
      <c r="L28" s="302">
        <f t="shared" si="9"/>
        <v>0.36802118320869581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0.15813256338231763</v>
      </c>
      <c r="C29" s="302">
        <v>4.7998482160430865E-2</v>
      </c>
      <c r="D29" s="302">
        <f t="shared" si="7"/>
        <v>0.2061310455427485</v>
      </c>
      <c r="E29" s="303"/>
      <c r="F29" s="302">
        <v>0.2170257814298571</v>
      </c>
      <c r="G29" s="302">
        <v>0.12610974623329782</v>
      </c>
      <c r="H29" s="302">
        <f t="shared" si="8"/>
        <v>0.34313552766315492</v>
      </c>
      <c r="I29" s="303"/>
      <c r="J29" s="302">
        <v>0.1303240886542123</v>
      </c>
      <c r="K29" s="302">
        <v>0.11532146526100459</v>
      </c>
      <c r="L29" s="302">
        <f t="shared" si="9"/>
        <v>0.24564555391521689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0.27416918688525277</v>
      </c>
      <c r="C30" s="302">
        <v>3.3146539400623136</v>
      </c>
      <c r="D30" s="302">
        <f t="shared" si="7"/>
        <v>3.5888231269475663</v>
      </c>
      <c r="E30" s="303"/>
      <c r="F30" s="302">
        <v>0.34233243741776598</v>
      </c>
      <c r="G30" s="302">
        <v>3.4034088534354829</v>
      </c>
      <c r="H30" s="302">
        <f t="shared" si="8"/>
        <v>3.7457412908532488</v>
      </c>
      <c r="I30" s="303"/>
      <c r="J30" s="302">
        <v>0.36213730469588612</v>
      </c>
      <c r="K30" s="302">
        <v>3.1425169696864419</v>
      </c>
      <c r="L30" s="302">
        <f t="shared" si="9"/>
        <v>3.5046542743823279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0.26967065562627945</v>
      </c>
      <c r="C31" s="302">
        <v>0.11268505876354371</v>
      </c>
      <c r="D31" s="302">
        <f t="shared" si="7"/>
        <v>0.38235571438982319</v>
      </c>
      <c r="E31" s="303"/>
      <c r="F31" s="302">
        <v>0.43316708560386774</v>
      </c>
      <c r="G31" s="302">
        <v>0.11404683830471336</v>
      </c>
      <c r="H31" s="302">
        <f t="shared" si="8"/>
        <v>0.54721392390858115</v>
      </c>
      <c r="I31" s="303"/>
      <c r="J31" s="302">
        <v>0.38166400011281088</v>
      </c>
      <c r="K31" s="302">
        <v>0.16483390270819037</v>
      </c>
      <c r="L31" s="302">
        <f t="shared" si="9"/>
        <v>0.5464979028210013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4.2464089173297942E-2</v>
      </c>
      <c r="C32" s="302">
        <v>5.9769737600674312E-2</v>
      </c>
      <c r="D32" s="302">
        <f t="shared" si="7"/>
        <v>0.10223382677397225</v>
      </c>
      <c r="E32" s="303"/>
      <c r="F32" s="302">
        <v>4.8384881348358187E-2</v>
      </c>
      <c r="G32" s="302">
        <v>9.9870104647571276E-2</v>
      </c>
      <c r="H32" s="302">
        <f t="shared" si="8"/>
        <v>0.14825498599592946</v>
      </c>
      <c r="I32" s="303"/>
      <c r="J32" s="302">
        <v>3.971753366094611E-2</v>
      </c>
      <c r="K32" s="302">
        <v>0.12401625943893999</v>
      </c>
      <c r="L32" s="302">
        <f t="shared" si="9"/>
        <v>0.16373379309988609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6.9063702876131547E-2</v>
      </c>
      <c r="C33" s="302">
        <v>0.28646487865170717</v>
      </c>
      <c r="D33" s="302">
        <f t="shared" si="7"/>
        <v>0.35552858152783873</v>
      </c>
      <c r="E33" s="303"/>
      <c r="F33" s="302">
        <v>9.6591717013097891E-2</v>
      </c>
      <c r="G33" s="302">
        <v>0.26456594749320117</v>
      </c>
      <c r="H33" s="302">
        <f t="shared" si="8"/>
        <v>0.36115766450629905</v>
      </c>
      <c r="I33" s="303"/>
      <c r="J33" s="302">
        <v>0.22151974821225487</v>
      </c>
      <c r="K33" s="302">
        <v>0.30814138475124248</v>
      </c>
      <c r="L33" s="302">
        <f t="shared" si="9"/>
        <v>0.52966113296349737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0.71618319764806693</v>
      </c>
      <c r="C34" s="302">
        <v>0.81333367757840813</v>
      </c>
      <c r="D34" s="302">
        <f t="shared" si="7"/>
        <v>1.5295168752264749</v>
      </c>
      <c r="E34" s="303"/>
      <c r="F34" s="302">
        <v>0.74400764908833972</v>
      </c>
      <c r="G34" s="302">
        <v>0.76468172803717771</v>
      </c>
      <c r="H34" s="302">
        <f t="shared" si="8"/>
        <v>1.5086893771255174</v>
      </c>
      <c r="I34" s="303"/>
      <c r="J34" s="302">
        <v>0.82575413853524171</v>
      </c>
      <c r="K34" s="302">
        <v>0.88575302065122841</v>
      </c>
      <c r="L34" s="302">
        <f t="shared" si="9"/>
        <v>1.7115071591864701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1.7919261773008897</v>
      </c>
      <c r="C36" s="311">
        <f t="shared" ref="C36:K36" si="10">SUM(C26:C34)</f>
        <v>5.2200738226991188</v>
      </c>
      <c r="D36" s="311">
        <f t="shared" si="10"/>
        <v>7.0120000000000093</v>
      </c>
      <c r="E36" s="311"/>
      <c r="F36" s="311">
        <f t="shared" si="10"/>
        <v>2.270632009491476</v>
      </c>
      <c r="G36" s="311">
        <f t="shared" si="10"/>
        <v>5.7323679905085418</v>
      </c>
      <c r="H36" s="311">
        <f t="shared" si="10"/>
        <v>8.0030000000000161</v>
      </c>
      <c r="I36" s="311"/>
      <c r="J36" s="311">
        <f t="shared" si="10"/>
        <v>2.3901348162514084</v>
      </c>
      <c r="K36" s="311">
        <f t="shared" si="10"/>
        <v>5.9988651837485882</v>
      </c>
      <c r="L36" s="311">
        <f>SUM(L26:L34)</f>
        <v>8.3889999999999958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2.1272920857074908E-3</v>
      </c>
      <c r="C43" s="302">
        <v>0.11558706080771498</v>
      </c>
      <c r="D43" s="302">
        <f>SUM(B43:C43)</f>
        <v>0.11771435289342247</v>
      </c>
      <c r="E43" s="303"/>
      <c r="F43" s="302">
        <v>2.4341861776719406E-3</v>
      </c>
      <c r="G43" s="302">
        <v>9.7893852394059039E-2</v>
      </c>
      <c r="H43" s="302">
        <f>SUM(F43:G43)</f>
        <v>0.10032803857173098</v>
      </c>
      <c r="I43" s="303"/>
      <c r="J43" s="302">
        <v>1.0520115058158749E-3</v>
      </c>
      <c r="K43" s="302">
        <v>4.5378363750808344E-2</v>
      </c>
      <c r="L43" s="302">
        <f>SUM(J43:K43)</f>
        <v>4.6430375256624218E-2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3.2935946059422037E-2</v>
      </c>
      <c r="C44" s="302">
        <v>9.4222286425923465E-2</v>
      </c>
      <c r="D44" s="302">
        <f t="shared" ref="D44:D51" si="11">SUM(B44:C44)</f>
        <v>0.1271582324853455</v>
      </c>
      <c r="E44" s="303"/>
      <c r="F44" s="302">
        <v>4.077962321135907E-2</v>
      </c>
      <c r="G44" s="302">
        <v>8.8800165768147879E-2</v>
      </c>
      <c r="H44" s="302">
        <f t="shared" ref="H44:H51" si="12">SUM(F44:G44)</f>
        <v>0.12957978897950695</v>
      </c>
      <c r="I44" s="303"/>
      <c r="J44" s="302">
        <v>1.8617924273488688E-2</v>
      </c>
      <c r="K44" s="302">
        <v>4.7528651413202151E-2</v>
      </c>
      <c r="L44" s="302">
        <f t="shared" ref="L44:L51" si="13">SUM(J44:K44)</f>
        <v>6.6146575686690842E-2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1.5304601704869867E-2</v>
      </c>
      <c r="C45" s="302">
        <v>7.6250363049881101E-2</v>
      </c>
      <c r="D45" s="302">
        <f t="shared" si="11"/>
        <v>9.1554964754750973E-2</v>
      </c>
      <c r="E45" s="303"/>
      <c r="F45" s="302">
        <v>1.7707646976497571E-2</v>
      </c>
      <c r="G45" s="302">
        <v>7.7120050559123993E-2</v>
      </c>
      <c r="H45" s="302">
        <f t="shared" si="12"/>
        <v>9.4827697535621563E-2</v>
      </c>
      <c r="I45" s="303"/>
      <c r="J45" s="302">
        <v>7.5687486150377769E-3</v>
      </c>
      <c r="K45" s="302">
        <v>3.031256841987913E-2</v>
      </c>
      <c r="L45" s="302">
        <f t="shared" si="13"/>
        <v>3.7881317034916907E-2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1.948853090020472E-2</v>
      </c>
      <c r="C46" s="302">
        <v>2.3304249529422724E-2</v>
      </c>
      <c r="D46" s="302">
        <f t="shared" si="11"/>
        <v>4.2792780429627447E-2</v>
      </c>
      <c r="E46" s="303"/>
      <c r="F46" s="302">
        <v>1.8823323452914476E-2</v>
      </c>
      <c r="G46" s="302">
        <v>1.8650778127685595E-2</v>
      </c>
      <c r="H46" s="302">
        <f t="shared" si="12"/>
        <v>3.7474101580600071E-2</v>
      </c>
      <c r="I46" s="303"/>
      <c r="J46" s="302">
        <v>5.3251695380904848E-3</v>
      </c>
      <c r="K46" s="302">
        <v>7.6536040745647455E-3</v>
      </c>
      <c r="L46" s="302">
        <f t="shared" si="13"/>
        <v>1.2978773612655231E-2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3.0032267877807242E-3</v>
      </c>
      <c r="C47" s="302">
        <v>0.1953019584415655</v>
      </c>
      <c r="D47" s="302">
        <f t="shared" si="11"/>
        <v>0.19830518522934623</v>
      </c>
      <c r="E47" s="303"/>
      <c r="F47" s="302">
        <v>3.1843313796127365E-3</v>
      </c>
      <c r="G47" s="302">
        <v>0.11463693448088155</v>
      </c>
      <c r="H47" s="302">
        <f>SUM(F47:G47)</f>
        <v>0.1178212658604943</v>
      </c>
      <c r="I47" s="303"/>
      <c r="J47" s="302">
        <v>1.0967381261933772E-3</v>
      </c>
      <c r="K47" s="302">
        <v>3.7320878320043847E-2</v>
      </c>
      <c r="L47" s="302">
        <f t="shared" si="13"/>
        <v>3.8417616446237222E-2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1.768726635024815E-2</v>
      </c>
      <c r="C48" s="302">
        <v>8.7050979293845383E-3</v>
      </c>
      <c r="D48" s="302">
        <f t="shared" si="11"/>
        <v>2.6392364279632687E-2</v>
      </c>
      <c r="E48" s="303"/>
      <c r="F48" s="302">
        <v>2.2993174000985363E-2</v>
      </c>
      <c r="G48" s="302">
        <v>6.986972846149464E-3</v>
      </c>
      <c r="H48" s="302">
        <f t="shared" si="12"/>
        <v>2.9980146847134827E-2</v>
      </c>
      <c r="I48" s="303"/>
      <c r="J48" s="302">
        <v>1.1064546224357576E-2</v>
      </c>
      <c r="K48" s="302">
        <v>3.4337481488503885E-3</v>
      </c>
      <c r="L48" s="302">
        <f t="shared" si="13"/>
        <v>1.4498294373207965E-2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4.594835732256883E-3</v>
      </c>
      <c r="C49" s="302">
        <v>1.7549762378663843E-2</v>
      </c>
      <c r="D49" s="302">
        <f t="shared" si="11"/>
        <v>2.2144598110920725E-2</v>
      </c>
      <c r="E49" s="303"/>
      <c r="F49" s="302">
        <v>4.7448611725840247E-3</v>
      </c>
      <c r="G49" s="302">
        <v>1.0729785365120691E-2</v>
      </c>
      <c r="H49" s="302">
        <f t="shared" si="12"/>
        <v>1.5474646537704716E-2</v>
      </c>
      <c r="I49" s="303"/>
      <c r="J49" s="302">
        <v>1.6227415629519433E-3</v>
      </c>
      <c r="K49" s="302">
        <v>5.2051698215978852E-3</v>
      </c>
      <c r="L49" s="302">
        <f t="shared" si="13"/>
        <v>6.8279113845498285E-3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8.5025819037060611E-4</v>
      </c>
      <c r="C50" s="302">
        <v>0.29728563657751911</v>
      </c>
      <c r="D50" s="302">
        <f t="shared" si="11"/>
        <v>0.29813589476788971</v>
      </c>
      <c r="E50" s="303"/>
      <c r="F50" s="302">
        <v>5.7666443870580406E-4</v>
      </c>
      <c r="G50" s="302">
        <v>0.24107684165674007</v>
      </c>
      <c r="H50" s="302">
        <f t="shared" si="12"/>
        <v>0.24165350609544586</v>
      </c>
      <c r="I50" s="303"/>
      <c r="J50" s="302">
        <v>3.8078154649184582E-4</v>
      </c>
      <c r="K50" s="302">
        <v>0.1027780047772702</v>
      </c>
      <c r="L50" s="302">
        <f t="shared" si="13"/>
        <v>0.10315878632376205</v>
      </c>
      <c r="M50" s="236"/>
      <c r="N50" s="236"/>
    </row>
    <row r="51" spans="1:14" x14ac:dyDescent="0.2">
      <c r="A51" s="237" t="str">
        <f>name!E$12</f>
        <v>Elementary occupations</v>
      </c>
      <c r="B51" s="302">
        <v>5.5897554986490084E-3</v>
      </c>
      <c r="C51" s="302">
        <v>0.12221187155041424</v>
      </c>
      <c r="D51" s="302">
        <f t="shared" si="11"/>
        <v>0.12780162704906325</v>
      </c>
      <c r="E51" s="303"/>
      <c r="F51" s="302">
        <v>4.952668461381129E-3</v>
      </c>
      <c r="G51" s="302">
        <v>8.908139530377706E-3</v>
      </c>
      <c r="H51" s="302">
        <f t="shared" si="12"/>
        <v>1.3860807991758834E-2</v>
      </c>
      <c r="I51" s="303"/>
      <c r="J51" s="302">
        <v>1.6829481056999656E-3</v>
      </c>
      <c r="K51" s="302">
        <v>1.9774017756560673E-3</v>
      </c>
      <c r="L51" s="302">
        <f t="shared" si="13"/>
        <v>3.6603498813560327E-3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0.10158171330950949</v>
      </c>
      <c r="C53" s="311">
        <f t="shared" ref="C53:L53" si="14">SUM(C43:C51)</f>
        <v>0.95041828669048944</v>
      </c>
      <c r="D53" s="311">
        <f t="shared" si="14"/>
        <v>1.0519999999999989</v>
      </c>
      <c r="E53" s="311"/>
      <c r="F53" s="311">
        <f t="shared" si="14"/>
        <v>0.1161964792717121</v>
      </c>
      <c r="G53" s="311">
        <f t="shared" si="14"/>
        <v>0.66480352072828608</v>
      </c>
      <c r="H53" s="311">
        <f t="shared" si="14"/>
        <v>0.78099999999999803</v>
      </c>
      <c r="I53" s="311"/>
      <c r="J53" s="311">
        <f t="shared" si="14"/>
        <v>4.8411609498127534E-2</v>
      </c>
      <c r="K53" s="311">
        <f t="shared" si="14"/>
        <v>0.28158839050187279</v>
      </c>
      <c r="L53" s="311">
        <f t="shared" si="14"/>
        <v>0.33000000000000035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0.16736300482093161</v>
      </c>
      <c r="C60" s="302">
        <v>0.38097194663802719</v>
      </c>
      <c r="D60" s="302">
        <f>SUM(B60:C60)</f>
        <v>0.54833495145895883</v>
      </c>
      <c r="E60" s="303"/>
      <c r="F60" s="302">
        <v>0.20946705483203706</v>
      </c>
      <c r="G60" s="302">
        <v>0.31494921668097925</v>
      </c>
      <c r="H60" s="302">
        <f>SUM(F60:G60)</f>
        <v>0.52441627151301629</v>
      </c>
      <c r="I60" s="303"/>
      <c r="J60" s="302">
        <v>0.19881340704685393</v>
      </c>
      <c r="K60" s="302">
        <v>0.24892593646657538</v>
      </c>
      <c r="L60" s="302">
        <f>SUM(J60:K60)</f>
        <v>0.44773934351342931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0.20027264000446296</v>
      </c>
      <c r="C61" s="302">
        <v>0.23687442461525912</v>
      </c>
      <c r="D61" s="302">
        <f t="shared" ref="D61:D68" si="15">SUM(B61:C61)</f>
        <v>0.43714706461972208</v>
      </c>
      <c r="E61" s="303"/>
      <c r="F61" s="302">
        <v>0.26011682905889871</v>
      </c>
      <c r="G61" s="302">
        <v>0.22705631372375615</v>
      </c>
      <c r="H61" s="302">
        <f t="shared" ref="H61:H68" si="16">SUM(F61:G61)</f>
        <v>0.48717314278265489</v>
      </c>
      <c r="I61" s="303"/>
      <c r="J61" s="302">
        <v>0.25409010954122596</v>
      </c>
      <c r="K61" s="302">
        <v>0.21376263486461955</v>
      </c>
      <c r="L61" s="302">
        <f t="shared" ref="L61:L68" si="17">SUM(J61:K61)</f>
        <v>0.46785274440584551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0.25888136467550188</v>
      </c>
      <c r="C62" s="302">
        <v>0.34203598836659638</v>
      </c>
      <c r="D62" s="302">
        <f t="shared" si="15"/>
        <v>0.60091735304209826</v>
      </c>
      <c r="E62" s="303"/>
      <c r="F62" s="302">
        <v>0.28224801781004555</v>
      </c>
      <c r="G62" s="302">
        <v>0.31165881015132252</v>
      </c>
      <c r="H62" s="302">
        <f t="shared" si="16"/>
        <v>0.59390682796136807</v>
      </c>
      <c r="I62" s="303"/>
      <c r="J62" s="302">
        <v>0.24802181588188763</v>
      </c>
      <c r="K62" s="302">
        <v>0.2162831809965497</v>
      </c>
      <c r="L62" s="302">
        <f t="shared" si="17"/>
        <v>0.46430499687843729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0.42139269539742941</v>
      </c>
      <c r="C63" s="302">
        <v>0.17971750994164309</v>
      </c>
      <c r="D63" s="302">
        <f t="shared" si="15"/>
        <v>0.60111020533907245</v>
      </c>
      <c r="E63" s="303"/>
      <c r="F63" s="302">
        <v>0.34844535188499509</v>
      </c>
      <c r="G63" s="302">
        <v>0.15838780887701467</v>
      </c>
      <c r="H63" s="302">
        <f t="shared" si="16"/>
        <v>0.50683316076200979</v>
      </c>
      <c r="I63" s="303"/>
      <c r="J63" s="302">
        <v>0.23065174512409944</v>
      </c>
      <c r="K63" s="302">
        <v>0.11360766214803414</v>
      </c>
      <c r="L63" s="302">
        <f t="shared" si="17"/>
        <v>0.34425940727213356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0.18329039770723204</v>
      </c>
      <c r="C64" s="302">
        <v>0.63988587833608468</v>
      </c>
      <c r="D64" s="302">
        <f t="shared" si="15"/>
        <v>0.82317627604331678</v>
      </c>
      <c r="E64" s="303"/>
      <c r="F64" s="302">
        <v>0.24837551281566078</v>
      </c>
      <c r="G64" s="302">
        <v>0.36489945786971567</v>
      </c>
      <c r="H64" s="302">
        <f t="shared" si="16"/>
        <v>0.6132749706853764</v>
      </c>
      <c r="I64" s="303"/>
      <c r="J64" s="302">
        <v>0.19120938805449447</v>
      </c>
      <c r="K64" s="302">
        <v>0.25089133295033778</v>
      </c>
      <c r="L64" s="302">
        <f t="shared" si="17"/>
        <v>0.44210072100483222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4.4701932195893031E-2</v>
      </c>
      <c r="C65" s="302">
        <v>2.9177205514506595E-2</v>
      </c>
      <c r="D65" s="302">
        <f t="shared" si="15"/>
        <v>7.3879137710399626E-2</v>
      </c>
      <c r="E65" s="303"/>
      <c r="F65" s="302">
        <v>5.1597315504006792E-2</v>
      </c>
      <c r="G65" s="302">
        <v>2.5379968791478864E-2</v>
      </c>
      <c r="H65" s="302">
        <f t="shared" si="16"/>
        <v>7.6977284295485657E-2</v>
      </c>
      <c r="I65" s="303"/>
      <c r="J65" s="302">
        <v>4.3469966882863663E-2</v>
      </c>
      <c r="K65" s="302">
        <v>2.0003718150044793E-2</v>
      </c>
      <c r="L65" s="302">
        <f t="shared" si="17"/>
        <v>6.3473685032908456E-2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0.2186082430049627</v>
      </c>
      <c r="C66" s="302">
        <v>0.33928187832598694</v>
      </c>
      <c r="D66" s="302">
        <f t="shared" si="15"/>
        <v>0.55789012133094962</v>
      </c>
      <c r="E66" s="303"/>
      <c r="F66" s="302">
        <v>0.16477401297917113</v>
      </c>
      <c r="G66" s="302">
        <v>0.24741559837230317</v>
      </c>
      <c r="H66" s="302">
        <f t="shared" si="16"/>
        <v>0.41218961135147431</v>
      </c>
      <c r="I66" s="303"/>
      <c r="J66" s="302">
        <v>0.13097430309693384</v>
      </c>
      <c r="K66" s="302">
        <v>0.20343767390610298</v>
      </c>
      <c r="L66" s="302">
        <f t="shared" si="17"/>
        <v>0.33441197700303682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0.39088627927620623</v>
      </c>
      <c r="C67" s="302">
        <v>1.6624727525996454</v>
      </c>
      <c r="D67" s="302">
        <f t="shared" si="15"/>
        <v>2.0533590318758517</v>
      </c>
      <c r="E67" s="303"/>
      <c r="F67" s="302">
        <v>0.29372757711119551</v>
      </c>
      <c r="G67" s="302">
        <v>1.0466560525561761</v>
      </c>
      <c r="H67" s="302">
        <f t="shared" si="16"/>
        <v>1.3403836296673717</v>
      </c>
      <c r="I67" s="303"/>
      <c r="J67" s="302">
        <v>0.29822976189810491</v>
      </c>
      <c r="K67" s="302">
        <v>0.85745028840803006</v>
      </c>
      <c r="L67" s="302">
        <f t="shared" si="17"/>
        <v>1.1556800503061351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0.37094055797431563</v>
      </c>
      <c r="C68" s="302">
        <v>0.62124530060531014</v>
      </c>
      <c r="D68" s="302">
        <f t="shared" si="15"/>
        <v>0.99218585857962571</v>
      </c>
      <c r="E68" s="303"/>
      <c r="F68" s="302">
        <v>0.2325760538681631</v>
      </c>
      <c r="G68" s="302">
        <v>0.3972690471130752</v>
      </c>
      <c r="H68" s="302">
        <f t="shared" si="16"/>
        <v>0.62984510098123825</v>
      </c>
      <c r="I68" s="303"/>
      <c r="J68" s="302">
        <v>0.16496751801649587</v>
      </c>
      <c r="K68" s="302">
        <v>0.22820955656674452</v>
      </c>
      <c r="L68" s="302">
        <f t="shared" si="17"/>
        <v>0.39317707458324036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2.2563371150569353</v>
      </c>
      <c r="C70" s="311">
        <f t="shared" ref="C70:L70" si="18">SUM(C60:C68)</f>
        <v>4.4316628849430595</v>
      </c>
      <c r="D70" s="311">
        <f t="shared" si="18"/>
        <v>6.6879999999999953</v>
      </c>
      <c r="E70" s="311"/>
      <c r="F70" s="311">
        <f t="shared" si="18"/>
        <v>2.0913277258641738</v>
      </c>
      <c r="G70" s="311">
        <f t="shared" si="18"/>
        <v>3.0936722741358218</v>
      </c>
      <c r="H70" s="311">
        <f t="shared" si="18"/>
        <v>5.1849999999999952</v>
      </c>
      <c r="I70" s="311"/>
      <c r="J70" s="311">
        <f t="shared" si="18"/>
        <v>1.7604280155429599</v>
      </c>
      <c r="K70" s="311">
        <f t="shared" si="18"/>
        <v>2.3525719844570387</v>
      </c>
      <c r="L70" s="311">
        <f t="shared" si="18"/>
        <v>4.1129999999999987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5.1427677030315651E-2</v>
      </c>
      <c r="C77" s="302">
        <v>0.29936697010992963</v>
      </c>
      <c r="D77" s="302">
        <f>SUM(B77:C77)</f>
        <v>0.35079464714024527</v>
      </c>
      <c r="E77" s="303"/>
      <c r="F77" s="302">
        <v>9.6774957343333051E-2</v>
      </c>
      <c r="G77" s="302">
        <v>0.28950624340614151</v>
      </c>
      <c r="H77" s="302">
        <f>SUM(F77:G77)</f>
        <v>0.38628120074947458</v>
      </c>
      <c r="I77" s="303"/>
      <c r="J77" s="302">
        <v>7.4174068742251048E-2</v>
      </c>
      <c r="K77" s="302">
        <v>0.22135034066467743</v>
      </c>
      <c r="L77" s="302">
        <f>SUM(J77:K77)</f>
        <v>0.29552440940692848</v>
      </c>
      <c r="M77" s="236"/>
      <c r="N77" s="236"/>
    </row>
    <row r="78" spans="1:14" x14ac:dyDescent="0.2">
      <c r="A78" s="237" t="str">
        <f>name!E$5</f>
        <v>Professional occupations</v>
      </c>
      <c r="B78" s="302">
        <v>5.6749657654891546E-2</v>
      </c>
      <c r="C78" s="302">
        <v>0.35299443213427462</v>
      </c>
      <c r="D78" s="302">
        <f t="shared" ref="D78:D85" si="19">SUM(B78:C78)</f>
        <v>0.40974408978916615</v>
      </c>
      <c r="E78" s="303"/>
      <c r="F78" s="302">
        <v>9.1225152284476238E-2</v>
      </c>
      <c r="G78" s="302">
        <v>0.38602255877721203</v>
      </c>
      <c r="H78" s="302">
        <f t="shared" ref="H78:H85" si="20">SUM(F78:G78)</f>
        <v>0.47724771106168828</v>
      </c>
      <c r="I78" s="303"/>
      <c r="J78" s="302">
        <v>6.6695143870260834E-2</v>
      </c>
      <c r="K78" s="302">
        <v>0.3195863009142168</v>
      </c>
      <c r="L78" s="302">
        <f t="shared" ref="L78:L85" si="21">SUM(J78:K78)</f>
        <v>0.38628144478447762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6.3617611423259404E-2</v>
      </c>
      <c r="C79" s="302">
        <v>0.20235947504443208</v>
      </c>
      <c r="D79" s="302">
        <f t="shared" si="19"/>
        <v>0.26597708646769147</v>
      </c>
      <c r="E79" s="303"/>
      <c r="F79" s="302">
        <v>8.7248365855795179E-2</v>
      </c>
      <c r="G79" s="302">
        <v>0.20606516531162911</v>
      </c>
      <c r="H79" s="302">
        <f t="shared" si="20"/>
        <v>0.29331353116742431</v>
      </c>
      <c r="I79" s="303"/>
      <c r="J79" s="302">
        <v>5.6489117031147507E-2</v>
      </c>
      <c r="K79" s="302">
        <v>0.14017069621695102</v>
      </c>
      <c r="L79" s="302">
        <f t="shared" si="21"/>
        <v>0.19665981324809853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0.11776473750834955</v>
      </c>
      <c r="C80" s="302">
        <v>5.894526851051899E-2</v>
      </c>
      <c r="D80" s="302">
        <f t="shared" si="19"/>
        <v>0.17671000601886855</v>
      </c>
      <c r="E80" s="303"/>
      <c r="F80" s="302">
        <v>0.12679291216124236</v>
      </c>
      <c r="G80" s="302">
        <v>5.7665506424362745E-2</v>
      </c>
      <c r="H80" s="302">
        <f t="shared" si="20"/>
        <v>0.18445841858560511</v>
      </c>
      <c r="I80" s="303"/>
      <c r="J80" s="302">
        <v>6.5875830455657897E-2</v>
      </c>
      <c r="K80" s="302">
        <v>4.9706221766275656E-2</v>
      </c>
      <c r="L80" s="302">
        <f t="shared" si="21"/>
        <v>0.11558205222193355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3.1587558888030574E-2</v>
      </c>
      <c r="C81" s="302">
        <v>0.50585527323942436</v>
      </c>
      <c r="D81" s="302">
        <f t="shared" si="19"/>
        <v>0.53744283212745492</v>
      </c>
      <c r="E81" s="303"/>
      <c r="F81" s="302">
        <v>4.2723023701684452E-2</v>
      </c>
      <c r="G81" s="302">
        <v>0.34747838111180801</v>
      </c>
      <c r="H81" s="302">
        <f t="shared" si="20"/>
        <v>0.39020140481349247</v>
      </c>
      <c r="I81" s="303"/>
      <c r="J81" s="302">
        <v>5.6393284130482217E-2</v>
      </c>
      <c r="K81" s="302">
        <v>0.21621082916122908</v>
      </c>
      <c r="L81" s="302">
        <f t="shared" si="21"/>
        <v>0.2726041132917113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1.5405553187221506E-2</v>
      </c>
      <c r="C82" s="302">
        <v>7.5721743026969804E-3</v>
      </c>
      <c r="D82" s="302">
        <f t="shared" si="19"/>
        <v>2.2977727489918488E-2</v>
      </c>
      <c r="E82" s="303"/>
      <c r="F82" s="302">
        <v>1.973355556087554E-2</v>
      </c>
      <c r="G82" s="302">
        <v>6.2899570087332829E-3</v>
      </c>
      <c r="H82" s="302">
        <f t="shared" si="20"/>
        <v>2.6023512569608824E-2</v>
      </c>
      <c r="I82" s="303"/>
      <c r="J82" s="302">
        <v>1.6660636160083724E-2</v>
      </c>
      <c r="K82" s="302">
        <v>7.0045163327674661E-3</v>
      </c>
      <c r="L82" s="302">
        <f t="shared" si="21"/>
        <v>2.3665152492851189E-2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2.8082011753352568E-2</v>
      </c>
      <c r="C83" s="302">
        <v>5.1624981561719074E-2</v>
      </c>
      <c r="D83" s="302">
        <f t="shared" si="19"/>
        <v>7.9706993315071639E-2</v>
      </c>
      <c r="E83" s="303"/>
      <c r="F83" s="302">
        <v>3.2027968243097914E-2</v>
      </c>
      <c r="G83" s="302">
        <v>4.3557777336337568E-2</v>
      </c>
      <c r="H83" s="302">
        <f t="shared" si="20"/>
        <v>7.5585745579435482E-2</v>
      </c>
      <c r="I83" s="303"/>
      <c r="J83" s="302">
        <v>2.3552771831652528E-2</v>
      </c>
      <c r="K83" s="302">
        <v>3.8851948912556236E-2</v>
      </c>
      <c r="L83" s="302">
        <f t="shared" si="21"/>
        <v>6.2404720744208761E-2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0.10808788929417501</v>
      </c>
      <c r="C84" s="302">
        <v>0.25187213294262878</v>
      </c>
      <c r="D84" s="302">
        <f t="shared" si="19"/>
        <v>0.35996002223680379</v>
      </c>
      <c r="E84" s="303"/>
      <c r="F84" s="302">
        <v>8.6392628063193894E-2</v>
      </c>
      <c r="G84" s="302">
        <v>0.16472197470708766</v>
      </c>
      <c r="H84" s="302">
        <f t="shared" si="20"/>
        <v>0.25111460277028153</v>
      </c>
      <c r="I84" s="303"/>
      <c r="J84" s="302">
        <v>7.0523932230693503E-2</v>
      </c>
      <c r="K84" s="302">
        <v>0.13612601086643256</v>
      </c>
      <c r="L84" s="302">
        <f t="shared" si="21"/>
        <v>0.20664994309712606</v>
      </c>
      <c r="M84" s="236"/>
      <c r="N84" s="236"/>
    </row>
    <row r="85" spans="1:14" x14ac:dyDescent="0.2">
      <c r="A85" s="237" t="str">
        <f>name!E$12</f>
        <v>Elementary occupations</v>
      </c>
      <c r="B85" s="302">
        <v>2.6068149939602207E-2</v>
      </c>
      <c r="C85" s="302">
        <v>8.0618445475181086E-2</v>
      </c>
      <c r="D85" s="302">
        <f t="shared" si="19"/>
        <v>0.10668659541478329</v>
      </c>
      <c r="E85" s="303"/>
      <c r="F85" s="302">
        <v>2.7327072486387691E-2</v>
      </c>
      <c r="G85" s="302">
        <v>5.2446800216599539E-2</v>
      </c>
      <c r="H85" s="302">
        <f t="shared" si="20"/>
        <v>7.9773872702987234E-2</v>
      </c>
      <c r="I85" s="303"/>
      <c r="J85" s="302">
        <v>2.2170935121857568E-2</v>
      </c>
      <c r="K85" s="302">
        <v>2.7457415590806774E-2</v>
      </c>
      <c r="L85" s="302">
        <f t="shared" si="21"/>
        <v>4.9628350712664346E-2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0.49879084667919804</v>
      </c>
      <c r="C87" s="311">
        <f t="shared" ref="C87:D87" si="22">SUM(C77:C85)</f>
        <v>1.8112091533208057</v>
      </c>
      <c r="D87" s="311">
        <f t="shared" si="22"/>
        <v>2.3100000000000032</v>
      </c>
      <c r="E87" s="311"/>
      <c r="F87" s="311">
        <f t="shared" ref="F87:H87" si="23">SUM(F77:F85)</f>
        <v>0.61024563570008616</v>
      </c>
      <c r="G87" s="311">
        <f t="shared" si="23"/>
        <v>1.5537543642999116</v>
      </c>
      <c r="H87" s="311">
        <f t="shared" si="23"/>
        <v>2.1639999999999979</v>
      </c>
      <c r="I87" s="311"/>
      <c r="J87" s="311">
        <f t="shared" ref="J87:L87" si="24">SUM(J77:J85)</f>
        <v>0.45253571957408695</v>
      </c>
      <c r="K87" s="311">
        <f t="shared" si="24"/>
        <v>1.1564642804259131</v>
      </c>
      <c r="L87" s="311">
        <f t="shared" si="24"/>
        <v>1.6089999999999998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0.18534774576308524</v>
      </c>
      <c r="C94" s="302">
        <v>0.89957813741274029</v>
      </c>
      <c r="D94" s="302">
        <f>SUM(B94:C94)</f>
        <v>1.0849258831758255</v>
      </c>
      <c r="E94" s="303"/>
      <c r="F94" s="302">
        <v>0.30370072395174835</v>
      </c>
      <c r="G94" s="302">
        <v>1.0182838104983607</v>
      </c>
      <c r="H94" s="302">
        <f>SUM(F94:G94)</f>
        <v>1.3219845344501091</v>
      </c>
      <c r="I94" s="303"/>
      <c r="J94" s="302">
        <v>0.29659907733886792</v>
      </c>
      <c r="K94" s="302">
        <v>0.96200679460596938</v>
      </c>
      <c r="L94" s="302">
        <f>SUM(J94:K94)</f>
        <v>1.2586058719448374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0.20356653565910529</v>
      </c>
      <c r="C95" s="302">
        <v>1.1155801643677947</v>
      </c>
      <c r="D95" s="302">
        <f t="shared" ref="D95:D102" si="25">SUM(B95:C95)</f>
        <v>1.3191467000268999</v>
      </c>
      <c r="E95" s="303"/>
      <c r="F95" s="302">
        <v>0.354892280498952</v>
      </c>
      <c r="G95" s="302">
        <v>1.4467748692233453</v>
      </c>
      <c r="H95" s="302">
        <f t="shared" ref="H95:H102" si="26">SUM(F95:G95)</f>
        <v>1.8016671497222974</v>
      </c>
      <c r="I95" s="303"/>
      <c r="J95" s="302">
        <v>0.36376688059594225</v>
      </c>
      <c r="K95" s="302">
        <v>1.5887261917788431</v>
      </c>
      <c r="L95" s="302">
        <f t="shared" ref="L95:L102" si="27">SUM(J95:K95)</f>
        <v>1.9524930723747853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0.24526736304083951</v>
      </c>
      <c r="C96" s="302">
        <v>0.6897420223787174</v>
      </c>
      <c r="D96" s="302">
        <f t="shared" si="25"/>
        <v>0.93500938541955692</v>
      </c>
      <c r="E96" s="303"/>
      <c r="F96" s="302">
        <v>0.37854566367777082</v>
      </c>
      <c r="G96" s="302">
        <v>0.83117541197050304</v>
      </c>
      <c r="H96" s="302">
        <f t="shared" si="26"/>
        <v>1.2097210756482739</v>
      </c>
      <c r="I96" s="303"/>
      <c r="J96" s="302">
        <v>0.34439907454263069</v>
      </c>
      <c r="K96" s="302">
        <v>0.72166888142356656</v>
      </c>
      <c r="L96" s="302">
        <f t="shared" si="27"/>
        <v>1.0660679559661972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0.45804987081729998</v>
      </c>
      <c r="C97" s="302">
        <v>0.32122452159038622</v>
      </c>
      <c r="D97" s="302">
        <f t="shared" si="25"/>
        <v>0.77927439240768615</v>
      </c>
      <c r="E97" s="303"/>
      <c r="F97" s="302">
        <v>0.52600352690699947</v>
      </c>
      <c r="G97" s="302">
        <v>0.35877969048280312</v>
      </c>
      <c r="H97" s="302">
        <f t="shared" si="26"/>
        <v>0.88478321738980259</v>
      </c>
      <c r="I97" s="303"/>
      <c r="J97" s="302">
        <v>0.3996900237591875</v>
      </c>
      <c r="K97" s="302">
        <v>0.34462749205336307</v>
      </c>
      <c r="L97" s="302">
        <f t="shared" si="27"/>
        <v>0.74431751581255057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0.11369323736639103</v>
      </c>
      <c r="C98" s="302">
        <v>2.8010584111784094</v>
      </c>
      <c r="D98" s="302">
        <f t="shared" si="25"/>
        <v>2.9147516485448004</v>
      </c>
      <c r="E98" s="303"/>
      <c r="F98" s="302">
        <v>0.19233957857776518</v>
      </c>
      <c r="G98" s="302">
        <v>2.3192407924800236</v>
      </c>
      <c r="H98" s="302">
        <f t="shared" si="26"/>
        <v>2.5115803710577889</v>
      </c>
      <c r="I98" s="303"/>
      <c r="J98" s="302">
        <v>0.27287403919170983</v>
      </c>
      <c r="K98" s="302">
        <v>1.8103537707937531</v>
      </c>
      <c r="L98" s="302">
        <f t="shared" si="27"/>
        <v>2.0832278099854631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3.1540022709630564E-2</v>
      </c>
      <c r="C99" s="302">
        <v>5.4290139517884743E-2</v>
      </c>
      <c r="D99" s="302">
        <f t="shared" si="25"/>
        <v>8.58301622275153E-2</v>
      </c>
      <c r="E99" s="303"/>
      <c r="F99" s="302">
        <v>7.1392313441506039E-2</v>
      </c>
      <c r="G99" s="302">
        <v>6.1679796389636013E-2</v>
      </c>
      <c r="H99" s="302">
        <f t="shared" si="26"/>
        <v>0.13307210983114204</v>
      </c>
      <c r="I99" s="303"/>
      <c r="J99" s="302">
        <v>6.6995856116160643E-2</v>
      </c>
      <c r="K99" s="302">
        <v>8.534400920443079E-2</v>
      </c>
      <c r="L99" s="302">
        <f t="shared" si="27"/>
        <v>0.15233986532059143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0.11442921764028087</v>
      </c>
      <c r="C100" s="302">
        <v>0.1729316740653809</v>
      </c>
      <c r="D100" s="302">
        <f t="shared" si="25"/>
        <v>0.28736089170566176</v>
      </c>
      <c r="E100" s="303"/>
      <c r="F100" s="302">
        <v>0.12934310319442288</v>
      </c>
      <c r="G100" s="302">
        <v>0.16695462253158785</v>
      </c>
      <c r="H100" s="302">
        <f t="shared" si="26"/>
        <v>0.29629772572601076</v>
      </c>
      <c r="I100" s="303"/>
      <c r="J100" s="302">
        <v>0.1184769987466055</v>
      </c>
      <c r="K100" s="302">
        <v>0.17784126523639252</v>
      </c>
      <c r="L100" s="302">
        <f t="shared" si="27"/>
        <v>0.29631826398299799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0.19361456040560585</v>
      </c>
      <c r="C101" s="302">
        <v>1.2096925571516568</v>
      </c>
      <c r="D101" s="302">
        <f t="shared" si="25"/>
        <v>1.4033071175572627</v>
      </c>
      <c r="E101" s="303"/>
      <c r="F101" s="302">
        <v>0.24495199597056433</v>
      </c>
      <c r="G101" s="302">
        <v>0.99408300108308723</v>
      </c>
      <c r="H101" s="302">
        <f t="shared" si="26"/>
        <v>1.2390349970536516</v>
      </c>
      <c r="I101" s="303"/>
      <c r="J101" s="302">
        <v>0.24653877666761106</v>
      </c>
      <c r="K101" s="302">
        <v>0.95260280431862177</v>
      </c>
      <c r="L101" s="302">
        <f t="shared" si="27"/>
        <v>1.1991415809862329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8.7475176387275894E-2</v>
      </c>
      <c r="C102" s="302">
        <v>0.47891864254751315</v>
      </c>
      <c r="D102" s="302">
        <f t="shared" si="25"/>
        <v>0.56639381893478902</v>
      </c>
      <c r="E102" s="303"/>
      <c r="F102" s="302">
        <v>0.1181076736555261</v>
      </c>
      <c r="G102" s="302">
        <v>0.38375114546540146</v>
      </c>
      <c r="H102" s="302">
        <f t="shared" si="26"/>
        <v>0.50185881912092756</v>
      </c>
      <c r="I102" s="303"/>
      <c r="J102" s="302">
        <v>9.5796420267148685E-2</v>
      </c>
      <c r="K102" s="302">
        <v>0.25269164335918548</v>
      </c>
      <c r="L102" s="302">
        <f t="shared" si="27"/>
        <v>0.34848806362633417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1.632983729789514</v>
      </c>
      <c r="C104" s="311">
        <f t="shared" ref="C104:D104" si="28">SUM(C94:C102)</f>
        <v>7.7430162702104832</v>
      </c>
      <c r="D104" s="311">
        <f t="shared" si="28"/>
        <v>9.3759999999999977</v>
      </c>
      <c r="E104" s="311"/>
      <c r="F104" s="311">
        <f t="shared" ref="F104:H104" si="29">SUM(F94:F102)</f>
        <v>2.3192768598752549</v>
      </c>
      <c r="G104" s="311">
        <f t="shared" si="29"/>
        <v>7.5807231401247481</v>
      </c>
      <c r="H104" s="311">
        <f t="shared" si="29"/>
        <v>9.9000000000000039</v>
      </c>
      <c r="I104" s="311"/>
      <c r="J104" s="311">
        <f t="shared" ref="J104:L104" si="30">SUM(J94:J102)</f>
        <v>2.2051371472258636</v>
      </c>
      <c r="K104" s="311">
        <f t="shared" si="30"/>
        <v>6.8958628527741261</v>
      </c>
      <c r="L104" s="311">
        <f t="shared" si="30"/>
        <v>9.1009999999999902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8.5650050821854118E-3</v>
      </c>
      <c r="C111" s="302">
        <v>2.727723816995169E-2</v>
      </c>
      <c r="D111" s="302">
        <f>SUM(B111:C111)</f>
        <v>3.5842243252137099E-2</v>
      </c>
      <c r="E111" s="303"/>
      <c r="F111" s="302">
        <v>1.3382092624703707E-2</v>
      </c>
      <c r="G111" s="302">
        <v>3.4523719516472338E-2</v>
      </c>
      <c r="H111" s="302">
        <f>SUM(F111:G111)</f>
        <v>4.7905812141176049E-2</v>
      </c>
      <c r="I111" s="303"/>
      <c r="J111" s="302">
        <v>1.3447413250729493E-2</v>
      </c>
      <c r="K111" s="302">
        <v>3.3645349964346975E-2</v>
      </c>
      <c r="L111" s="302">
        <f>SUM(J111:K111)</f>
        <v>4.7092763215076466E-2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1.6177902506729451E-2</v>
      </c>
      <c r="C112" s="302">
        <v>7.7864908168625971E-2</v>
      </c>
      <c r="D112" s="302">
        <f t="shared" ref="D112:D119" si="31">SUM(B112:C112)</f>
        <v>9.4042810675355415E-2</v>
      </c>
      <c r="E112" s="303"/>
      <c r="F112" s="302">
        <v>2.7369658929600284E-2</v>
      </c>
      <c r="G112" s="302">
        <v>0.11618968625454906</v>
      </c>
      <c r="H112" s="302">
        <f t="shared" ref="H112:H119" si="32">SUM(F112:G112)</f>
        <v>0.14355934518414934</v>
      </c>
      <c r="I112" s="303"/>
      <c r="J112" s="302">
        <v>3.1351732449032582E-2</v>
      </c>
      <c r="K112" s="302">
        <v>0.11662934610992946</v>
      </c>
      <c r="L112" s="302">
        <f t="shared" ref="L112:L119" si="33">SUM(J112:K112)</f>
        <v>0.14798107855896203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1.5789371754212307E-2</v>
      </c>
      <c r="C113" s="302">
        <v>4.7857678599910213E-2</v>
      </c>
      <c r="D113" s="302">
        <f t="shared" si="31"/>
        <v>6.364705035412252E-2</v>
      </c>
      <c r="E113" s="303"/>
      <c r="F113" s="302">
        <v>2.363346370865094E-2</v>
      </c>
      <c r="G113" s="302">
        <v>7.121360176672413E-2</v>
      </c>
      <c r="H113" s="302">
        <f t="shared" si="32"/>
        <v>9.4847065475375067E-2</v>
      </c>
      <c r="I113" s="303"/>
      <c r="J113" s="302">
        <v>2.2031418973673347E-2</v>
      </c>
      <c r="K113" s="302">
        <v>5.6690904361799146E-2</v>
      </c>
      <c r="L113" s="302">
        <f t="shared" si="33"/>
        <v>7.8722323335472494E-2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6.2885099462890531E-2</v>
      </c>
      <c r="C114" s="302">
        <v>4.0626024226263845E-2</v>
      </c>
      <c r="D114" s="302">
        <f t="shared" si="31"/>
        <v>0.10351112368915438</v>
      </c>
      <c r="E114" s="303"/>
      <c r="F114" s="302">
        <v>7.144802972169996E-2</v>
      </c>
      <c r="G114" s="302">
        <v>5.9805235819860331E-2</v>
      </c>
      <c r="H114" s="302">
        <f t="shared" si="32"/>
        <v>0.1312532655415603</v>
      </c>
      <c r="I114" s="303"/>
      <c r="J114" s="302">
        <v>5.0131145950631124E-2</v>
      </c>
      <c r="K114" s="302">
        <v>5.3854272259851704E-2</v>
      </c>
      <c r="L114" s="302">
        <f t="shared" si="33"/>
        <v>0.10398541821048282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3.9191581420624953E-3</v>
      </c>
      <c r="C115" s="302">
        <v>6.363900323040271E-2</v>
      </c>
      <c r="D115" s="302">
        <f t="shared" si="31"/>
        <v>6.7558161372465203E-2</v>
      </c>
      <c r="E115" s="303"/>
      <c r="F115" s="302">
        <v>5.5223672633596147E-3</v>
      </c>
      <c r="G115" s="302">
        <v>6.1710910369619801E-2</v>
      </c>
      <c r="H115" s="302">
        <f t="shared" si="32"/>
        <v>6.7233277632979413E-2</v>
      </c>
      <c r="I115" s="303"/>
      <c r="J115" s="302">
        <v>1.4179085793442152E-2</v>
      </c>
      <c r="K115" s="302">
        <v>3.9382193276459983E-2</v>
      </c>
      <c r="L115" s="302">
        <f t="shared" si="33"/>
        <v>5.3561279069902136E-2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2.8470776364878116E-3</v>
      </c>
      <c r="C116" s="302">
        <v>1.034895527192495E-2</v>
      </c>
      <c r="D116" s="302">
        <f t="shared" si="31"/>
        <v>1.3196032908412762E-2</v>
      </c>
      <c r="E116" s="303"/>
      <c r="F116" s="302">
        <v>3.3202961947009762E-3</v>
      </c>
      <c r="G116" s="302">
        <v>1.4633864838538348E-2</v>
      </c>
      <c r="H116" s="302">
        <f t="shared" si="32"/>
        <v>1.7954161033239324E-2</v>
      </c>
      <c r="I116" s="303"/>
      <c r="J116" s="302">
        <v>2.6786334500936084E-3</v>
      </c>
      <c r="K116" s="302">
        <v>1.6954913022640895E-2</v>
      </c>
      <c r="L116" s="302">
        <f t="shared" si="33"/>
        <v>1.9633546472734503E-2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3.6079462921857736E-2</v>
      </c>
      <c r="C117" s="302">
        <v>6.0305230626147378E-2</v>
      </c>
      <c r="D117" s="302">
        <f t="shared" si="31"/>
        <v>9.6384693548005107E-2</v>
      </c>
      <c r="E117" s="303"/>
      <c r="F117" s="302">
        <v>5.0105914557810681E-2</v>
      </c>
      <c r="G117" s="302">
        <v>8.2471920736908913E-2</v>
      </c>
      <c r="H117" s="302">
        <f t="shared" si="32"/>
        <v>0.13257783529471959</v>
      </c>
      <c r="I117" s="303"/>
      <c r="J117" s="302">
        <v>5.8535997447998686E-2</v>
      </c>
      <c r="K117" s="302">
        <v>9.6066428659137518E-2</v>
      </c>
      <c r="L117" s="302">
        <f t="shared" si="33"/>
        <v>0.1546024261071362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7.6547021847195816E-4</v>
      </c>
      <c r="C118" s="302">
        <v>3.1921212128134369E-2</v>
      </c>
      <c r="D118" s="302">
        <f t="shared" si="31"/>
        <v>3.2686682346606329E-2</v>
      </c>
      <c r="E118" s="303"/>
      <c r="F118" s="302">
        <v>8.091533351641993E-4</v>
      </c>
      <c r="G118" s="302">
        <v>3.2134691797338959E-2</v>
      </c>
      <c r="H118" s="302">
        <f t="shared" si="32"/>
        <v>3.2943845132503161E-2</v>
      </c>
      <c r="I118" s="303"/>
      <c r="J118" s="302">
        <v>1.3387643799638508E-3</v>
      </c>
      <c r="K118" s="302">
        <v>3.6742258115345559E-2</v>
      </c>
      <c r="L118" s="302">
        <f t="shared" si="33"/>
        <v>3.8081022495309411E-2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3.4121687942460397E-3</v>
      </c>
      <c r="C119" s="302">
        <v>9.7190330594954574E-3</v>
      </c>
      <c r="D119" s="302">
        <f t="shared" si="31"/>
        <v>1.3131201853741496E-2</v>
      </c>
      <c r="E119" s="303"/>
      <c r="F119" s="302">
        <v>4.0770799449333537E-3</v>
      </c>
      <c r="G119" s="302">
        <v>1.06483126193646E-2</v>
      </c>
      <c r="H119" s="302">
        <f t="shared" si="32"/>
        <v>1.4725392564297952E-2</v>
      </c>
      <c r="I119" s="303"/>
      <c r="J119" s="302">
        <v>2.2800761446437898E-3</v>
      </c>
      <c r="K119" s="302">
        <v>7.0600663902787878E-3</v>
      </c>
      <c r="L119" s="302">
        <f t="shared" si="33"/>
        <v>9.3401425349225776E-3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0.15044071651914376</v>
      </c>
      <c r="C121" s="311">
        <f t="shared" ref="C121:D121" si="34">SUM(C111:C119)</f>
        <v>0.36955928348085665</v>
      </c>
      <c r="D121" s="311">
        <f t="shared" si="34"/>
        <v>0.52000000000000035</v>
      </c>
      <c r="E121" s="311"/>
      <c r="F121" s="311">
        <f t="shared" ref="F121:H121" si="35">SUM(F111:F119)</f>
        <v>0.19966805628062373</v>
      </c>
      <c r="G121" s="311">
        <f t="shared" si="35"/>
        <v>0.48333194371937643</v>
      </c>
      <c r="H121" s="311">
        <f t="shared" si="35"/>
        <v>0.68300000000000016</v>
      </c>
      <c r="I121" s="311"/>
      <c r="J121" s="311">
        <f t="shared" ref="J121:L121" si="36">SUM(J111:J119)</f>
        <v>0.19597426784020866</v>
      </c>
      <c r="K121" s="311">
        <f t="shared" si="36"/>
        <v>0.45702573215979003</v>
      </c>
      <c r="L121" s="311">
        <f t="shared" si="36"/>
        <v>0.65299999999999858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3.8740135115945547E-2</v>
      </c>
      <c r="C128" s="302">
        <v>0.18639427663582267</v>
      </c>
      <c r="D128" s="302">
        <f>SUM(B128:C128)</f>
        <v>0.22513441175176821</v>
      </c>
      <c r="E128" s="303"/>
      <c r="F128" s="302">
        <v>3.6002597730602756E-2</v>
      </c>
      <c r="G128" s="302">
        <v>0.17072448769290766</v>
      </c>
      <c r="H128" s="302">
        <f>SUM(F128:G128)</f>
        <v>0.20672708542351043</v>
      </c>
      <c r="I128" s="303"/>
      <c r="J128" s="302">
        <v>4.7377818681809222E-2</v>
      </c>
      <c r="K128" s="302">
        <v>0.1850932964735543</v>
      </c>
      <c r="L128" s="302">
        <f>SUM(J128:K128)</f>
        <v>0.23247111515536351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5.6924904536131221E-2</v>
      </c>
      <c r="C129" s="302">
        <v>0.13237207615541832</v>
      </c>
      <c r="D129" s="302">
        <f t="shared" ref="D129:D136" si="37">SUM(B129:C129)</f>
        <v>0.18929698069154954</v>
      </c>
      <c r="E129" s="303"/>
      <c r="F129" s="302">
        <v>5.9444578487516185E-2</v>
      </c>
      <c r="G129" s="302">
        <v>0.16646090302602212</v>
      </c>
      <c r="H129" s="302">
        <f t="shared" ref="H129:H136" si="38">SUM(F129:G129)</f>
        <v>0.22590548151353831</v>
      </c>
      <c r="I129" s="303"/>
      <c r="J129" s="302">
        <v>8.5210896750743836E-2</v>
      </c>
      <c r="K129" s="302">
        <v>0.19137893069784848</v>
      </c>
      <c r="L129" s="302">
        <f t="shared" ref="L129:L136" si="39">SUM(J129:K129)</f>
        <v>0.27658982744859228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7.4809781948637896E-2</v>
      </c>
      <c r="C130" s="302">
        <v>0.1062560500954734</v>
      </c>
      <c r="D130" s="302">
        <f t="shared" si="37"/>
        <v>0.18106583204411131</v>
      </c>
      <c r="E130" s="303"/>
      <c r="F130" s="302">
        <v>6.9740111340793567E-2</v>
      </c>
      <c r="G130" s="302">
        <v>0.1286701875762207</v>
      </c>
      <c r="H130" s="302">
        <f t="shared" si="38"/>
        <v>0.19841029891701428</v>
      </c>
      <c r="I130" s="303"/>
      <c r="J130" s="302">
        <v>7.7735844466651022E-2</v>
      </c>
      <c r="K130" s="302">
        <v>0.11885504141876584</v>
      </c>
      <c r="L130" s="302">
        <f t="shared" si="39"/>
        <v>0.19659088588541684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0.10852790834136943</v>
      </c>
      <c r="C131" s="302">
        <v>4.777920821976879E-2</v>
      </c>
      <c r="D131" s="302">
        <f t="shared" si="37"/>
        <v>0.15630711656113822</v>
      </c>
      <c r="E131" s="303"/>
      <c r="F131" s="302">
        <v>8.3890176216706927E-2</v>
      </c>
      <c r="G131" s="302">
        <v>5.9561516825624404E-2</v>
      </c>
      <c r="H131" s="302">
        <f t="shared" si="38"/>
        <v>0.14345169304233132</v>
      </c>
      <c r="I131" s="303"/>
      <c r="J131" s="302">
        <v>6.4258610008518735E-2</v>
      </c>
      <c r="K131" s="302">
        <v>7.0494095916181526E-2</v>
      </c>
      <c r="L131" s="302">
        <f t="shared" si="39"/>
        <v>0.13475270592470026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3.7299687330488898E-2</v>
      </c>
      <c r="C132" s="302">
        <v>0.25653925359909602</v>
      </c>
      <c r="D132" s="302">
        <f t="shared" si="37"/>
        <v>0.2938389409295849</v>
      </c>
      <c r="E132" s="303"/>
      <c r="F132" s="302">
        <v>2.4586630935674925E-2</v>
      </c>
      <c r="G132" s="302">
        <v>0.1394689850952299</v>
      </c>
      <c r="H132" s="302">
        <f t="shared" si="38"/>
        <v>0.16405561603090482</v>
      </c>
      <c r="I132" s="303"/>
      <c r="J132" s="302">
        <v>6.3143745078225413E-2</v>
      </c>
      <c r="K132" s="302">
        <v>0.12717310244864921</v>
      </c>
      <c r="L132" s="302">
        <f t="shared" si="39"/>
        <v>0.19031684752687461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2.4393845461361433E-2</v>
      </c>
      <c r="C133" s="302">
        <v>1.6219798449620345E-2</v>
      </c>
      <c r="D133" s="302">
        <f t="shared" si="37"/>
        <v>4.0613643910981781E-2</v>
      </c>
      <c r="E133" s="303"/>
      <c r="F133" s="302">
        <v>1.3398706219224878E-2</v>
      </c>
      <c r="G133" s="302">
        <v>1.7725524735434109E-2</v>
      </c>
      <c r="H133" s="302">
        <f t="shared" si="38"/>
        <v>3.1124230954658987E-2</v>
      </c>
      <c r="I133" s="303"/>
      <c r="J133" s="302">
        <v>1.2176367841576413E-2</v>
      </c>
      <c r="K133" s="302">
        <v>1.9702208483670356E-2</v>
      </c>
      <c r="L133" s="302">
        <f t="shared" si="39"/>
        <v>3.1878576325246766E-2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3.718242952846465E-2</v>
      </c>
      <c r="C134" s="302">
        <v>5.2394183678329223E-2</v>
      </c>
      <c r="D134" s="302">
        <f>SUM(B134:C134)</f>
        <v>8.9576613206793873E-2</v>
      </c>
      <c r="E134" s="303"/>
      <c r="F134" s="302">
        <v>3.7081996043107322E-2</v>
      </c>
      <c r="G134" s="302">
        <v>4.9079842753758728E-2</v>
      </c>
      <c r="H134" s="302">
        <f t="shared" si="38"/>
        <v>8.616183879686605E-2</v>
      </c>
      <c r="I134" s="303"/>
      <c r="J134" s="302">
        <v>4.6324487842577117E-2</v>
      </c>
      <c r="K134" s="302">
        <v>6.0248247301023981E-2</v>
      </c>
      <c r="L134" s="302">
        <f t="shared" si="39"/>
        <v>0.10657273514360111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2.8533101486072968E-2</v>
      </c>
      <c r="C135" s="302">
        <v>0.40896799921338783</v>
      </c>
      <c r="D135" s="302">
        <f t="shared" si="37"/>
        <v>0.4375011006994608</v>
      </c>
      <c r="E135" s="303"/>
      <c r="F135" s="302">
        <v>1.8539145856768569E-2</v>
      </c>
      <c r="G135" s="302">
        <v>0.40210577089321808</v>
      </c>
      <c r="H135" s="302">
        <f t="shared" si="38"/>
        <v>0.42064491674998666</v>
      </c>
      <c r="I135" s="303"/>
      <c r="J135" s="302">
        <v>2.283604261283215E-2</v>
      </c>
      <c r="K135" s="302">
        <v>0.46966354170957175</v>
      </c>
      <c r="L135" s="302">
        <f t="shared" si="39"/>
        <v>0.49249958432240393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4.0992802352050689E-2</v>
      </c>
      <c r="C136" s="302">
        <v>0.2436725578525642</v>
      </c>
      <c r="D136" s="302">
        <f t="shared" si="37"/>
        <v>0.28466536020461486</v>
      </c>
      <c r="E136" s="303"/>
      <c r="F136" s="302">
        <v>2.2117915763941922E-2</v>
      </c>
      <c r="G136" s="302">
        <v>0.24240092280724879</v>
      </c>
      <c r="H136" s="302">
        <f t="shared" si="38"/>
        <v>0.26451883857119068</v>
      </c>
      <c r="I136" s="303"/>
      <c r="J136" s="302">
        <v>1.551596663084235E-2</v>
      </c>
      <c r="K136" s="302">
        <v>0.23181175563695933</v>
      </c>
      <c r="L136" s="302">
        <f t="shared" si="39"/>
        <v>0.24732772226780167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0.44740459610052263</v>
      </c>
      <c r="C138" s="311">
        <f t="shared" ref="C138" si="40">SUM(C128:C136)</f>
        <v>1.4505954038994808</v>
      </c>
      <c r="D138" s="311">
        <f>SUM(D128:D136)</f>
        <v>1.8980000000000037</v>
      </c>
      <c r="E138" s="311"/>
      <c r="F138" s="311">
        <f t="shared" ref="F138:H138" si="41">SUM(F128:F136)</f>
        <v>0.364801858594337</v>
      </c>
      <c r="G138" s="311">
        <f t="shared" si="41"/>
        <v>1.3761981414056645</v>
      </c>
      <c r="H138" s="311">
        <f t="shared" si="41"/>
        <v>1.7410000000000014</v>
      </c>
      <c r="I138" s="311"/>
      <c r="J138" s="311">
        <f t="shared" ref="J138:L138" si="42">SUM(J128:J136)</f>
        <v>0.43457977991377628</v>
      </c>
      <c r="K138" s="311">
        <f t="shared" si="42"/>
        <v>1.4744202200862246</v>
      </c>
      <c r="L138" s="311">
        <f t="shared" si="42"/>
        <v>1.9090000000000009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0.3780767415535658</v>
      </c>
      <c r="C145" s="302">
        <v>1.504619590856987</v>
      </c>
      <c r="D145" s="302">
        <f>SUM(B145:C145)</f>
        <v>1.8826963324105528</v>
      </c>
      <c r="E145" s="303"/>
      <c r="F145" s="302">
        <v>0.66701537837011171</v>
      </c>
      <c r="G145" s="302">
        <v>2.1764059674077783</v>
      </c>
      <c r="H145" s="302">
        <f>SUM(F145:G145)</f>
        <v>2.8434213457778901</v>
      </c>
      <c r="I145" s="303"/>
      <c r="J145" s="302">
        <v>0.88270802636980306</v>
      </c>
      <c r="K145" s="302">
        <v>2.3432179226644996</v>
      </c>
      <c r="L145" s="302">
        <f>SUM(J145:K145)</f>
        <v>3.2259259490343029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0.3767794064665545</v>
      </c>
      <c r="C146" s="302">
        <v>1.8922331434356636</v>
      </c>
      <c r="D146" s="302">
        <f t="shared" ref="D146:D153" si="43">SUM(B146:C146)</f>
        <v>2.269012549902218</v>
      </c>
      <c r="E146" s="303"/>
      <c r="F146" s="302">
        <v>0.56580422816223475</v>
      </c>
      <c r="G146" s="302">
        <v>2.8708476972470773</v>
      </c>
      <c r="H146" s="302">
        <f t="shared" ref="H146:H153" si="44">SUM(F146:G146)</f>
        <v>3.4366519254093122</v>
      </c>
      <c r="I146" s="303"/>
      <c r="J146" s="302">
        <v>0.79679634053949489</v>
      </c>
      <c r="K146" s="302">
        <v>3.6738831214977448</v>
      </c>
      <c r="L146" s="302">
        <f t="shared" ref="L146:L153" si="45">SUM(J146:K146)</f>
        <v>4.4706794620372392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0.31855472098371523</v>
      </c>
      <c r="C147" s="302">
        <v>0.9409837050369938</v>
      </c>
      <c r="D147" s="302">
        <f t="shared" si="43"/>
        <v>1.259538426020709</v>
      </c>
      <c r="E147" s="303"/>
      <c r="F147" s="302">
        <v>0.42279595685152654</v>
      </c>
      <c r="G147" s="302">
        <v>1.385029742996428</v>
      </c>
      <c r="H147" s="302">
        <f t="shared" si="44"/>
        <v>1.8078256998479545</v>
      </c>
      <c r="I147" s="303"/>
      <c r="J147" s="302">
        <v>0.53240921829866195</v>
      </c>
      <c r="K147" s="302">
        <v>1.3943074179201385</v>
      </c>
      <c r="L147" s="302">
        <f t="shared" si="45"/>
        <v>1.9267166362188004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1.3832107608539723</v>
      </c>
      <c r="C148" s="302">
        <v>0.15480097045185578</v>
      </c>
      <c r="D148" s="302">
        <f t="shared" si="43"/>
        <v>1.5380117313058281</v>
      </c>
      <c r="E148" s="303"/>
      <c r="F148" s="302">
        <v>1.5893486008293158</v>
      </c>
      <c r="G148" s="302">
        <v>0.21615940380658449</v>
      </c>
      <c r="H148" s="302">
        <f t="shared" si="44"/>
        <v>1.8055080046359002</v>
      </c>
      <c r="I148" s="303"/>
      <c r="J148" s="302">
        <v>1.3719860992502577</v>
      </c>
      <c r="K148" s="302">
        <v>0.22987520090356711</v>
      </c>
      <c r="L148" s="302">
        <f t="shared" si="45"/>
        <v>1.6018613001538249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7.5379567593835434E-2</v>
      </c>
      <c r="C149" s="302">
        <v>11.462942823602312</v>
      </c>
      <c r="D149" s="302">
        <f t="shared" si="43"/>
        <v>11.538322391196147</v>
      </c>
      <c r="E149" s="303"/>
      <c r="F149" s="302">
        <v>0.1345072207250925</v>
      </c>
      <c r="G149" s="302">
        <v>10.337983748314961</v>
      </c>
      <c r="H149" s="302">
        <f t="shared" si="44"/>
        <v>10.472490969040054</v>
      </c>
      <c r="I149" s="303"/>
      <c r="J149" s="302">
        <v>0.27245623138503766</v>
      </c>
      <c r="K149" s="302">
        <v>11.034396157601382</v>
      </c>
      <c r="L149" s="302">
        <f t="shared" si="45"/>
        <v>11.306852388986419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1.5070853353624809E-2</v>
      </c>
      <c r="C150" s="302">
        <v>3.0298549874936298E-2</v>
      </c>
      <c r="D150" s="302">
        <f t="shared" si="43"/>
        <v>4.5369403228561103E-2</v>
      </c>
      <c r="E150" s="303"/>
      <c r="F150" s="302">
        <v>2.1442203236159838E-2</v>
      </c>
      <c r="G150" s="302">
        <v>4.4339795306068457E-2</v>
      </c>
      <c r="H150" s="302">
        <f t="shared" si="44"/>
        <v>6.5781998542228298E-2</v>
      </c>
      <c r="I150" s="303"/>
      <c r="J150" s="302">
        <v>3.5813837155350997E-2</v>
      </c>
      <c r="K150" s="302">
        <v>4.9498401666989392E-2</v>
      </c>
      <c r="L150" s="302">
        <f t="shared" si="45"/>
        <v>8.5312238822340389E-2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0.21562209151382228</v>
      </c>
      <c r="C151" s="302">
        <v>0.18008252195189525</v>
      </c>
      <c r="D151" s="302">
        <f t="shared" si="43"/>
        <v>0.3957046134657175</v>
      </c>
      <c r="E151" s="303"/>
      <c r="F151" s="302">
        <v>0.2379151815878964</v>
      </c>
      <c r="G151" s="302">
        <v>0.23274291273352735</v>
      </c>
      <c r="H151" s="302">
        <f t="shared" si="44"/>
        <v>0.47065809432142375</v>
      </c>
      <c r="I151" s="303"/>
      <c r="J151" s="302">
        <v>0.29190215972926076</v>
      </c>
      <c r="K151" s="302">
        <v>0.28694210104130674</v>
      </c>
      <c r="L151" s="302">
        <f t="shared" si="45"/>
        <v>0.5788442607705675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1.6638221766010885E-2</v>
      </c>
      <c r="C152" s="302">
        <v>1.8057526922275604</v>
      </c>
      <c r="D152" s="302">
        <f t="shared" si="43"/>
        <v>1.8223909139935712</v>
      </c>
      <c r="E152" s="303"/>
      <c r="F152" s="302">
        <v>1.701192499349299E-2</v>
      </c>
      <c r="G152" s="302">
        <v>1.8641174247133436</v>
      </c>
      <c r="H152" s="302">
        <f t="shared" si="44"/>
        <v>1.8811293497068367</v>
      </c>
      <c r="I152" s="303"/>
      <c r="J152" s="302">
        <v>2.4180475859470911E-2</v>
      </c>
      <c r="K152" s="302">
        <v>2.2869711996730855</v>
      </c>
      <c r="L152" s="302">
        <f t="shared" si="45"/>
        <v>2.3111516755325563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7.8848034135228479E-2</v>
      </c>
      <c r="C153" s="302">
        <v>1.1051056043414786</v>
      </c>
      <c r="D153" s="302">
        <f t="shared" si="43"/>
        <v>1.1839536384767071</v>
      </c>
      <c r="E153" s="303"/>
      <c r="F153" s="302">
        <v>8.2893001700586708E-2</v>
      </c>
      <c r="G153" s="302">
        <v>1.1216396110178484</v>
      </c>
      <c r="H153" s="302">
        <f t="shared" si="44"/>
        <v>1.204532612718435</v>
      </c>
      <c r="I153" s="303"/>
      <c r="J153" s="302">
        <v>9.1552640640550617E-2</v>
      </c>
      <c r="K153" s="302">
        <v>1.066103447803421</v>
      </c>
      <c r="L153" s="302">
        <f t="shared" si="45"/>
        <v>1.1576560884439717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2.85818039822033</v>
      </c>
      <c r="C155" s="311">
        <f t="shared" ref="C155:D155" si="46">SUM(C145:C153)</f>
        <v>19.076819601779683</v>
      </c>
      <c r="D155" s="311">
        <f t="shared" si="46"/>
        <v>21.935000000000016</v>
      </c>
      <c r="E155" s="311"/>
      <c r="F155" s="311">
        <f t="shared" ref="F155:H155" si="47">SUM(F145:F153)</f>
        <v>3.7387336964564173</v>
      </c>
      <c r="G155" s="311">
        <f t="shared" si="47"/>
        <v>20.249266303543617</v>
      </c>
      <c r="H155" s="311">
        <f t="shared" si="47"/>
        <v>23.988000000000032</v>
      </c>
      <c r="I155" s="311"/>
      <c r="J155" s="311">
        <f t="shared" ref="J155:L155" si="48">SUM(J145:J153)</f>
        <v>4.2998050292278887</v>
      </c>
      <c r="K155" s="311">
        <f t="shared" si="48"/>
        <v>22.365194970772141</v>
      </c>
      <c r="L155" s="311">
        <f t="shared" si="48"/>
        <v>26.66500000000002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1.5506443983545342</v>
      </c>
      <c r="C162" s="302">
        <v>3.5745447199182214</v>
      </c>
      <c r="D162" s="302">
        <f>SUM(B162:C162)</f>
        <v>5.1251891182727558</v>
      </c>
      <c r="E162" s="303"/>
      <c r="F162" s="302">
        <v>2.2410654252316564</v>
      </c>
      <c r="G162" s="302">
        <v>4.3024056190323261</v>
      </c>
      <c r="H162" s="302">
        <f>SUM(F162:G162)</f>
        <v>6.543471044263983</v>
      </c>
      <c r="I162" s="303"/>
      <c r="J162" s="302">
        <v>2.4045961424517746</v>
      </c>
      <c r="K162" s="302">
        <v>4.7789413625774788</v>
      </c>
      <c r="L162" s="302">
        <f>SUM(J162:K162)</f>
        <v>7.1835375050292534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1.0935692161205131</v>
      </c>
      <c r="C163" s="302">
        <v>1.8880353637673224</v>
      </c>
      <c r="D163" s="302">
        <f t="shared" ref="D163:D170" si="49">SUM(B163:C163)</f>
        <v>2.9816045798878354</v>
      </c>
      <c r="E163" s="303"/>
      <c r="F163" s="302">
        <v>1.620863527907914</v>
      </c>
      <c r="G163" s="302">
        <v>2.5319267847718034</v>
      </c>
      <c r="H163" s="302">
        <f t="shared" ref="H163:H170" si="50">SUM(F163:G163)</f>
        <v>4.1527903126797172</v>
      </c>
      <c r="I163" s="303"/>
      <c r="J163" s="302">
        <v>2.1507176811489925</v>
      </c>
      <c r="K163" s="302">
        <v>3.1503221327244604</v>
      </c>
      <c r="L163" s="302">
        <f t="shared" ref="L163:L170" si="51">SUM(J163:K163)</f>
        <v>5.3010398138734534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1.2365946282222127</v>
      </c>
      <c r="C164" s="302">
        <v>2.0037133551231783</v>
      </c>
      <c r="D164" s="302">
        <f t="shared" si="49"/>
        <v>3.2403079833453909</v>
      </c>
      <c r="E164" s="303"/>
      <c r="F164" s="302">
        <v>1.57262625426171</v>
      </c>
      <c r="G164" s="302">
        <v>2.3668107787113581</v>
      </c>
      <c r="H164" s="302">
        <f t="shared" si="50"/>
        <v>3.9394370329730681</v>
      </c>
      <c r="I164" s="303"/>
      <c r="J164" s="302">
        <v>1.7721290797256628</v>
      </c>
      <c r="K164" s="302">
        <v>2.3578726074766565</v>
      </c>
      <c r="L164" s="302">
        <f t="shared" si="51"/>
        <v>4.1300016872023191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2.5112462911986753</v>
      </c>
      <c r="C165" s="302">
        <v>1.2854070360707126</v>
      </c>
      <c r="D165" s="302">
        <f t="shared" si="49"/>
        <v>3.7966533272693876</v>
      </c>
      <c r="E165" s="303"/>
      <c r="F165" s="302">
        <v>2.5632480645368374</v>
      </c>
      <c r="G165" s="302">
        <v>1.4153155597018334</v>
      </c>
      <c r="H165" s="302">
        <f t="shared" si="50"/>
        <v>3.9785636242386708</v>
      </c>
      <c r="I165" s="303"/>
      <c r="J165" s="302">
        <v>2.9596225312012763</v>
      </c>
      <c r="K165" s="302">
        <v>1.656174701198027</v>
      </c>
      <c r="L165" s="302">
        <f t="shared" si="51"/>
        <v>4.6157972323993031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0.48013427863538288</v>
      </c>
      <c r="C166" s="302">
        <v>4.4393848917413674</v>
      </c>
      <c r="D166" s="302">
        <f t="shared" si="49"/>
        <v>4.9195191703767502</v>
      </c>
      <c r="E166" s="303"/>
      <c r="F166" s="302">
        <v>0.50611525816707625</v>
      </c>
      <c r="G166" s="302">
        <v>3.6055150729783585</v>
      </c>
      <c r="H166" s="302">
        <f t="shared" si="50"/>
        <v>4.1116303311454345</v>
      </c>
      <c r="I166" s="303"/>
      <c r="J166" s="302">
        <v>0.49679254217344537</v>
      </c>
      <c r="K166" s="302">
        <v>3.4557702653172893</v>
      </c>
      <c r="L166" s="302">
        <f t="shared" si="51"/>
        <v>3.9525628074907346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0.25465714961015468</v>
      </c>
      <c r="C167" s="302">
        <v>9.2973874701636608E-2</v>
      </c>
      <c r="D167" s="302">
        <f t="shared" si="49"/>
        <v>0.34763102431179127</v>
      </c>
      <c r="E167" s="303"/>
      <c r="F167" s="302">
        <v>0.2623332877390383</v>
      </c>
      <c r="G167" s="302">
        <v>0.10536621229081101</v>
      </c>
      <c r="H167" s="302">
        <f t="shared" si="50"/>
        <v>0.3676995000298493</v>
      </c>
      <c r="I167" s="303"/>
      <c r="J167" s="302">
        <v>0.31971942533376257</v>
      </c>
      <c r="K167" s="302">
        <v>0.13723376583250885</v>
      </c>
      <c r="L167" s="302">
        <f t="shared" si="51"/>
        <v>0.45695319116627142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11.026991645411089</v>
      </c>
      <c r="C168" s="302">
        <v>5.6917345357431346</v>
      </c>
      <c r="D168" s="302">
        <f t="shared" si="49"/>
        <v>16.718726181154224</v>
      </c>
      <c r="E168" s="303"/>
      <c r="F168" s="302">
        <v>10.305344838187024</v>
      </c>
      <c r="G168" s="302">
        <v>5.6078285973364981</v>
      </c>
      <c r="H168" s="302">
        <f t="shared" si="50"/>
        <v>15.913173435523522</v>
      </c>
      <c r="I168" s="303"/>
      <c r="J168" s="302">
        <v>8.6270705600750155</v>
      </c>
      <c r="K168" s="302">
        <v>5.3384163642148286</v>
      </c>
      <c r="L168" s="302">
        <f t="shared" si="51"/>
        <v>13.965486924289845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0.45372961802567491</v>
      </c>
      <c r="C169" s="302">
        <v>1.9925612047730088</v>
      </c>
      <c r="D169" s="302">
        <f t="shared" si="49"/>
        <v>2.4462908227986837</v>
      </c>
      <c r="E169" s="303"/>
      <c r="F169" s="302">
        <v>0.40002516539182353</v>
      </c>
      <c r="G169" s="302">
        <v>1.6762589096975826</v>
      </c>
      <c r="H169" s="302">
        <f t="shared" si="50"/>
        <v>2.076284075089406</v>
      </c>
      <c r="I169" s="303"/>
      <c r="J169" s="302">
        <v>0.59576725709461331</v>
      </c>
      <c r="K169" s="302">
        <v>1.7496184456101067</v>
      </c>
      <c r="L169" s="302">
        <f t="shared" si="51"/>
        <v>2.34538570270472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1.6886264753795617</v>
      </c>
      <c r="C170" s="302">
        <v>2.5524513172035705</v>
      </c>
      <c r="D170" s="302">
        <f t="shared" si="49"/>
        <v>4.2410777925831322</v>
      </c>
      <c r="E170" s="303"/>
      <c r="F170" s="302">
        <v>1.4270362186914125</v>
      </c>
      <c r="G170" s="302">
        <v>2.074914425364911</v>
      </c>
      <c r="H170" s="302">
        <f t="shared" si="50"/>
        <v>3.5019506440563237</v>
      </c>
      <c r="I170" s="303"/>
      <c r="J170" s="302">
        <v>1.4349861452783066</v>
      </c>
      <c r="K170" s="302">
        <v>1.6302489905658135</v>
      </c>
      <c r="L170" s="302">
        <f t="shared" si="51"/>
        <v>3.0652351358441203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20.296193700957797</v>
      </c>
      <c r="C172" s="311">
        <f t="shared" ref="C172:D172" si="52">SUM(C162:C170)</f>
        <v>23.52080629904215</v>
      </c>
      <c r="D172" s="311">
        <f t="shared" si="52"/>
        <v>43.816999999999958</v>
      </c>
      <c r="E172" s="311"/>
      <c r="F172" s="311">
        <f t="shared" ref="F172:H172" si="53">SUM(F162:F170)</f>
        <v>20.898658040114491</v>
      </c>
      <c r="G172" s="311">
        <f t="shared" si="53"/>
        <v>23.686341959885482</v>
      </c>
      <c r="H172" s="311">
        <f t="shared" si="53"/>
        <v>44.584999999999972</v>
      </c>
      <c r="I172" s="311"/>
      <c r="J172" s="311">
        <f t="shared" ref="J172:L172" si="54">SUM(J162:J170)</f>
        <v>20.761401364482847</v>
      </c>
      <c r="K172" s="311">
        <f t="shared" si="54"/>
        <v>24.254598635517169</v>
      </c>
      <c r="L172" s="311">
        <f t="shared" si="54"/>
        <v>45.01600000000002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0.1623943476548369</v>
      </c>
      <c r="C179" s="302">
        <v>0.67950661483034558</v>
      </c>
      <c r="D179" s="302">
        <f>SUM(B179:C179)</f>
        <v>0.84190096248518254</v>
      </c>
      <c r="E179" s="303"/>
      <c r="F179" s="302">
        <v>0.18634737687435332</v>
      </c>
      <c r="G179" s="302">
        <v>0.67451563689282501</v>
      </c>
      <c r="H179" s="302">
        <f>SUM(F179:G179)</f>
        <v>0.86086301376717833</v>
      </c>
      <c r="I179" s="303"/>
      <c r="J179" s="302">
        <v>0.23748536188071484</v>
      </c>
      <c r="K179" s="302">
        <v>0.69905922608918192</v>
      </c>
      <c r="L179" s="302">
        <f>SUM(J179:K179)</f>
        <v>0.93654458796989681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0.10499987664223431</v>
      </c>
      <c r="C180" s="302">
        <v>0.49669507104026211</v>
      </c>
      <c r="D180" s="302">
        <f t="shared" ref="D180:D187" si="55">SUM(B180:C180)</f>
        <v>0.60169494768249643</v>
      </c>
      <c r="E180" s="303"/>
      <c r="F180" s="302">
        <v>0.14335959061284728</v>
      </c>
      <c r="G180" s="302">
        <v>0.54658059424057648</v>
      </c>
      <c r="H180" s="302">
        <f t="shared" ref="H180:H187" si="56">SUM(F180:G180)</f>
        <v>0.68994018485342379</v>
      </c>
      <c r="I180" s="303"/>
      <c r="J180" s="302">
        <v>0.18365446148951634</v>
      </c>
      <c r="K180" s="302">
        <v>0.66217383319198209</v>
      </c>
      <c r="L180" s="302">
        <f t="shared" ref="L180:L187" si="57">SUM(J180:K180)</f>
        <v>0.84582829468149845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0.12935132898058252</v>
      </c>
      <c r="C181" s="302">
        <v>0.53618088875694303</v>
      </c>
      <c r="D181" s="302">
        <f t="shared" si="55"/>
        <v>0.66553221773752558</v>
      </c>
      <c r="E181" s="303"/>
      <c r="F181" s="302">
        <v>0.15080705254882465</v>
      </c>
      <c r="G181" s="302">
        <v>0.54048943712220332</v>
      </c>
      <c r="H181" s="302">
        <f t="shared" si="56"/>
        <v>0.69129648967102797</v>
      </c>
      <c r="I181" s="303"/>
      <c r="J181" s="302">
        <v>0.16632483910951101</v>
      </c>
      <c r="K181" s="302">
        <v>0.5152497266873719</v>
      </c>
      <c r="L181" s="302">
        <f t="shared" si="57"/>
        <v>0.68157456579688291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0.64963333131286327</v>
      </c>
      <c r="C182" s="302">
        <v>0.48188342681080398</v>
      </c>
      <c r="D182" s="302">
        <f t="shared" si="55"/>
        <v>1.1315167581236674</v>
      </c>
      <c r="E182" s="303"/>
      <c r="F182" s="302">
        <v>0.66775879004982919</v>
      </c>
      <c r="G182" s="302">
        <v>0.48186555447805623</v>
      </c>
      <c r="H182" s="302">
        <f t="shared" si="56"/>
        <v>1.1496243445278855</v>
      </c>
      <c r="I182" s="303"/>
      <c r="J182" s="302">
        <v>0.60538466740199359</v>
      </c>
      <c r="K182" s="302">
        <v>0.49812876092514569</v>
      </c>
      <c r="L182" s="302">
        <f t="shared" si="57"/>
        <v>1.1035134283271393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1.8995647717422508E-2</v>
      </c>
      <c r="C183" s="302">
        <v>0.69467115639374888</v>
      </c>
      <c r="D183" s="302">
        <f t="shared" si="55"/>
        <v>0.71366680411117134</v>
      </c>
      <c r="E183" s="303"/>
      <c r="F183" s="302">
        <v>1.8158519121600956E-2</v>
      </c>
      <c r="G183" s="302">
        <v>0.49343025319540873</v>
      </c>
      <c r="H183" s="302">
        <f t="shared" si="56"/>
        <v>0.51158877231700972</v>
      </c>
      <c r="I183" s="303"/>
      <c r="J183" s="302">
        <v>4.1082505308309543E-2</v>
      </c>
      <c r="K183" s="302">
        <v>0.43675956750747924</v>
      </c>
      <c r="L183" s="302">
        <f t="shared" si="57"/>
        <v>0.47784207281578878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0.22561125199686369</v>
      </c>
      <c r="C184" s="302">
        <v>0.24974963131864736</v>
      </c>
      <c r="D184" s="302">
        <f t="shared" si="55"/>
        <v>0.47536088331551107</v>
      </c>
      <c r="E184" s="303"/>
      <c r="F184" s="302">
        <v>0.2155582630618946</v>
      </c>
      <c r="G184" s="302">
        <v>0.23817111466069094</v>
      </c>
      <c r="H184" s="302">
        <f t="shared" si="56"/>
        <v>0.45372937772258554</v>
      </c>
      <c r="I184" s="303"/>
      <c r="J184" s="302">
        <v>0.22395352936849722</v>
      </c>
      <c r="K184" s="302">
        <v>0.25987829956037301</v>
      </c>
      <c r="L184" s="302">
        <f t="shared" si="57"/>
        <v>0.48383182892887022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0.15961438723587537</v>
      </c>
      <c r="C185" s="302">
        <v>0.19420899115040588</v>
      </c>
      <c r="D185" s="302">
        <f t="shared" si="55"/>
        <v>0.35382337838628125</v>
      </c>
      <c r="E185" s="303"/>
      <c r="F185" s="302">
        <v>0.16341237849409943</v>
      </c>
      <c r="G185" s="302">
        <v>0.17107306858511021</v>
      </c>
      <c r="H185" s="302">
        <f t="shared" si="56"/>
        <v>0.33448544707920963</v>
      </c>
      <c r="I185" s="303"/>
      <c r="J185" s="302">
        <v>0.19303716573352811</v>
      </c>
      <c r="K185" s="302">
        <v>0.21392434842495486</v>
      </c>
      <c r="L185" s="302">
        <f t="shared" si="57"/>
        <v>0.40696151415848297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0.14045155209926413</v>
      </c>
      <c r="C186" s="302">
        <v>2.6732186512951897</v>
      </c>
      <c r="D186" s="302">
        <f t="shared" si="55"/>
        <v>2.8136702033944538</v>
      </c>
      <c r="E186" s="303"/>
      <c r="F186" s="302">
        <v>0.11583840042228291</v>
      </c>
      <c r="G186" s="302">
        <v>2.1867696405399091</v>
      </c>
      <c r="H186" s="302">
        <f t="shared" si="56"/>
        <v>2.3026080409621921</v>
      </c>
      <c r="I186" s="303"/>
      <c r="J186" s="302">
        <v>0.20360382156611115</v>
      </c>
      <c r="K186" s="302">
        <v>2.1251210563913441</v>
      </c>
      <c r="L186" s="302">
        <f t="shared" si="57"/>
        <v>2.3287248779574554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0.304810485770449</v>
      </c>
      <c r="C187" s="302">
        <v>1.2880233589932615</v>
      </c>
      <c r="D187" s="302">
        <f t="shared" si="55"/>
        <v>1.5928338447637105</v>
      </c>
      <c r="E187" s="303"/>
      <c r="F187" s="302">
        <v>0.26689579700945892</v>
      </c>
      <c r="G187" s="302">
        <v>0.85296853209003076</v>
      </c>
      <c r="H187" s="302">
        <f t="shared" si="56"/>
        <v>1.1198643290994896</v>
      </c>
      <c r="I187" s="303"/>
      <c r="J187" s="302">
        <v>0.26421344975946681</v>
      </c>
      <c r="K187" s="302">
        <v>0.65196537960453638</v>
      </c>
      <c r="L187" s="302">
        <f t="shared" si="57"/>
        <v>0.91617882936400319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1.8958622094103916</v>
      </c>
      <c r="C189" s="311">
        <f t="shared" ref="C189:D189" si="58">SUM(C179:C187)</f>
        <v>7.2941377905896081</v>
      </c>
      <c r="D189" s="311">
        <f t="shared" si="58"/>
        <v>9.19</v>
      </c>
      <c r="E189" s="311"/>
      <c r="F189" s="311">
        <f t="shared" ref="F189:H189" si="59">SUM(F179:F187)</f>
        <v>1.9281361681951914</v>
      </c>
      <c r="G189" s="311">
        <f t="shared" si="59"/>
        <v>6.1858638318048103</v>
      </c>
      <c r="H189" s="311">
        <f t="shared" si="59"/>
        <v>8.1140000000000025</v>
      </c>
      <c r="I189" s="311"/>
      <c r="J189" s="311">
        <f t="shared" ref="J189:L189" si="60">SUM(J179:J187)</f>
        <v>2.1187398016176484</v>
      </c>
      <c r="K189" s="311">
        <f t="shared" si="60"/>
        <v>6.0622601983823685</v>
      </c>
      <c r="L189" s="311">
        <f t="shared" si="60"/>
        <v>8.1810000000000169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2.0138580747400225</v>
      </c>
      <c r="C196" s="302">
        <v>3.078522734758681</v>
      </c>
      <c r="D196" s="302">
        <f>SUM(B196:C196)</f>
        <v>5.0923808094987031</v>
      </c>
      <c r="E196" s="303"/>
      <c r="F196" s="302">
        <v>2.5910950144585274</v>
      </c>
      <c r="G196" s="302">
        <v>3.4367936687806577</v>
      </c>
      <c r="H196" s="302">
        <f>SUM(F196:G196)</f>
        <v>6.0278886832391851</v>
      </c>
      <c r="I196" s="303"/>
      <c r="J196" s="302">
        <v>3.6545175282641482</v>
      </c>
      <c r="K196" s="302">
        <v>5.179141408562602</v>
      </c>
      <c r="L196" s="302">
        <f>SUM(J196:K196)</f>
        <v>8.8336589368267511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0.44587339219811317</v>
      </c>
      <c r="C197" s="302">
        <v>0.63970178336117367</v>
      </c>
      <c r="D197" s="302">
        <f t="shared" ref="D197:D204" si="61">SUM(B197:C197)</f>
        <v>1.0855751755592868</v>
      </c>
      <c r="E197" s="303"/>
      <c r="F197" s="302">
        <v>0.64585929644552875</v>
      </c>
      <c r="G197" s="302">
        <v>0.87904352168617816</v>
      </c>
      <c r="H197" s="302">
        <f t="shared" ref="H197:H204" si="62">SUM(F197:G197)</f>
        <v>1.5249028181317068</v>
      </c>
      <c r="I197" s="303"/>
      <c r="J197" s="302">
        <v>0.84042789143520569</v>
      </c>
      <c r="K197" s="302">
        <v>1.1541964832993012</v>
      </c>
      <c r="L197" s="302">
        <f t="shared" ref="L197:L204" si="63">SUM(J197:K197)</f>
        <v>1.9946243747345069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0.51974196621932167</v>
      </c>
      <c r="C198" s="302">
        <v>0.50753274287176675</v>
      </c>
      <c r="D198" s="302">
        <f t="shared" si="61"/>
        <v>1.0272747090910883</v>
      </c>
      <c r="E198" s="303"/>
      <c r="F198" s="302">
        <v>0.70600691105512658</v>
      </c>
      <c r="G198" s="302">
        <v>0.66060258360902113</v>
      </c>
      <c r="H198" s="302">
        <f t="shared" si="62"/>
        <v>1.3666094946641478</v>
      </c>
      <c r="I198" s="303"/>
      <c r="J198" s="302">
        <v>0.98156783616100751</v>
      </c>
      <c r="K198" s="302">
        <v>0.73578441984029952</v>
      </c>
      <c r="L198" s="302">
        <f t="shared" si="63"/>
        <v>1.717352256001307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1.2215635476834399</v>
      </c>
      <c r="C199" s="302">
        <v>0.59868510353642379</v>
      </c>
      <c r="D199" s="302">
        <f t="shared" si="61"/>
        <v>1.8202486512198637</v>
      </c>
      <c r="E199" s="303"/>
      <c r="F199" s="302">
        <v>1.4306450194578757</v>
      </c>
      <c r="G199" s="302">
        <v>0.66212607966415837</v>
      </c>
      <c r="H199" s="302">
        <f t="shared" si="62"/>
        <v>2.0927710991220341</v>
      </c>
      <c r="I199" s="303"/>
      <c r="J199" s="302">
        <v>1.8951797818109595</v>
      </c>
      <c r="K199" s="302">
        <v>1.0395098685983293</v>
      </c>
      <c r="L199" s="302">
        <f t="shared" si="63"/>
        <v>2.9346896504092888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1.4220483462843414</v>
      </c>
      <c r="C200" s="302">
        <v>2.3537735957894452</v>
      </c>
      <c r="D200" s="302">
        <f t="shared" si="61"/>
        <v>3.7758219420737866</v>
      </c>
      <c r="E200" s="303"/>
      <c r="F200" s="302">
        <v>1.5435565330634367</v>
      </c>
      <c r="G200" s="302">
        <v>2.1546872292697126</v>
      </c>
      <c r="H200" s="302">
        <f t="shared" si="62"/>
        <v>3.6982437623331492</v>
      </c>
      <c r="I200" s="303"/>
      <c r="J200" s="302">
        <v>1.8014753708154281</v>
      </c>
      <c r="K200" s="302">
        <v>2.1074607195029547</v>
      </c>
      <c r="L200" s="302">
        <f t="shared" si="63"/>
        <v>3.9089360903183827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1.1124447684004195</v>
      </c>
      <c r="C201" s="302">
        <v>0.26562523740667565</v>
      </c>
      <c r="D201" s="302">
        <f t="shared" si="61"/>
        <v>1.3780700058070952</v>
      </c>
      <c r="E201" s="303"/>
      <c r="F201" s="302">
        <v>1.2268964908125524</v>
      </c>
      <c r="G201" s="302">
        <v>0.3608576562074805</v>
      </c>
      <c r="H201" s="302">
        <f t="shared" si="62"/>
        <v>1.5877541470200329</v>
      </c>
      <c r="I201" s="303"/>
      <c r="J201" s="302">
        <v>1.7184864879314958</v>
      </c>
      <c r="K201" s="302">
        <v>0.45948530092607148</v>
      </c>
      <c r="L201" s="302">
        <f t="shared" si="63"/>
        <v>2.1779717888575671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1.7248337760557433</v>
      </c>
      <c r="C202" s="302">
        <v>1.2859110890659176</v>
      </c>
      <c r="D202" s="302">
        <f t="shared" si="61"/>
        <v>3.0107448651216608</v>
      </c>
      <c r="E202" s="303"/>
      <c r="F202" s="302">
        <v>2.102487386446164</v>
      </c>
      <c r="G202" s="302">
        <v>1.5304064243891273</v>
      </c>
      <c r="H202" s="302">
        <f t="shared" si="62"/>
        <v>3.6328938108352915</v>
      </c>
      <c r="I202" s="303"/>
      <c r="J202" s="302">
        <v>3.0185736305391666</v>
      </c>
      <c r="K202" s="302">
        <v>2.1115946699381856</v>
      </c>
      <c r="L202" s="302">
        <f t="shared" si="63"/>
        <v>5.1301683004773526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0.17060696568809786</v>
      </c>
      <c r="C203" s="302">
        <v>0.62862551345555739</v>
      </c>
      <c r="D203" s="302">
        <f t="shared" si="61"/>
        <v>0.79923247914365525</v>
      </c>
      <c r="E203" s="303"/>
      <c r="F203" s="302">
        <v>0.16834044642536275</v>
      </c>
      <c r="G203" s="302">
        <v>0.8622472693509049</v>
      </c>
      <c r="H203" s="302">
        <f t="shared" si="62"/>
        <v>1.0305877157762677</v>
      </c>
      <c r="I203" s="303"/>
      <c r="J203" s="302">
        <v>0.54087653666656099</v>
      </c>
      <c r="K203" s="302">
        <v>1.3181364057346254</v>
      </c>
      <c r="L203" s="302">
        <f t="shared" si="63"/>
        <v>1.8590129424011863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7.4298641715810101</v>
      </c>
      <c r="C204" s="302">
        <v>4.3537871909038071</v>
      </c>
      <c r="D204" s="302">
        <f t="shared" si="61"/>
        <v>11.783651362484818</v>
      </c>
      <c r="E204" s="303"/>
      <c r="F204" s="302">
        <v>8.7517825793374957</v>
      </c>
      <c r="G204" s="302">
        <v>5.6715658895406778</v>
      </c>
      <c r="H204" s="302">
        <f t="shared" si="62"/>
        <v>14.423348468878174</v>
      </c>
      <c r="I204" s="303"/>
      <c r="J204" s="302">
        <v>10.262393710718966</v>
      </c>
      <c r="K204" s="302">
        <v>6.7391919492546597</v>
      </c>
      <c r="L204" s="302">
        <f t="shared" si="63"/>
        <v>17.001585659973625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16.060835008850511</v>
      </c>
      <c r="C206" s="311">
        <f t="shared" ref="C206:D206" si="64">SUM(C196:C204)</f>
        <v>13.712164991149448</v>
      </c>
      <c r="D206" s="311">
        <f t="shared" si="64"/>
        <v>29.772999999999957</v>
      </c>
      <c r="E206" s="311"/>
      <c r="F206" s="311">
        <f t="shared" ref="F206:H206" si="65">SUM(F196:F204)</f>
        <v>19.166669677502071</v>
      </c>
      <c r="G206" s="311">
        <f t="shared" si="65"/>
        <v>16.21833032249792</v>
      </c>
      <c r="H206" s="311">
        <f t="shared" si="65"/>
        <v>35.384999999999991</v>
      </c>
      <c r="I206" s="311"/>
      <c r="J206" s="311">
        <f t="shared" ref="J206:L206" si="66">SUM(J196:J204)</f>
        <v>24.713498774342938</v>
      </c>
      <c r="K206" s="311">
        <f t="shared" si="66"/>
        <v>20.844501225657027</v>
      </c>
      <c r="L206" s="311">
        <f t="shared" si="66"/>
        <v>45.557999999999964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4.4873943517140601E-2</v>
      </c>
      <c r="C213" s="302">
        <v>0.10820696731735029</v>
      </c>
      <c r="D213" s="302">
        <f>SUM(B213:C213)</f>
        <v>0.15308091083449088</v>
      </c>
      <c r="E213" s="303"/>
      <c r="F213" s="302">
        <v>8.2126885639136338E-2</v>
      </c>
      <c r="G213" s="302">
        <v>0.16222347027998429</v>
      </c>
      <c r="H213" s="302">
        <f>SUM(F213:G213)</f>
        <v>0.24435035591912063</v>
      </c>
      <c r="I213" s="303"/>
      <c r="J213" s="302">
        <v>8.1540523256121794E-2</v>
      </c>
      <c r="K213" s="302">
        <v>0.17140883552968653</v>
      </c>
      <c r="L213" s="302">
        <f>SUM(J213:K213)</f>
        <v>0.25294935878580832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8.2895592036860949E-2</v>
      </c>
      <c r="C214" s="302">
        <v>0.13900107747780377</v>
      </c>
      <c r="D214" s="302">
        <f t="shared" ref="D214:D221" si="67">SUM(B214:C214)</f>
        <v>0.22189666951466472</v>
      </c>
      <c r="E214" s="303"/>
      <c r="F214" s="302">
        <v>0.15345003292787504</v>
      </c>
      <c r="G214" s="302">
        <v>0.22632576331742851</v>
      </c>
      <c r="H214" s="302">
        <f t="shared" ref="H214:H221" si="68">SUM(F214:G214)</f>
        <v>0.37977579624530355</v>
      </c>
      <c r="I214" s="303"/>
      <c r="J214" s="302">
        <v>0.1614826899579507</v>
      </c>
      <c r="K214" s="302">
        <v>0.24091475649012647</v>
      </c>
      <c r="L214" s="302">
        <f t="shared" ref="L214:L221" si="69">SUM(J214:K214)</f>
        <v>0.40239744644807718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0.14798819393937537</v>
      </c>
      <c r="C215" s="302">
        <v>0.14108018679841167</v>
      </c>
      <c r="D215" s="302">
        <f t="shared" si="67"/>
        <v>0.28906838073778707</v>
      </c>
      <c r="E215" s="303"/>
      <c r="F215" s="302">
        <v>0.25659061257680599</v>
      </c>
      <c r="G215" s="302">
        <v>0.1857240220080896</v>
      </c>
      <c r="H215" s="302">
        <f t="shared" si="68"/>
        <v>0.44231463458489562</v>
      </c>
      <c r="I215" s="303"/>
      <c r="J215" s="302">
        <v>0.24365864323698996</v>
      </c>
      <c r="K215" s="302">
        <v>0.16284933684391939</v>
      </c>
      <c r="L215" s="302">
        <f t="shared" si="69"/>
        <v>0.40650798008090938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8.1220110430471212E-2</v>
      </c>
      <c r="C216" s="302">
        <v>2.3901621006055626E-2</v>
      </c>
      <c r="D216" s="302">
        <f t="shared" si="67"/>
        <v>0.10512173143652684</v>
      </c>
      <c r="E216" s="303"/>
      <c r="F216" s="302">
        <v>0.10892395757840002</v>
      </c>
      <c r="G216" s="302">
        <v>4.1635464517498146E-2</v>
      </c>
      <c r="H216" s="302">
        <f t="shared" si="68"/>
        <v>0.15055942209589818</v>
      </c>
      <c r="I216" s="303"/>
      <c r="J216" s="302">
        <v>6.6967567712684126E-2</v>
      </c>
      <c r="K216" s="302">
        <v>3.2310135560182897E-2</v>
      </c>
      <c r="L216" s="302">
        <f t="shared" si="69"/>
        <v>9.9277703272867029E-2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1.8128091375922053E-2</v>
      </c>
      <c r="C217" s="302">
        <v>0.1171513795842237</v>
      </c>
      <c r="D217" s="302">
        <f t="shared" si="67"/>
        <v>0.13527947096014575</v>
      </c>
      <c r="E217" s="303"/>
      <c r="F217" s="302">
        <v>2.9534233146434427E-2</v>
      </c>
      <c r="G217" s="302">
        <v>0.12011968993505918</v>
      </c>
      <c r="H217" s="302">
        <f t="shared" si="68"/>
        <v>0.14965392308149361</v>
      </c>
      <c r="I217" s="303"/>
      <c r="J217" s="302">
        <v>3.8970969513601489E-2</v>
      </c>
      <c r="K217" s="302">
        <v>9.6761703582327593E-2</v>
      </c>
      <c r="L217" s="302">
        <f t="shared" si="69"/>
        <v>0.13573267309592907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4.0838530461299732E-2</v>
      </c>
      <c r="C218" s="302">
        <v>1.8815747287856167E-2</v>
      </c>
      <c r="D218" s="302">
        <f t="shared" si="67"/>
        <v>5.9654277749155896E-2</v>
      </c>
      <c r="E218" s="303"/>
      <c r="F218" s="302">
        <v>5.143778265870444E-2</v>
      </c>
      <c r="G218" s="302">
        <v>2.9012047669511525E-2</v>
      </c>
      <c r="H218" s="302">
        <f t="shared" si="68"/>
        <v>8.0449830328215968E-2</v>
      </c>
      <c r="I218" s="303"/>
      <c r="J218" s="302">
        <v>4.6895928609280574E-2</v>
      </c>
      <c r="K218" s="302">
        <v>3.1174988415974814E-2</v>
      </c>
      <c r="L218" s="302">
        <f t="shared" si="69"/>
        <v>7.8070917025255385E-2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2.9107596823280006E-2</v>
      </c>
      <c r="C219" s="302">
        <v>2.7120411896740523E-2</v>
      </c>
      <c r="D219" s="302">
        <f t="shared" si="67"/>
        <v>5.6228008720020525E-2</v>
      </c>
      <c r="E219" s="303"/>
      <c r="F219" s="302">
        <v>3.7776154849758561E-2</v>
      </c>
      <c r="G219" s="302">
        <v>3.8054894609561095E-2</v>
      </c>
      <c r="H219" s="302">
        <f t="shared" si="68"/>
        <v>7.5831049459319649E-2</v>
      </c>
      <c r="I219" s="303"/>
      <c r="J219" s="302">
        <v>3.1835372118935619E-2</v>
      </c>
      <c r="K219" s="302">
        <v>4.3105658944836832E-2</v>
      </c>
      <c r="L219" s="302">
        <f t="shared" si="69"/>
        <v>7.4941031063772451E-2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5.0734693250257257E-3</v>
      </c>
      <c r="C220" s="302">
        <v>2.3430731994347809E-2</v>
      </c>
      <c r="D220" s="302">
        <f t="shared" si="67"/>
        <v>2.8504201319373534E-2</v>
      </c>
      <c r="E220" s="303"/>
      <c r="F220" s="302">
        <v>6.3010658760455692E-3</v>
      </c>
      <c r="G220" s="302">
        <v>3.5835575524441651E-2</v>
      </c>
      <c r="H220" s="302">
        <f t="shared" si="68"/>
        <v>4.2136641400487222E-2</v>
      </c>
      <c r="I220" s="303"/>
      <c r="J220" s="302">
        <v>4.3963872706843576E-3</v>
      </c>
      <c r="K220" s="302">
        <v>3.409601883603567E-2</v>
      </c>
      <c r="L220" s="302">
        <f t="shared" si="69"/>
        <v>3.8492406106720028E-2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4.6979459948882606E-2</v>
      </c>
      <c r="C221" s="302">
        <v>8.3186888778951681E-2</v>
      </c>
      <c r="D221" s="302">
        <f t="shared" si="67"/>
        <v>0.13016634872783428</v>
      </c>
      <c r="E221" s="303"/>
      <c r="F221" s="302">
        <v>4.7499176172952531E-2</v>
      </c>
      <c r="G221" s="302">
        <v>0.10442917071231404</v>
      </c>
      <c r="H221" s="302">
        <f t="shared" si="68"/>
        <v>0.15192834688526657</v>
      </c>
      <c r="I221" s="303"/>
      <c r="J221" s="302">
        <v>3.5828417292825217E-2</v>
      </c>
      <c r="K221" s="302">
        <v>8.2802066827835932E-2</v>
      </c>
      <c r="L221" s="302">
        <f t="shared" si="69"/>
        <v>0.11863048412066116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0.49710498785825824</v>
      </c>
      <c r="C223" s="311">
        <f t="shared" ref="C223:D223" si="70">SUM(C213:C221)</f>
        <v>0.6818950121417412</v>
      </c>
      <c r="D223" s="311">
        <f t="shared" si="70"/>
        <v>1.1789999999999994</v>
      </c>
      <c r="E223" s="311"/>
      <c r="F223" s="311">
        <f t="shared" ref="F223:H223" si="71">SUM(F213:F221)</f>
        <v>0.77363990142611305</v>
      </c>
      <c r="G223" s="311">
        <f t="shared" si="71"/>
        <v>0.94336009857388792</v>
      </c>
      <c r="H223" s="311">
        <f t="shared" si="71"/>
        <v>1.7170000000000007</v>
      </c>
      <c r="I223" s="311"/>
      <c r="J223" s="311">
        <f t="shared" ref="J223:L223" si="72">SUM(J213:J221)</f>
        <v>0.71157649896907382</v>
      </c>
      <c r="K223" s="311">
        <f t="shared" si="72"/>
        <v>0.89542350103092616</v>
      </c>
      <c r="L223" s="311">
        <f t="shared" si="72"/>
        <v>1.6069999999999998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0.15286697752810482</v>
      </c>
      <c r="C230" s="302">
        <v>0.47828212051690216</v>
      </c>
      <c r="D230" s="302">
        <f>SUM(B230:C230)</f>
        <v>0.63114909804500696</v>
      </c>
      <c r="E230" s="303"/>
      <c r="F230" s="302">
        <v>0.13642317905916018</v>
      </c>
      <c r="G230" s="302">
        <v>0.39863090039224547</v>
      </c>
      <c r="H230" s="302">
        <f>SUM(F230:G230)</f>
        <v>0.5350540794514056</v>
      </c>
      <c r="I230" s="303"/>
      <c r="J230" s="302">
        <v>0.16574124909199556</v>
      </c>
      <c r="K230" s="302">
        <v>0.42098515136822828</v>
      </c>
      <c r="L230" s="302">
        <f>SUM(J230:K230)</f>
        <v>0.58672640046022384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0.28517848658925676</v>
      </c>
      <c r="C231" s="302">
        <v>1.3637876978184786</v>
      </c>
      <c r="D231" s="302">
        <f t="shared" ref="D231:D238" si="73">SUM(B231:C231)</f>
        <v>1.6489661844077355</v>
      </c>
      <c r="E231" s="303"/>
      <c r="F231" s="302">
        <v>0.28321701963718482</v>
      </c>
      <c r="G231" s="302">
        <v>1.1910382925689098</v>
      </c>
      <c r="H231" s="302">
        <f t="shared" ref="H231:H238" si="74">SUM(F231:G231)</f>
        <v>1.4742553122060946</v>
      </c>
      <c r="I231" s="303"/>
      <c r="J231" s="302">
        <v>0.36384705515565963</v>
      </c>
      <c r="K231" s="302">
        <v>1.3686998319932913</v>
      </c>
      <c r="L231" s="302">
        <f t="shared" ref="L231:L238" si="75">SUM(J231:K231)</f>
        <v>1.7325468871489509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0.21965566833403843</v>
      </c>
      <c r="C232" s="302">
        <v>0.45468284151345439</v>
      </c>
      <c r="D232" s="302">
        <f t="shared" si="73"/>
        <v>0.67433850984749277</v>
      </c>
      <c r="E232" s="303"/>
      <c r="F232" s="302">
        <v>0.18861504937648305</v>
      </c>
      <c r="G232" s="302">
        <v>0.38219204891639524</v>
      </c>
      <c r="H232" s="302">
        <f t="shared" si="74"/>
        <v>0.57080709829287835</v>
      </c>
      <c r="I232" s="303"/>
      <c r="J232" s="302">
        <v>0.21104193955944373</v>
      </c>
      <c r="K232" s="302">
        <v>0.39085347450283303</v>
      </c>
      <c r="L232" s="302">
        <f t="shared" si="75"/>
        <v>0.60189541406227676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0.20648370021162177</v>
      </c>
      <c r="C233" s="302">
        <v>7.8339637026563144E-2</v>
      </c>
      <c r="D233" s="302">
        <f t="shared" si="73"/>
        <v>0.28482333723818493</v>
      </c>
      <c r="E233" s="303"/>
      <c r="F233" s="302">
        <v>0.13121853338321854</v>
      </c>
      <c r="G233" s="302">
        <v>6.7660082186158002E-2</v>
      </c>
      <c r="H233" s="302">
        <f t="shared" si="74"/>
        <v>0.19887861556937653</v>
      </c>
      <c r="I233" s="303"/>
      <c r="J233" s="302">
        <v>9.9829741206869785E-2</v>
      </c>
      <c r="K233" s="302">
        <v>6.6064870207319298E-2</v>
      </c>
      <c r="L233" s="302">
        <f t="shared" si="75"/>
        <v>0.1658946114141891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1.5862353306586013E-2</v>
      </c>
      <c r="C234" s="302">
        <v>0.32203894221058577</v>
      </c>
      <c r="D234" s="302">
        <f t="shared" si="73"/>
        <v>0.3379012955171718</v>
      </c>
      <c r="E234" s="303"/>
      <c r="F234" s="302">
        <v>1.3306045088277135E-2</v>
      </c>
      <c r="G234" s="302">
        <v>0.1740954402323974</v>
      </c>
      <c r="H234" s="302">
        <f t="shared" si="74"/>
        <v>0.18740148532067452</v>
      </c>
      <c r="I234" s="303"/>
      <c r="J234" s="302">
        <v>2.2648124981147412E-2</v>
      </c>
      <c r="K234" s="302">
        <v>0.16303876260609404</v>
      </c>
      <c r="L234" s="302">
        <f t="shared" si="75"/>
        <v>0.18568688758724144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6.6559708398361478E-2</v>
      </c>
      <c r="C235" s="302">
        <v>6.3092851228941413E-2</v>
      </c>
      <c r="D235" s="302">
        <f t="shared" si="73"/>
        <v>0.12965255962730288</v>
      </c>
      <c r="E235" s="303"/>
      <c r="F235" s="302">
        <v>4.1710672079036115E-2</v>
      </c>
      <c r="G235" s="302">
        <v>4.9751582680767376E-2</v>
      </c>
      <c r="H235" s="302">
        <f t="shared" si="74"/>
        <v>9.1462254759803491E-2</v>
      </c>
      <c r="I235" s="303"/>
      <c r="J235" s="302">
        <v>5.2377919569143006E-2</v>
      </c>
      <c r="K235" s="302">
        <v>7.7419838648958475E-2</v>
      </c>
      <c r="L235" s="302">
        <f t="shared" si="75"/>
        <v>0.12979775821810147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9.5839251308910411E-2</v>
      </c>
      <c r="C236" s="302">
        <v>8.3235205625995692E-2</v>
      </c>
      <c r="D236" s="302">
        <f t="shared" si="73"/>
        <v>0.17907445693490609</v>
      </c>
      <c r="E236" s="303"/>
      <c r="F236" s="302">
        <v>5.5504742526356232E-2</v>
      </c>
      <c r="G236" s="302">
        <v>6.0125520091869861E-2</v>
      </c>
      <c r="H236" s="302">
        <f t="shared" si="74"/>
        <v>0.11563026261822609</v>
      </c>
      <c r="I236" s="303"/>
      <c r="J236" s="302">
        <v>6.3638395200613429E-2</v>
      </c>
      <c r="K236" s="302">
        <v>8.7910645077081503E-2</v>
      </c>
      <c r="L236" s="302">
        <f t="shared" si="75"/>
        <v>0.15154904027769495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1.5627230927145085E-2</v>
      </c>
      <c r="C237" s="302">
        <v>4.971583945617003E-2</v>
      </c>
      <c r="D237" s="302">
        <f t="shared" si="73"/>
        <v>6.5343070383315119E-2</v>
      </c>
      <c r="E237" s="303"/>
      <c r="F237" s="302">
        <v>8.2364074315039951E-3</v>
      </c>
      <c r="G237" s="302">
        <v>3.5436221163507184E-2</v>
      </c>
      <c r="H237" s="302">
        <f t="shared" si="74"/>
        <v>4.3672628595011177E-2</v>
      </c>
      <c r="I237" s="303"/>
      <c r="J237" s="302">
        <v>1.1914634722017535E-2</v>
      </c>
      <c r="K237" s="302">
        <v>4.4664016795078545E-2</v>
      </c>
      <c r="L237" s="302">
        <f t="shared" si="75"/>
        <v>5.6578651517096082E-2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6.8037169984529577E-2</v>
      </c>
      <c r="C238" s="302">
        <v>9.3714318014346265E-2</v>
      </c>
      <c r="D238" s="302">
        <f t="shared" si="73"/>
        <v>0.16175148799887584</v>
      </c>
      <c r="E238" s="303"/>
      <c r="F238" s="302">
        <v>2.7086716884074512E-2</v>
      </c>
      <c r="G238" s="302">
        <v>4.575154630245639E-2</v>
      </c>
      <c r="H238" s="302">
        <f t="shared" si="74"/>
        <v>7.2838263186530902E-2</v>
      </c>
      <c r="I238" s="303"/>
      <c r="J238" s="302">
        <v>3.3909351215660133E-2</v>
      </c>
      <c r="K238" s="302">
        <v>4.2414998098572014E-2</v>
      </c>
      <c r="L238" s="302">
        <f t="shared" si="75"/>
        <v>7.6324349314232154E-2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1.1261105465885541</v>
      </c>
      <c r="C240" s="311">
        <f t="shared" ref="C240:D240" si="76">SUM(C230:C238)</f>
        <v>2.986889453411437</v>
      </c>
      <c r="D240" s="311">
        <f t="shared" si="76"/>
        <v>4.1129999999999916</v>
      </c>
      <c r="E240" s="311"/>
      <c r="F240" s="311">
        <f t="shared" ref="F240:H240" si="77">SUM(F230:F238)</f>
        <v>0.88531836546529452</v>
      </c>
      <c r="G240" s="311">
        <f t="shared" si="77"/>
        <v>2.4046816345347066</v>
      </c>
      <c r="H240" s="311">
        <f t="shared" si="77"/>
        <v>3.2900000000000009</v>
      </c>
      <c r="I240" s="311"/>
      <c r="J240" s="311">
        <f t="shared" ref="J240:L240" si="78">SUM(J230:J238)</f>
        <v>1.0249484107025504</v>
      </c>
      <c r="K240" s="311">
        <f t="shared" si="78"/>
        <v>2.662051589297457</v>
      </c>
      <c r="L240" s="311">
        <f t="shared" si="78"/>
        <v>3.6870000000000074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0.15971040670313988</v>
      </c>
      <c r="C247" s="302">
        <v>0.32292816473091107</v>
      </c>
      <c r="D247" s="302">
        <f>SUM(B247:C247)</f>
        <v>0.48263857143405098</v>
      </c>
      <c r="E247" s="303"/>
      <c r="F247" s="302">
        <v>0.21526518655547774</v>
      </c>
      <c r="G247" s="302">
        <v>0.35648594567515729</v>
      </c>
      <c r="H247" s="302">
        <f>SUM(F247:G247)</f>
        <v>0.57175113223063501</v>
      </c>
      <c r="I247" s="303"/>
      <c r="J247" s="302">
        <v>0.24071374570496254</v>
      </c>
      <c r="K247" s="302">
        <v>0.31829950950684521</v>
      </c>
      <c r="L247" s="302">
        <f>SUM(J247:K247)</f>
        <v>0.55901325521180778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0.18751829273131837</v>
      </c>
      <c r="C248" s="302">
        <v>0.36764228710249713</v>
      </c>
      <c r="D248" s="302">
        <f t="shared" ref="D248:D255" si="79">SUM(B248:C248)</f>
        <v>0.5551605798338155</v>
      </c>
      <c r="E248" s="303"/>
      <c r="F248" s="302">
        <v>0.29172984884640951</v>
      </c>
      <c r="G248" s="302">
        <v>0.46059673797007616</v>
      </c>
      <c r="H248" s="302">
        <f t="shared" ref="H248:H255" si="80">SUM(F248:G248)</f>
        <v>0.75232658681648568</v>
      </c>
      <c r="I248" s="303"/>
      <c r="J248" s="302">
        <v>0.34361191887334164</v>
      </c>
      <c r="K248" s="302">
        <v>0.51330782732891789</v>
      </c>
      <c r="L248" s="302">
        <f t="shared" ref="L248:L255" si="81">SUM(J248:K248)</f>
        <v>0.85691974620225952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0.25547534032322661</v>
      </c>
      <c r="C249" s="302">
        <v>0.37209996745908441</v>
      </c>
      <c r="D249" s="302">
        <f t="shared" si="79"/>
        <v>0.62757530778231096</v>
      </c>
      <c r="E249" s="303"/>
      <c r="F249" s="302">
        <v>0.3277933291883951</v>
      </c>
      <c r="G249" s="302">
        <v>0.40565785754174988</v>
      </c>
      <c r="H249" s="302">
        <f t="shared" si="80"/>
        <v>0.73345118673014498</v>
      </c>
      <c r="I249" s="303"/>
      <c r="J249" s="302">
        <v>0.32179099978815295</v>
      </c>
      <c r="K249" s="302">
        <v>0.33551613973919259</v>
      </c>
      <c r="L249" s="302">
        <f t="shared" si="81"/>
        <v>0.65730713952734554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0.60010624804387869</v>
      </c>
      <c r="C250" s="302">
        <v>0.20402762447893741</v>
      </c>
      <c r="D250" s="302">
        <f t="shared" si="79"/>
        <v>0.8041338725228161</v>
      </c>
      <c r="E250" s="303"/>
      <c r="F250" s="302">
        <v>0.60835692438854339</v>
      </c>
      <c r="G250" s="302">
        <v>0.22166411913631137</v>
      </c>
      <c r="H250" s="302">
        <f t="shared" si="80"/>
        <v>0.83002104352485473</v>
      </c>
      <c r="I250" s="303"/>
      <c r="J250" s="302">
        <v>0.41000562118248757</v>
      </c>
      <c r="K250" s="302">
        <v>0.18428437877211434</v>
      </c>
      <c r="L250" s="302">
        <f t="shared" si="81"/>
        <v>0.59428999995460186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7.3313839962284655E-3</v>
      </c>
      <c r="C251" s="302">
        <v>4.9380952092333195E-2</v>
      </c>
      <c r="D251" s="302">
        <f t="shared" si="79"/>
        <v>5.671233608856166E-2</v>
      </c>
      <c r="E251" s="303"/>
      <c r="F251" s="302">
        <v>8.6426761611177409E-3</v>
      </c>
      <c r="G251" s="302">
        <v>3.1588399761799557E-2</v>
      </c>
      <c r="H251" s="302">
        <f t="shared" si="80"/>
        <v>4.0231075922917296E-2</v>
      </c>
      <c r="I251" s="303"/>
      <c r="J251" s="302">
        <v>1.3243323017429681E-2</v>
      </c>
      <c r="K251" s="302">
        <v>2.6571910437932895E-2</v>
      </c>
      <c r="L251" s="302">
        <f t="shared" si="81"/>
        <v>3.9815233455362573E-2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8.9867460647508821E-3</v>
      </c>
      <c r="C252" s="302">
        <v>1.1585556576489254E-2</v>
      </c>
      <c r="D252" s="302">
        <f t="shared" si="79"/>
        <v>2.0572302641240138E-2</v>
      </c>
      <c r="E252" s="303"/>
      <c r="F252" s="302">
        <v>1.1815945237082272E-2</v>
      </c>
      <c r="G252" s="302">
        <v>1.1745522356179608E-2</v>
      </c>
      <c r="H252" s="302">
        <f t="shared" si="80"/>
        <v>2.356146759326188E-2</v>
      </c>
      <c r="I252" s="303"/>
      <c r="J252" s="302">
        <v>1.1964126638354442E-2</v>
      </c>
      <c r="K252" s="302">
        <v>1.476318493493132E-2</v>
      </c>
      <c r="L252" s="302">
        <f t="shared" si="81"/>
        <v>2.6727311573285763E-2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0.12880859039577119</v>
      </c>
      <c r="C253" s="302">
        <v>7.6545893966648459E-2</v>
      </c>
      <c r="D253" s="302">
        <f t="shared" si="79"/>
        <v>0.20535448436241965</v>
      </c>
      <c r="E253" s="303"/>
      <c r="F253" s="302">
        <v>0.14581894765917439</v>
      </c>
      <c r="G253" s="302">
        <v>6.9778945696996136E-2</v>
      </c>
      <c r="H253" s="302">
        <f t="shared" si="80"/>
        <v>0.21559789335617052</v>
      </c>
      <c r="I253" s="303"/>
      <c r="J253" s="302">
        <v>0.14893350784796128</v>
      </c>
      <c r="K253" s="302">
        <v>7.8997754834034997E-2</v>
      </c>
      <c r="L253" s="302">
        <f t="shared" si="81"/>
        <v>0.22793126268199626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5.8697665373175986E-3</v>
      </c>
      <c r="C254" s="302">
        <v>1.7509595243007374E-2</v>
      </c>
      <c r="D254" s="302">
        <f t="shared" si="79"/>
        <v>2.3379361780324973E-2</v>
      </c>
      <c r="E254" s="303"/>
      <c r="F254" s="302">
        <v>5.0454879106870115E-3</v>
      </c>
      <c r="G254" s="302">
        <v>1.2718388624127564E-2</v>
      </c>
      <c r="H254" s="302">
        <f t="shared" si="80"/>
        <v>1.7763876534814576E-2</v>
      </c>
      <c r="I254" s="303"/>
      <c r="J254" s="302">
        <v>8.1262518686044116E-3</v>
      </c>
      <c r="K254" s="302">
        <v>1.5232670315975951E-2</v>
      </c>
      <c r="L254" s="302">
        <f t="shared" si="81"/>
        <v>2.3358922184580362E-2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1.9708399982132387E-2</v>
      </c>
      <c r="C255" s="302">
        <v>2.9764783572327033E-2</v>
      </c>
      <c r="D255" s="302">
        <f t="shared" si="79"/>
        <v>4.947318355445942E-2</v>
      </c>
      <c r="E255" s="303"/>
      <c r="F255" s="302">
        <v>1.8349823232269115E-2</v>
      </c>
      <c r="G255" s="302">
        <v>2.1945914058445374E-2</v>
      </c>
      <c r="H255" s="302">
        <f t="shared" si="80"/>
        <v>4.0295737290714492E-2</v>
      </c>
      <c r="I255" s="303"/>
      <c r="J255" s="302">
        <v>1.6841669853104493E-2</v>
      </c>
      <c r="K255" s="302">
        <v>1.9795459355660284E-2</v>
      </c>
      <c r="L255" s="302">
        <f t="shared" si="81"/>
        <v>3.6637129208764774E-2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1.3735151747777639</v>
      </c>
      <c r="C257" s="311">
        <f t="shared" ref="C257:D257" si="82">SUM(C247:C255)</f>
        <v>1.451484825222235</v>
      </c>
      <c r="D257" s="311">
        <f t="shared" si="82"/>
        <v>2.8249999999999993</v>
      </c>
      <c r="E257" s="311"/>
      <c r="F257" s="311">
        <f t="shared" ref="F257:H257" si="83">SUM(F247:F255)</f>
        <v>1.6328181691791563</v>
      </c>
      <c r="G257" s="311">
        <f t="shared" si="83"/>
        <v>1.5921818308208429</v>
      </c>
      <c r="H257" s="311">
        <f t="shared" si="83"/>
        <v>3.2249999999999992</v>
      </c>
      <c r="I257" s="311"/>
      <c r="J257" s="311">
        <f t="shared" ref="J257:L257" si="84">SUM(J247:J255)</f>
        <v>1.5152311647743988</v>
      </c>
      <c r="K257" s="311">
        <f t="shared" si="84"/>
        <v>1.5067688352256055</v>
      </c>
      <c r="L257" s="311">
        <f t="shared" si="84"/>
        <v>3.0220000000000042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0.39894354274004018</v>
      </c>
      <c r="C264" s="302">
        <v>0.6120500424675609</v>
      </c>
      <c r="D264" s="302">
        <f>SUM(B264:C264)</f>
        <v>1.0109935852076011</v>
      </c>
      <c r="E264" s="303"/>
      <c r="F264" s="302">
        <v>0.52657033262310049</v>
      </c>
      <c r="G264" s="302">
        <v>0.77168149268610231</v>
      </c>
      <c r="H264" s="302">
        <f>SUM(F264:G264)</f>
        <v>1.2982518253092028</v>
      </c>
      <c r="I264" s="303"/>
      <c r="J264" s="302">
        <v>0.55917541286630545</v>
      </c>
      <c r="K264" s="302">
        <v>0.75688675247448944</v>
      </c>
      <c r="L264" s="302">
        <f>SUM(J264:K264)</f>
        <v>1.3160621653407949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0.33671007535168207</v>
      </c>
      <c r="C265" s="302">
        <v>0.33596109007281699</v>
      </c>
      <c r="D265" s="302">
        <f t="shared" ref="D265:D272" si="85">SUM(B265:C265)</f>
        <v>0.67267116542449901</v>
      </c>
      <c r="E265" s="303"/>
      <c r="F265" s="302">
        <v>0.57603680467329288</v>
      </c>
      <c r="G265" s="302">
        <v>0.53403485246415872</v>
      </c>
      <c r="H265" s="302">
        <f t="shared" ref="H265:H272" si="86">SUM(F265:G265)</f>
        <v>1.1100716571374516</v>
      </c>
      <c r="I265" s="303"/>
      <c r="J265" s="302">
        <v>0.58493319158581247</v>
      </c>
      <c r="K265" s="302">
        <v>0.49510677356009952</v>
      </c>
      <c r="L265" s="302">
        <f t="shared" ref="L265:L272" si="87">SUM(J265:K265)</f>
        <v>1.0800399651459121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0.35269589540192875</v>
      </c>
      <c r="C266" s="302">
        <v>0.31224232543859959</v>
      </c>
      <c r="D266" s="302">
        <f t="shared" si="85"/>
        <v>0.66493822084052834</v>
      </c>
      <c r="E266" s="303"/>
      <c r="F266" s="302">
        <v>0.54050695959325479</v>
      </c>
      <c r="G266" s="302">
        <v>0.41617140318047097</v>
      </c>
      <c r="H266" s="302">
        <f t="shared" si="86"/>
        <v>0.95667836277372575</v>
      </c>
      <c r="I266" s="303"/>
      <c r="J266" s="302">
        <v>0.52211407550234246</v>
      </c>
      <c r="K266" s="302">
        <v>0.31323450597445712</v>
      </c>
      <c r="L266" s="302">
        <f t="shared" si="87"/>
        <v>0.83534858147679958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0.93191260664733933</v>
      </c>
      <c r="C267" s="302">
        <v>8.1159572286701148E-2</v>
      </c>
      <c r="D267" s="302">
        <f t="shared" si="85"/>
        <v>1.0130721789340404</v>
      </c>
      <c r="E267" s="303"/>
      <c r="F267" s="302">
        <v>0.90174609083695711</v>
      </c>
      <c r="G267" s="302">
        <v>0.10008801496020185</v>
      </c>
      <c r="H267" s="302">
        <f t="shared" si="86"/>
        <v>1.0018341057971589</v>
      </c>
      <c r="I267" s="303"/>
      <c r="J267" s="302">
        <v>0.5921058306329624</v>
      </c>
      <c r="K267" s="302">
        <v>8.2192052226460879E-2</v>
      </c>
      <c r="L267" s="302">
        <f t="shared" si="87"/>
        <v>0.67429788285942327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9.1763817863069932E-2</v>
      </c>
      <c r="C268" s="302">
        <v>0.43037767332657956</v>
      </c>
      <c r="D268" s="302">
        <f t="shared" si="85"/>
        <v>0.52214149118964948</v>
      </c>
      <c r="E268" s="303"/>
      <c r="F268" s="302">
        <v>8.9026747163173811E-2</v>
      </c>
      <c r="G268" s="302">
        <v>0.34838479399700834</v>
      </c>
      <c r="H268" s="302">
        <f t="shared" si="86"/>
        <v>0.43741154116018216</v>
      </c>
      <c r="I268" s="303"/>
      <c r="J268" s="302">
        <v>0.13780161107857719</v>
      </c>
      <c r="K268" s="302">
        <v>0.31885654372160477</v>
      </c>
      <c r="L268" s="302">
        <f t="shared" si="87"/>
        <v>0.45665815480018196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0.1243212866812991</v>
      </c>
      <c r="C269" s="302">
        <v>8.481224298158925E-2</v>
      </c>
      <c r="D269" s="302">
        <f t="shared" si="85"/>
        <v>0.20913352966288834</v>
      </c>
      <c r="E269" s="303"/>
      <c r="F269" s="302">
        <v>0.14357310222156414</v>
      </c>
      <c r="G269" s="302">
        <v>9.2255237362820861E-2</v>
      </c>
      <c r="H269" s="302">
        <f t="shared" si="86"/>
        <v>0.23582833958438498</v>
      </c>
      <c r="I269" s="303"/>
      <c r="J269" s="302">
        <v>0.15309021265316128</v>
      </c>
      <c r="K269" s="302">
        <v>9.2823841786575906E-2</v>
      </c>
      <c r="L269" s="302">
        <f t="shared" si="87"/>
        <v>0.24591405443973718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0.38013456978840982</v>
      </c>
      <c r="C270" s="302">
        <v>0.17684041061302452</v>
      </c>
      <c r="D270" s="302">
        <f t="shared" si="85"/>
        <v>0.55697498040143434</v>
      </c>
      <c r="E270" s="303"/>
      <c r="F270" s="302">
        <v>0.38802903654636639</v>
      </c>
      <c r="G270" s="302">
        <v>0.15564692976142661</v>
      </c>
      <c r="H270" s="302">
        <f t="shared" si="86"/>
        <v>0.54367596630779302</v>
      </c>
      <c r="I270" s="303"/>
      <c r="J270" s="302">
        <v>0.33311400695079912</v>
      </c>
      <c r="K270" s="302">
        <v>0.12338385701904378</v>
      </c>
      <c r="L270" s="302">
        <f t="shared" si="87"/>
        <v>0.45649786396984293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1.299133042673873E-2</v>
      </c>
      <c r="C271" s="302">
        <v>7.35356126272948E-2</v>
      </c>
      <c r="D271" s="302">
        <f t="shared" si="85"/>
        <v>8.6526943054033523E-2</v>
      </c>
      <c r="E271" s="303"/>
      <c r="F271" s="302">
        <v>1.321082108976793E-2</v>
      </c>
      <c r="G271" s="302">
        <v>7.8935495341615119E-2</v>
      </c>
      <c r="H271" s="302">
        <f t="shared" si="86"/>
        <v>9.2146316431383046E-2</v>
      </c>
      <c r="I271" s="303"/>
      <c r="J271" s="302">
        <v>2.287782999547236E-2</v>
      </c>
      <c r="K271" s="302">
        <v>6.3763165082756285E-2</v>
      </c>
      <c r="L271" s="302">
        <f t="shared" si="87"/>
        <v>8.6640995078228644E-2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0.12383143857918175</v>
      </c>
      <c r="C272" s="302">
        <v>9.4716466706145558E-2</v>
      </c>
      <c r="D272" s="302">
        <f t="shared" si="85"/>
        <v>0.2185479052853273</v>
      </c>
      <c r="E272" s="303"/>
      <c r="F272" s="302">
        <v>9.3297675713952311E-2</v>
      </c>
      <c r="G272" s="302">
        <v>8.8804209784755922E-2</v>
      </c>
      <c r="H272" s="302">
        <f t="shared" si="86"/>
        <v>0.18210188549870823</v>
      </c>
      <c r="I272" s="303"/>
      <c r="J272" s="302">
        <v>7.9209274165902219E-2</v>
      </c>
      <c r="K272" s="302">
        <v>6.6331062723173434E-2</v>
      </c>
      <c r="L272" s="302">
        <f t="shared" si="87"/>
        <v>0.14554033688907564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2.75330456347969</v>
      </c>
      <c r="C274" s="311">
        <f t="shared" ref="C274:D274" si="88">SUM(C264:C272)</f>
        <v>2.2016954365203123</v>
      </c>
      <c r="D274" s="311">
        <f t="shared" si="88"/>
        <v>4.955000000000001</v>
      </c>
      <c r="E274" s="311"/>
      <c r="F274" s="311">
        <f t="shared" ref="F274:H274" si="89">SUM(F264:F272)</f>
        <v>3.2719975704614299</v>
      </c>
      <c r="G274" s="311">
        <f t="shared" si="89"/>
        <v>2.5860024295385609</v>
      </c>
      <c r="H274" s="311">
        <f t="shared" si="89"/>
        <v>5.8579999999999917</v>
      </c>
      <c r="I274" s="311"/>
      <c r="J274" s="311">
        <f t="shared" ref="J274:L274" si="90">SUM(J264:J272)</f>
        <v>2.9844214454313347</v>
      </c>
      <c r="K274" s="311">
        <f t="shared" si="90"/>
        <v>2.312578554568661</v>
      </c>
      <c r="L274" s="311">
        <f t="shared" si="90"/>
        <v>5.2969999999999953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0.74790237477515764</v>
      </c>
      <c r="C281" s="302">
        <v>1.7794592251658423</v>
      </c>
      <c r="D281" s="302">
        <f>SUM(B281:C281)</f>
        <v>2.527361599941</v>
      </c>
      <c r="E281" s="303"/>
      <c r="F281" s="302">
        <v>1.0282786065518701</v>
      </c>
      <c r="G281" s="302">
        <v>1.5334296662399418</v>
      </c>
      <c r="H281" s="302">
        <f>SUM(F281:G281)</f>
        <v>2.5617082727918117</v>
      </c>
      <c r="I281" s="303"/>
      <c r="J281" s="302">
        <v>1.338586905463133</v>
      </c>
      <c r="K281" s="302">
        <v>1.7824131673523971</v>
      </c>
      <c r="L281" s="302">
        <f>SUM(J281:K281)</f>
        <v>3.12100007281553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1.9154127550105109</v>
      </c>
      <c r="C282" s="302">
        <v>4.7159258104737747</v>
      </c>
      <c r="D282" s="302">
        <f t="shared" ref="D282:D289" si="91">SUM(B282:C282)</f>
        <v>6.6313385654842856</v>
      </c>
      <c r="E282" s="303"/>
      <c r="F282" s="302">
        <v>2.6736427623564167</v>
      </c>
      <c r="G282" s="302">
        <v>4.1684145669952102</v>
      </c>
      <c r="H282" s="302">
        <f t="shared" ref="H282:H289" si="92">SUM(F282:G282)</f>
        <v>6.8420573293516274</v>
      </c>
      <c r="I282" s="303"/>
      <c r="J282" s="302">
        <v>3.6768318934143371</v>
      </c>
      <c r="K282" s="302">
        <v>4.9383313182776352</v>
      </c>
      <c r="L282" s="302">
        <f t="shared" ref="L282:L289" si="93">SUM(J282:K282)</f>
        <v>8.6151632116919714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1.390976610242284</v>
      </c>
      <c r="C283" s="302">
        <v>2.0165422301699349</v>
      </c>
      <c r="D283" s="302">
        <f t="shared" si="91"/>
        <v>3.407518840412219</v>
      </c>
      <c r="E283" s="303"/>
      <c r="F283" s="302">
        <v>1.6821713285956112</v>
      </c>
      <c r="G283" s="302">
        <v>1.7670070735621384</v>
      </c>
      <c r="H283" s="302">
        <f t="shared" si="92"/>
        <v>3.4491784021577496</v>
      </c>
      <c r="I283" s="303"/>
      <c r="J283" s="302">
        <v>2.1430576344029246</v>
      </c>
      <c r="K283" s="302">
        <v>1.761994828389168</v>
      </c>
      <c r="L283" s="302">
        <f t="shared" si="93"/>
        <v>3.9050524627920926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2.4139068959713428</v>
      </c>
      <c r="C284" s="302">
        <v>0.57088978485764974</v>
      </c>
      <c r="D284" s="302">
        <f t="shared" si="91"/>
        <v>2.9847966808289925</v>
      </c>
      <c r="E284" s="303"/>
      <c r="F284" s="302">
        <v>2.5372633373421523</v>
      </c>
      <c r="G284" s="302">
        <v>0.49107817886109545</v>
      </c>
      <c r="H284" s="302">
        <f t="shared" si="92"/>
        <v>3.0283415162032479</v>
      </c>
      <c r="I284" s="303"/>
      <c r="J284" s="302">
        <v>2.1590447036087888</v>
      </c>
      <c r="K284" s="302">
        <v>0.46842379625211222</v>
      </c>
      <c r="L284" s="302">
        <f t="shared" si="93"/>
        <v>2.627468499860901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6.5243851424978072E-2</v>
      </c>
      <c r="C285" s="302">
        <v>0.62458993468510993</v>
      </c>
      <c r="D285" s="302">
        <f t="shared" si="91"/>
        <v>0.68983378611008805</v>
      </c>
      <c r="E285" s="303"/>
      <c r="F285" s="302">
        <v>7.6211041089263548E-2</v>
      </c>
      <c r="G285" s="302">
        <v>0.3605363057508264</v>
      </c>
      <c r="H285" s="302">
        <f t="shared" si="92"/>
        <v>0.43674734684008998</v>
      </c>
      <c r="I285" s="303"/>
      <c r="J285" s="302">
        <v>0.16457152802906835</v>
      </c>
      <c r="K285" s="302">
        <v>0.3689254508134524</v>
      </c>
      <c r="L285" s="302">
        <f t="shared" si="93"/>
        <v>0.53349697884252079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0.37562199006675878</v>
      </c>
      <c r="C286" s="302">
        <v>0.13791251643314567</v>
      </c>
      <c r="D286" s="302">
        <f t="shared" si="91"/>
        <v>0.5135345064999044</v>
      </c>
      <c r="E286" s="303"/>
      <c r="F286" s="302">
        <v>0.34157627487408976</v>
      </c>
      <c r="G286" s="302">
        <v>0.1018314957432499</v>
      </c>
      <c r="H286" s="302">
        <f t="shared" si="92"/>
        <v>0.44340777061733966</v>
      </c>
      <c r="I286" s="303"/>
      <c r="J286" s="302">
        <v>0.53525874676474949</v>
      </c>
      <c r="K286" s="302">
        <v>0.18000555267368179</v>
      </c>
      <c r="L286" s="302">
        <f t="shared" si="93"/>
        <v>0.71526429943843128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0.3877678598050085</v>
      </c>
      <c r="C287" s="302">
        <v>0.2549563002003728</v>
      </c>
      <c r="D287" s="302">
        <f t="shared" si="91"/>
        <v>0.64272416000538124</v>
      </c>
      <c r="E287" s="303"/>
      <c r="F287" s="302">
        <v>0.38245526642389538</v>
      </c>
      <c r="G287" s="302">
        <v>0.20279050669426046</v>
      </c>
      <c r="H287" s="302">
        <f t="shared" si="92"/>
        <v>0.58524577311815584</v>
      </c>
      <c r="I287" s="303"/>
      <c r="J287" s="302">
        <v>0.43393126393368958</v>
      </c>
      <c r="K287" s="302">
        <v>0.27451702856294041</v>
      </c>
      <c r="L287" s="302">
        <f t="shared" si="93"/>
        <v>0.70844829249662999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6.1783620090907918E-2</v>
      </c>
      <c r="C288" s="302">
        <v>0.27092546452239313</v>
      </c>
      <c r="D288" s="302">
        <f t="shared" si="91"/>
        <v>0.33270908461330106</v>
      </c>
      <c r="E288" s="303"/>
      <c r="F288" s="302">
        <v>5.9785231745675675E-2</v>
      </c>
      <c r="G288" s="302">
        <v>0.17935512530287087</v>
      </c>
      <c r="H288" s="302">
        <f t="shared" si="92"/>
        <v>0.23914035704854655</v>
      </c>
      <c r="I288" s="303"/>
      <c r="J288" s="302">
        <v>0.11351421357475258</v>
      </c>
      <c r="K288" s="302">
        <v>0.22957568212463661</v>
      </c>
      <c r="L288" s="302">
        <f t="shared" si="93"/>
        <v>0.34308989569938919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0.29468861740268626</v>
      </c>
      <c r="C289" s="302">
        <v>0.33749415870215799</v>
      </c>
      <c r="D289" s="302">
        <f t="shared" si="91"/>
        <v>0.63218277610484419</v>
      </c>
      <c r="E289" s="303"/>
      <c r="F289" s="302">
        <v>0.26153032590252689</v>
      </c>
      <c r="G289" s="302">
        <v>0.22664290596889522</v>
      </c>
      <c r="H289" s="302">
        <f t="shared" si="92"/>
        <v>0.48817323187142214</v>
      </c>
      <c r="I289" s="303"/>
      <c r="J289" s="302">
        <v>0.32459202378264668</v>
      </c>
      <c r="K289" s="302">
        <v>0.27742426257985697</v>
      </c>
      <c r="L289" s="302">
        <f t="shared" si="93"/>
        <v>0.60201628636250359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7.6533045747896349</v>
      </c>
      <c r="C291" s="311">
        <f t="shared" ref="C291:D291" si="94">SUM(C281:C289)</f>
        <v>10.708695425210383</v>
      </c>
      <c r="D291" s="311">
        <f t="shared" si="94"/>
        <v>18.36200000000002</v>
      </c>
      <c r="E291" s="311"/>
      <c r="F291" s="311">
        <f t="shared" ref="F291:H291" si="95">SUM(F281:F289)</f>
        <v>9.042914174881501</v>
      </c>
      <c r="G291" s="311">
        <f t="shared" si="95"/>
        <v>9.0310858251184882</v>
      </c>
      <c r="H291" s="311">
        <f t="shared" si="95"/>
        <v>18.073999999999995</v>
      </c>
      <c r="I291" s="311"/>
      <c r="J291" s="311">
        <f t="shared" ref="J291:L291" si="96">SUM(J281:J289)</f>
        <v>10.889388912974091</v>
      </c>
      <c r="K291" s="311">
        <f t="shared" si="96"/>
        <v>10.281611087025881</v>
      </c>
      <c r="L291" s="311">
        <f t="shared" si="96"/>
        <v>21.170999999999967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0.46388788761139049</v>
      </c>
      <c r="C298" s="302">
        <v>0.97444184255938493</v>
      </c>
      <c r="D298" s="302">
        <f>SUM(B298:C298)</f>
        <v>1.4383297301707754</v>
      </c>
      <c r="E298" s="303"/>
      <c r="F298" s="302">
        <v>0.61707663965212345</v>
      </c>
      <c r="G298" s="302">
        <v>1.0724908427912359</v>
      </c>
      <c r="H298" s="302">
        <f>SUM(F298:G298)</f>
        <v>1.6895674824433593</v>
      </c>
      <c r="I298" s="303"/>
      <c r="J298" s="302">
        <v>0.84590638171745169</v>
      </c>
      <c r="K298" s="302">
        <v>1.5031574111425994</v>
      </c>
      <c r="L298" s="302">
        <f>SUM(J298:K298)</f>
        <v>2.3490637928600511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0.71209568169388548</v>
      </c>
      <c r="C299" s="302">
        <v>0.82932872634031285</v>
      </c>
      <c r="D299" s="302">
        <f t="shared" ref="D299:D306" si="97">SUM(B299:C299)</f>
        <v>1.5414244080341983</v>
      </c>
      <c r="E299" s="303"/>
      <c r="F299" s="302">
        <v>0.93976788921636312</v>
      </c>
      <c r="G299" s="302">
        <v>0.98343899371660459</v>
      </c>
      <c r="H299" s="302">
        <f t="shared" ref="H299:H306" si="98">SUM(F299:G299)</f>
        <v>1.9232068829329676</v>
      </c>
      <c r="I299" s="303"/>
      <c r="J299" s="302">
        <v>1.3777804225252643</v>
      </c>
      <c r="K299" s="302">
        <v>1.4670639368836136</v>
      </c>
      <c r="L299" s="302">
        <f t="shared" ref="L299:L306" si="99">SUM(J299:K299)</f>
        <v>2.8448443594088779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0.92637056564210718</v>
      </c>
      <c r="C300" s="302">
        <v>1.1860540709546039</v>
      </c>
      <c r="D300" s="302">
        <f t="shared" si="97"/>
        <v>2.1124246365967112</v>
      </c>
      <c r="E300" s="303"/>
      <c r="F300" s="302">
        <v>1.1543772051294796</v>
      </c>
      <c r="G300" s="302">
        <v>1.3030768506524959</v>
      </c>
      <c r="H300" s="302">
        <f t="shared" si="98"/>
        <v>2.4574540557819757</v>
      </c>
      <c r="I300" s="303"/>
      <c r="J300" s="302">
        <v>1.5180101568088222</v>
      </c>
      <c r="K300" s="302">
        <v>1.5725754629392774</v>
      </c>
      <c r="L300" s="302">
        <f t="shared" si="99"/>
        <v>3.0905856197480999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1.4434965486832214</v>
      </c>
      <c r="C301" s="302">
        <v>0.35961126893114248</v>
      </c>
      <c r="D301" s="302">
        <f t="shared" si="97"/>
        <v>1.803107817614364</v>
      </c>
      <c r="E301" s="303"/>
      <c r="F301" s="302">
        <v>1.4371916410526202</v>
      </c>
      <c r="G301" s="302">
        <v>0.3538730748169126</v>
      </c>
      <c r="H301" s="302">
        <f t="shared" si="98"/>
        <v>1.7910647158695328</v>
      </c>
      <c r="I301" s="303"/>
      <c r="J301" s="302">
        <v>1.6513094421306522</v>
      </c>
      <c r="K301" s="302">
        <v>0.45065254092344653</v>
      </c>
      <c r="L301" s="302">
        <f t="shared" si="99"/>
        <v>2.1019619830540988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9.7680218631081089E-2</v>
      </c>
      <c r="C302" s="302">
        <v>0.63535276647856187</v>
      </c>
      <c r="D302" s="302">
        <f t="shared" si="97"/>
        <v>0.73303298510964299</v>
      </c>
      <c r="E302" s="303"/>
      <c r="F302" s="302">
        <v>0.12131422371077083</v>
      </c>
      <c r="G302" s="302">
        <v>0.49665678606170921</v>
      </c>
      <c r="H302" s="302">
        <f t="shared" si="98"/>
        <v>0.61797100977247998</v>
      </c>
      <c r="I302" s="303"/>
      <c r="J302" s="302">
        <v>0.22535823322250403</v>
      </c>
      <c r="K302" s="302">
        <v>0.55890091348399074</v>
      </c>
      <c r="L302" s="302">
        <f t="shared" si="99"/>
        <v>0.78425914670649477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1.0081423855315477</v>
      </c>
      <c r="C303" s="302">
        <v>0.36900944592470575</v>
      </c>
      <c r="D303" s="302">
        <f t="shared" si="97"/>
        <v>1.3771518314562534</v>
      </c>
      <c r="E303" s="303"/>
      <c r="F303" s="302">
        <v>1.0357210616931578</v>
      </c>
      <c r="G303" s="302">
        <v>0.37563476402675633</v>
      </c>
      <c r="H303" s="302">
        <f t="shared" si="98"/>
        <v>1.4113558257199141</v>
      </c>
      <c r="I303" s="303"/>
      <c r="J303" s="302">
        <v>1.3866727916226498</v>
      </c>
      <c r="K303" s="302">
        <v>0.5757353126173389</v>
      </c>
      <c r="L303" s="302">
        <f t="shared" si="99"/>
        <v>1.9624081042399886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0.4941576901625831</v>
      </c>
      <c r="C304" s="302">
        <v>0.47143843302044081</v>
      </c>
      <c r="D304" s="302">
        <f t="shared" si="97"/>
        <v>0.9655961231830239</v>
      </c>
      <c r="E304" s="303"/>
      <c r="F304" s="302">
        <v>0.50330328021103987</v>
      </c>
      <c r="G304" s="302">
        <v>0.40611083477173771</v>
      </c>
      <c r="H304" s="302">
        <f t="shared" si="98"/>
        <v>0.90941411498277758</v>
      </c>
      <c r="I304" s="303"/>
      <c r="J304" s="302">
        <v>0.79922923325314177</v>
      </c>
      <c r="K304" s="302">
        <v>0.56375764781963444</v>
      </c>
      <c r="L304" s="302">
        <f t="shared" si="99"/>
        <v>1.3629868810727763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0.13287256264800842</v>
      </c>
      <c r="C305" s="302">
        <v>0.72333846032819227</v>
      </c>
      <c r="D305" s="302">
        <f t="shared" si="97"/>
        <v>0.85621102297620066</v>
      </c>
      <c r="E305" s="303"/>
      <c r="F305" s="302">
        <v>0.11336860115844431</v>
      </c>
      <c r="G305" s="302">
        <v>0.57699338330853567</v>
      </c>
      <c r="H305" s="302">
        <f t="shared" si="98"/>
        <v>0.69036198446697994</v>
      </c>
      <c r="I305" s="303"/>
      <c r="J305" s="302">
        <v>0.25112286555867119</v>
      </c>
      <c r="K305" s="302">
        <v>0.74153783097907855</v>
      </c>
      <c r="L305" s="302">
        <f t="shared" si="99"/>
        <v>0.9926606965377498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1.8397309211442339</v>
      </c>
      <c r="C306" s="302">
        <v>3.4729905237145919</v>
      </c>
      <c r="D306" s="302">
        <f t="shared" si="97"/>
        <v>5.312721444858826</v>
      </c>
      <c r="E306" s="303"/>
      <c r="F306" s="302">
        <v>1.5761674266774119</v>
      </c>
      <c r="G306" s="302">
        <v>2.6664365013525848</v>
      </c>
      <c r="H306" s="302">
        <f t="shared" si="98"/>
        <v>4.2426039280299968</v>
      </c>
      <c r="I306" s="303"/>
      <c r="J306" s="302">
        <v>1.8890664045645484</v>
      </c>
      <c r="K306" s="302">
        <v>3.4921630118072975</v>
      </c>
      <c r="L306" s="302">
        <f t="shared" si="99"/>
        <v>5.3812294163718457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7.1184344617480591</v>
      </c>
      <c r="C308" s="311">
        <f t="shared" ref="C308:D308" si="100">SUM(C298:C306)</f>
        <v>9.021565538251938</v>
      </c>
      <c r="D308" s="311">
        <f t="shared" si="100"/>
        <v>16.139999999999997</v>
      </c>
      <c r="E308" s="311"/>
      <c r="F308" s="311">
        <f t="shared" ref="F308:H308" si="101">SUM(F298:F306)</f>
        <v>7.4982879685014119</v>
      </c>
      <c r="G308" s="311">
        <f t="shared" si="101"/>
        <v>8.2347120314985727</v>
      </c>
      <c r="H308" s="311">
        <f t="shared" si="101"/>
        <v>15.732999999999985</v>
      </c>
      <c r="I308" s="311"/>
      <c r="J308" s="311">
        <f t="shared" ref="J308:L308" si="102">SUM(J298:J306)</f>
        <v>9.9444559314037058</v>
      </c>
      <c r="K308" s="311">
        <f t="shared" si="102"/>
        <v>10.925544068596277</v>
      </c>
      <c r="L308" s="311">
        <f t="shared" si="102"/>
        <v>20.869999999999983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0.26710282860849155</v>
      </c>
      <c r="C315" s="302">
        <v>0.52834098561398957</v>
      </c>
      <c r="D315" s="302">
        <f>SUM(B315:C315)</f>
        <v>0.79544381422248112</v>
      </c>
      <c r="E315" s="303"/>
      <c r="F315" s="302">
        <v>0.32647987185696992</v>
      </c>
      <c r="G315" s="302">
        <v>0.58859789881514768</v>
      </c>
      <c r="H315" s="302">
        <f>SUM(F315:G315)</f>
        <v>0.9150777706721176</v>
      </c>
      <c r="I315" s="303"/>
      <c r="J315" s="302">
        <v>0.36834923065344527</v>
      </c>
      <c r="K315" s="302">
        <v>0.59038744353622929</v>
      </c>
      <c r="L315" s="302">
        <f>SUM(J315:K315)</f>
        <v>0.95873667418967456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1.0937564566379101</v>
      </c>
      <c r="C316" s="302">
        <v>0.94317606693107581</v>
      </c>
      <c r="D316" s="302">
        <f t="shared" ref="D316:D323" si="103">SUM(B316:C316)</f>
        <v>2.0369325235689857</v>
      </c>
      <c r="E316" s="303"/>
      <c r="F316" s="302">
        <v>1.3568063990186956</v>
      </c>
      <c r="G316" s="302">
        <v>1.1765400203115177</v>
      </c>
      <c r="H316" s="302">
        <f t="shared" ref="H316:H323" si="104">SUM(F316:G316)</f>
        <v>2.5333464193302131</v>
      </c>
      <c r="I316" s="303"/>
      <c r="J316" s="302">
        <v>1.5601578196852262</v>
      </c>
      <c r="K316" s="302">
        <v>1.3627472486786958</v>
      </c>
      <c r="L316" s="302">
        <f t="shared" ref="L316:L323" si="105">SUM(J316:K316)</f>
        <v>2.9229050683639217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0.98251130514014073</v>
      </c>
      <c r="C317" s="302">
        <v>1.264280345007704</v>
      </c>
      <c r="D317" s="302">
        <f t="shared" si="103"/>
        <v>2.2467916501478449</v>
      </c>
      <c r="E317" s="303"/>
      <c r="F317" s="302">
        <v>1.113970014352867</v>
      </c>
      <c r="G317" s="302">
        <v>1.3533200673795267</v>
      </c>
      <c r="H317" s="302">
        <f t="shared" si="104"/>
        <v>2.4672900817323935</v>
      </c>
      <c r="I317" s="303"/>
      <c r="J317" s="302">
        <v>1.3843993281663434</v>
      </c>
      <c r="K317" s="302">
        <v>1.2610971932728021</v>
      </c>
      <c r="L317" s="302">
        <f t="shared" si="105"/>
        <v>2.6454965214391457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1.6966233406304396</v>
      </c>
      <c r="C318" s="302">
        <v>0.5140199628606873</v>
      </c>
      <c r="D318" s="302">
        <f t="shared" si="103"/>
        <v>2.210643303491127</v>
      </c>
      <c r="E318" s="303"/>
      <c r="F318" s="302">
        <v>1.5189593795054965</v>
      </c>
      <c r="G318" s="302">
        <v>0.51802256157991466</v>
      </c>
      <c r="H318" s="302">
        <f t="shared" si="104"/>
        <v>2.0369819410854113</v>
      </c>
      <c r="I318" s="303"/>
      <c r="J318" s="302">
        <v>1.0355217345610872</v>
      </c>
      <c r="K318" s="302">
        <v>0.40954357322983254</v>
      </c>
      <c r="L318" s="302">
        <f t="shared" si="105"/>
        <v>1.4450653077909197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2.1953026347855561E-2</v>
      </c>
      <c r="C319" s="302">
        <v>0.18459801031073556</v>
      </c>
      <c r="D319" s="302">
        <f t="shared" si="103"/>
        <v>0.20655103665859112</v>
      </c>
      <c r="E319" s="303"/>
      <c r="F319" s="302">
        <v>2.2931362987234513E-2</v>
      </c>
      <c r="G319" s="302">
        <v>0.14547565841914153</v>
      </c>
      <c r="H319" s="302">
        <f t="shared" si="104"/>
        <v>0.16840702140637603</v>
      </c>
      <c r="I319" s="303"/>
      <c r="J319" s="302">
        <v>5.3435083610547524E-2</v>
      </c>
      <c r="K319" s="302">
        <v>0.13828641146549309</v>
      </c>
      <c r="L319" s="302">
        <f t="shared" si="105"/>
        <v>0.19172149507604061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0.43728958289476411</v>
      </c>
      <c r="C320" s="302">
        <v>9.1822688810954137E-2</v>
      </c>
      <c r="D320" s="302">
        <f t="shared" si="103"/>
        <v>0.52911227170571828</v>
      </c>
      <c r="E320" s="303"/>
      <c r="F320" s="302">
        <v>0.40863390842696601</v>
      </c>
      <c r="G320" s="302">
        <v>9.3316025791778959E-2</v>
      </c>
      <c r="H320" s="302">
        <f t="shared" si="104"/>
        <v>0.50194993421874501</v>
      </c>
      <c r="I320" s="303"/>
      <c r="J320" s="302">
        <v>0.43627568005232603</v>
      </c>
      <c r="K320" s="302">
        <v>0.11309895453156769</v>
      </c>
      <c r="L320" s="302">
        <f t="shared" si="105"/>
        <v>0.54937463458389368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0.15012182553455661</v>
      </c>
      <c r="C321" s="302">
        <v>7.7167738775753614E-2</v>
      </c>
      <c r="D321" s="302">
        <f t="shared" si="103"/>
        <v>0.22728956431031022</v>
      </c>
      <c r="E321" s="303"/>
      <c r="F321" s="302">
        <v>0.14887202952065007</v>
      </c>
      <c r="G321" s="302">
        <v>7.3042952991923177E-2</v>
      </c>
      <c r="H321" s="302">
        <f t="shared" si="104"/>
        <v>0.22191498251257324</v>
      </c>
      <c r="I321" s="303"/>
      <c r="J321" s="302">
        <v>0.16609492714868559</v>
      </c>
      <c r="K321" s="302">
        <v>9.3325916594974703E-2</v>
      </c>
      <c r="L321" s="302">
        <f t="shared" si="105"/>
        <v>0.25942084374366031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1.6019219101273938E-2</v>
      </c>
      <c r="C322" s="302">
        <v>0.13791833103472623</v>
      </c>
      <c r="D322" s="302">
        <f t="shared" si="103"/>
        <v>0.15393755013600016</v>
      </c>
      <c r="E322" s="303"/>
      <c r="F322" s="302">
        <v>1.319265760476116E-2</v>
      </c>
      <c r="G322" s="302">
        <v>0.1076892721416763</v>
      </c>
      <c r="H322" s="302">
        <f t="shared" si="104"/>
        <v>0.12088192974643745</v>
      </c>
      <c r="I322" s="303"/>
      <c r="J322" s="302">
        <v>2.6554032825965336E-2</v>
      </c>
      <c r="K322" s="302">
        <v>0.1188148822080011</v>
      </c>
      <c r="L322" s="302">
        <f t="shared" si="105"/>
        <v>0.14536891503396643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0.15184627663754907</v>
      </c>
      <c r="C323" s="302">
        <v>0.18845200912138202</v>
      </c>
      <c r="D323" s="302">
        <f t="shared" si="103"/>
        <v>0.34029828575893106</v>
      </c>
      <c r="E323" s="303"/>
      <c r="F323" s="302">
        <v>0.1576379206691495</v>
      </c>
      <c r="G323" s="302">
        <v>0.14051199862658503</v>
      </c>
      <c r="H323" s="302">
        <f t="shared" si="104"/>
        <v>0.29814991929573453</v>
      </c>
      <c r="I323" s="303"/>
      <c r="J323" s="302">
        <v>0.18940256469974875</v>
      </c>
      <c r="K323" s="302">
        <v>0.11650797507901353</v>
      </c>
      <c r="L323" s="302">
        <f t="shared" si="105"/>
        <v>0.30591053977876226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4.8172238615329812</v>
      </c>
      <c r="C325" s="311">
        <f t="shared" ref="C325:D325" si="106">SUM(C315:C323)</f>
        <v>3.9297761384670085</v>
      </c>
      <c r="D325" s="311">
        <f t="shared" si="106"/>
        <v>8.7469999999999892</v>
      </c>
      <c r="E325" s="311"/>
      <c r="F325" s="311">
        <f t="shared" ref="F325:H325" si="107">SUM(F315:F323)</f>
        <v>5.0674835439427897</v>
      </c>
      <c r="G325" s="311">
        <f t="shared" si="107"/>
        <v>4.1965164560572124</v>
      </c>
      <c r="H325" s="311">
        <f t="shared" si="107"/>
        <v>9.2640000000000011</v>
      </c>
      <c r="I325" s="311"/>
      <c r="J325" s="311">
        <f t="shared" ref="J325:L325" si="108">SUM(J315:J323)</f>
        <v>5.2201904014033751</v>
      </c>
      <c r="K325" s="311">
        <f t="shared" si="108"/>
        <v>4.2038095985966102</v>
      </c>
      <c r="L325" s="311">
        <f t="shared" si="108"/>
        <v>9.4239999999999853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0.25756396136664295</v>
      </c>
      <c r="C332" s="302">
        <v>0.29529854071361528</v>
      </c>
      <c r="D332" s="302">
        <f>SUM(B332:C332)</f>
        <v>0.55286250208025822</v>
      </c>
      <c r="E332" s="303"/>
      <c r="F332" s="302">
        <v>0.29977420444239478</v>
      </c>
      <c r="G332" s="302">
        <v>0.23287256048987295</v>
      </c>
      <c r="H332" s="302">
        <f>SUM(F332:G332)</f>
        <v>0.5326467649322677</v>
      </c>
      <c r="I332" s="303"/>
      <c r="J332" s="302">
        <v>0.36217400754621965</v>
      </c>
      <c r="K332" s="302">
        <v>0.24106491838263558</v>
      </c>
      <c r="L332" s="302">
        <f>SUM(J332:K332)</f>
        <v>0.6032389259288552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6.753756990942609</v>
      </c>
      <c r="C333" s="302">
        <v>4.5059171967034217</v>
      </c>
      <c r="D333" s="302">
        <f t="shared" ref="D333:D340" si="109">SUM(B333:C333)</f>
        <v>11.259674187646031</v>
      </c>
      <c r="E333" s="303"/>
      <c r="F333" s="302">
        <v>7.284409099571473</v>
      </c>
      <c r="G333" s="302">
        <v>3.9135498160526252</v>
      </c>
      <c r="H333" s="302">
        <f t="shared" ref="H333:H340" si="110">SUM(F333:G333)</f>
        <v>11.197958915624099</v>
      </c>
      <c r="I333" s="303"/>
      <c r="J333" s="302">
        <v>8.7091597198274791</v>
      </c>
      <c r="K333" s="302">
        <v>4.5221793864132973</v>
      </c>
      <c r="L333" s="302">
        <f t="shared" ref="L333:L340" si="111">SUM(J333:K333)</f>
        <v>13.231339106240776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1.119165520321701</v>
      </c>
      <c r="C334" s="302">
        <v>0.66772774483259556</v>
      </c>
      <c r="D334" s="302">
        <f t="shared" si="109"/>
        <v>1.7868932651542966</v>
      </c>
      <c r="E334" s="303"/>
      <c r="F334" s="302">
        <v>1.1292096646018566</v>
      </c>
      <c r="G334" s="302">
        <v>0.51963599260384896</v>
      </c>
      <c r="H334" s="302">
        <f t="shared" si="110"/>
        <v>1.6488456572057055</v>
      </c>
      <c r="I334" s="303"/>
      <c r="J334" s="302">
        <v>1.2668517210697865</v>
      </c>
      <c r="K334" s="302">
        <v>0.41660727252066593</v>
      </c>
      <c r="L334" s="302">
        <f t="shared" si="111"/>
        <v>1.6834589935904525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0.98589377272813772</v>
      </c>
      <c r="C335" s="302">
        <v>0.15876620702877947</v>
      </c>
      <c r="D335" s="302">
        <f t="shared" si="109"/>
        <v>1.1446599797569172</v>
      </c>
      <c r="E335" s="303"/>
      <c r="F335" s="302">
        <v>0.828247340239888</v>
      </c>
      <c r="G335" s="302">
        <v>0.11302786331195079</v>
      </c>
      <c r="H335" s="302">
        <f t="shared" si="110"/>
        <v>0.9412752035518388</v>
      </c>
      <c r="I335" s="303"/>
      <c r="J335" s="302">
        <v>0.37405338911399721</v>
      </c>
      <c r="K335" s="302">
        <v>9.0202392042776192E-2</v>
      </c>
      <c r="L335" s="302">
        <f t="shared" si="111"/>
        <v>0.46425578115677341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0.15022821500898301</v>
      </c>
      <c r="C336" s="302">
        <v>0.16354663447841977</v>
      </c>
      <c r="D336" s="302">
        <f t="shared" si="109"/>
        <v>0.31377484948740275</v>
      </c>
      <c r="E336" s="303"/>
      <c r="F336" s="302">
        <v>0.11865784222962672</v>
      </c>
      <c r="G336" s="302">
        <v>8.7840976484409486E-2</v>
      </c>
      <c r="H336" s="302">
        <f t="shared" si="110"/>
        <v>0.20649881871403619</v>
      </c>
      <c r="I336" s="303"/>
      <c r="J336" s="302">
        <v>9.8640700477925475E-2</v>
      </c>
      <c r="K336" s="302">
        <v>6.0045138869229207E-2</v>
      </c>
      <c r="L336" s="302">
        <f t="shared" si="111"/>
        <v>0.15868583934715469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4.7770819194652061</v>
      </c>
      <c r="C337" s="302">
        <v>0.34795994538086322</v>
      </c>
      <c r="D337" s="302">
        <f t="shared" si="109"/>
        <v>5.1250418648460689</v>
      </c>
      <c r="E337" s="303"/>
      <c r="F337" s="302">
        <v>4.2271997136044579</v>
      </c>
      <c r="G337" s="302">
        <v>0.27398969944543788</v>
      </c>
      <c r="H337" s="302">
        <f t="shared" si="110"/>
        <v>4.5011894130498957</v>
      </c>
      <c r="I337" s="303"/>
      <c r="J337" s="302">
        <v>4.7385976985863474</v>
      </c>
      <c r="K337" s="302">
        <v>0.3122785534468519</v>
      </c>
      <c r="L337" s="302">
        <f t="shared" si="111"/>
        <v>5.0508762520331993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8.5132183742413298E-2</v>
      </c>
      <c r="C338" s="302">
        <v>3.611240875076116E-2</v>
      </c>
      <c r="D338" s="302">
        <f t="shared" si="109"/>
        <v>0.12124459249317446</v>
      </c>
      <c r="E338" s="303"/>
      <c r="F338" s="302">
        <v>7.1598793882135747E-2</v>
      </c>
      <c r="G338" s="302">
        <v>2.1937542371687758E-2</v>
      </c>
      <c r="H338" s="302">
        <f t="shared" si="110"/>
        <v>9.3536336253823502E-2</v>
      </c>
      <c r="I338" s="303"/>
      <c r="J338" s="302">
        <v>6.6959740102912627E-2</v>
      </c>
      <c r="K338" s="302">
        <v>2.4784219516753553E-2</v>
      </c>
      <c r="L338" s="302">
        <f t="shared" si="111"/>
        <v>9.1743959619666179E-2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0.10917554282677475</v>
      </c>
      <c r="C339" s="302">
        <v>0.28033710514566429</v>
      </c>
      <c r="D339" s="302">
        <f t="shared" si="109"/>
        <v>0.38951264797243901</v>
      </c>
      <c r="E339" s="303"/>
      <c r="F339" s="302">
        <v>0.1071371060814764</v>
      </c>
      <c r="G339" s="302">
        <v>0.14129472942353824</v>
      </c>
      <c r="H339" s="302">
        <f t="shared" si="110"/>
        <v>0.24843183550501463</v>
      </c>
      <c r="I339" s="303"/>
      <c r="J339" s="302">
        <v>0.12839105153976357</v>
      </c>
      <c r="K339" s="302">
        <v>0.1479480581156562</v>
      </c>
      <c r="L339" s="302">
        <f t="shared" si="111"/>
        <v>0.27633910965541975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1.1401207215777076</v>
      </c>
      <c r="C340" s="302">
        <v>0.29821538898573274</v>
      </c>
      <c r="D340" s="302">
        <f t="shared" si="109"/>
        <v>1.4383361105634402</v>
      </c>
      <c r="E340" s="303"/>
      <c r="F340" s="302">
        <v>0.83121173434033824</v>
      </c>
      <c r="G340" s="302">
        <v>0.16040532082298095</v>
      </c>
      <c r="H340" s="302">
        <f t="shared" si="110"/>
        <v>0.99161705516331922</v>
      </c>
      <c r="I340" s="303"/>
      <c r="J340" s="302">
        <v>0.47169346527639028</v>
      </c>
      <c r="K340" s="302">
        <v>0.11736856715130491</v>
      </c>
      <c r="L340" s="302">
        <f t="shared" si="111"/>
        <v>0.58906203242769517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15.378118827980174</v>
      </c>
      <c r="C342" s="311">
        <f t="shared" ref="C342:D342" si="112">SUM(C332:C340)</f>
        <v>6.7538811720198524</v>
      </c>
      <c r="D342" s="311">
        <f t="shared" si="112"/>
        <v>22.132000000000026</v>
      </c>
      <c r="E342" s="311"/>
      <c r="F342" s="311">
        <f t="shared" ref="F342:H342" si="113">SUM(F332:F340)</f>
        <v>14.897445498993646</v>
      </c>
      <c r="G342" s="311">
        <f t="shared" si="113"/>
        <v>5.4645545010063508</v>
      </c>
      <c r="H342" s="311">
        <f t="shared" si="113"/>
        <v>20.362000000000005</v>
      </c>
      <c r="I342" s="311"/>
      <c r="J342" s="311">
        <f t="shared" ref="J342:L342" si="114">SUM(J332:J340)</f>
        <v>16.216521493540821</v>
      </c>
      <c r="K342" s="311">
        <f t="shared" si="114"/>
        <v>5.9324785064591703</v>
      </c>
      <c r="L342" s="311">
        <f t="shared" si="114"/>
        <v>22.14899999999999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0.85505388593741549</v>
      </c>
      <c r="C349" s="302">
        <v>0.69327747780227766</v>
      </c>
      <c r="D349" s="302">
        <f>SUM(B349:C349)</f>
        <v>1.5483313637396932</v>
      </c>
      <c r="E349" s="303"/>
      <c r="F349" s="302">
        <v>0.98607864692502512</v>
      </c>
      <c r="G349" s="302">
        <v>0.72246218666288875</v>
      </c>
      <c r="H349" s="302">
        <f>SUM(F349:G349)</f>
        <v>1.708540833587914</v>
      </c>
      <c r="I349" s="303"/>
      <c r="J349" s="302">
        <v>1.3528070043992868</v>
      </c>
      <c r="K349" s="302">
        <v>0.82371885676030576</v>
      </c>
      <c r="L349" s="302">
        <f>SUM(J349:K349)</f>
        <v>2.1765258611595923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7.734096904234109</v>
      </c>
      <c r="C350" s="302">
        <v>3.2614758430471356</v>
      </c>
      <c r="D350" s="302">
        <f t="shared" ref="D350:D357" si="115">SUM(B350:C350)</f>
        <v>10.995572747281244</v>
      </c>
      <c r="E350" s="303"/>
      <c r="F350" s="302">
        <v>8.3217709118146495</v>
      </c>
      <c r="G350" s="302">
        <v>3.5466377001939211</v>
      </c>
      <c r="H350" s="302">
        <f t="shared" ref="H350:H357" si="116">SUM(F350:G350)</f>
        <v>11.868408612008571</v>
      </c>
      <c r="I350" s="303"/>
      <c r="J350" s="302">
        <v>10.940952686248329</v>
      </c>
      <c r="K350" s="302">
        <v>4.4578633970857364</v>
      </c>
      <c r="L350" s="302">
        <f t="shared" ref="L350:L357" si="117">SUM(J350:K350)</f>
        <v>15.398816083334065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3.5265765747272271</v>
      </c>
      <c r="C351" s="302">
        <v>1.2474535050646713</v>
      </c>
      <c r="D351" s="302">
        <f t="shared" si="115"/>
        <v>4.7740300797918982</v>
      </c>
      <c r="E351" s="303"/>
      <c r="F351" s="302">
        <v>3.6915829161855616</v>
      </c>
      <c r="G351" s="302">
        <v>1.1801453774567283</v>
      </c>
      <c r="H351" s="302">
        <f t="shared" si="116"/>
        <v>4.8717282936422901</v>
      </c>
      <c r="I351" s="303"/>
      <c r="J351" s="302">
        <v>4.4852540149339752</v>
      </c>
      <c r="K351" s="302">
        <v>1.2333641061420002</v>
      </c>
      <c r="L351" s="302">
        <f t="shared" si="117"/>
        <v>5.7186181210759752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2.581785194091605</v>
      </c>
      <c r="C352" s="302">
        <v>0.41090262490576202</v>
      </c>
      <c r="D352" s="302">
        <f t="shared" si="115"/>
        <v>2.9926878189973669</v>
      </c>
      <c r="E352" s="303"/>
      <c r="F352" s="302">
        <v>2.1936043103337619</v>
      </c>
      <c r="G352" s="302">
        <v>0.3393549833847041</v>
      </c>
      <c r="H352" s="302">
        <f t="shared" si="116"/>
        <v>2.532959293718466</v>
      </c>
      <c r="I352" s="303"/>
      <c r="J352" s="302">
        <v>1.270494780687432</v>
      </c>
      <c r="K352" s="302">
        <v>0.31675357849209185</v>
      </c>
      <c r="L352" s="302">
        <f t="shared" si="117"/>
        <v>1.5872483591795239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0.18037625922823899</v>
      </c>
      <c r="C353" s="302">
        <v>0.28892899300633529</v>
      </c>
      <c r="D353" s="302">
        <f t="shared" si="115"/>
        <v>0.46930525223457431</v>
      </c>
      <c r="E353" s="303"/>
      <c r="F353" s="302">
        <v>0.14216572963925139</v>
      </c>
      <c r="G353" s="302">
        <v>0.21506051559840703</v>
      </c>
      <c r="H353" s="302">
        <f t="shared" si="116"/>
        <v>0.35722624523765845</v>
      </c>
      <c r="I353" s="303"/>
      <c r="J353" s="302">
        <v>0.1148910116805954</v>
      </c>
      <c r="K353" s="302">
        <v>0.20773425001277904</v>
      </c>
      <c r="L353" s="302">
        <f t="shared" si="117"/>
        <v>0.32262526169337447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11.645528127751851</v>
      </c>
      <c r="C354" s="302">
        <v>1.0760229993224915</v>
      </c>
      <c r="D354" s="302">
        <f t="shared" si="115"/>
        <v>12.721551127074342</v>
      </c>
      <c r="E354" s="303"/>
      <c r="F354" s="302">
        <v>10.670470823895947</v>
      </c>
      <c r="G354" s="302">
        <v>0.9862919099323002</v>
      </c>
      <c r="H354" s="302">
        <f t="shared" si="116"/>
        <v>11.656762733828247</v>
      </c>
      <c r="I354" s="303"/>
      <c r="J354" s="302">
        <v>12.530667435775163</v>
      </c>
      <c r="K354" s="302">
        <v>1.4016968789877025</v>
      </c>
      <c r="L354" s="302">
        <f t="shared" si="117"/>
        <v>13.932364314762864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0.34085406456397788</v>
      </c>
      <c r="C355" s="302">
        <v>0.12010302527182423</v>
      </c>
      <c r="D355" s="302">
        <f t="shared" si="115"/>
        <v>0.46095708983580208</v>
      </c>
      <c r="E355" s="303"/>
      <c r="F355" s="302">
        <v>0.29257977176264238</v>
      </c>
      <c r="G355" s="302">
        <v>9.0399149952509264E-2</v>
      </c>
      <c r="H355" s="302">
        <f t="shared" si="116"/>
        <v>0.38297892171515163</v>
      </c>
      <c r="I355" s="303"/>
      <c r="J355" s="302">
        <v>0.35521638536851763</v>
      </c>
      <c r="K355" s="302">
        <v>9.946163693753296E-2</v>
      </c>
      <c r="L355" s="302">
        <f t="shared" si="117"/>
        <v>0.45467802230605059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5.1352300194969017E-2</v>
      </c>
      <c r="C356" s="302">
        <v>0.21344412410179506</v>
      </c>
      <c r="D356" s="302">
        <f t="shared" si="115"/>
        <v>0.26479642429676409</v>
      </c>
      <c r="E356" s="303"/>
      <c r="F356" s="302">
        <v>3.738399348079878E-2</v>
      </c>
      <c r="G356" s="302">
        <v>0.15879185859649947</v>
      </c>
      <c r="H356" s="302">
        <f t="shared" si="116"/>
        <v>0.19617585207729826</v>
      </c>
      <c r="I356" s="303"/>
      <c r="J356" s="302">
        <v>3.6080088936152499E-2</v>
      </c>
      <c r="K356" s="302">
        <v>0.15021407370240319</v>
      </c>
      <c r="L356" s="302">
        <f t="shared" si="117"/>
        <v>0.18629416263855569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0.75128824482613721</v>
      </c>
      <c r="C357" s="302">
        <v>0.4514798519221519</v>
      </c>
      <c r="D357" s="302">
        <f t="shared" si="115"/>
        <v>1.2027680967482892</v>
      </c>
      <c r="E357" s="303"/>
      <c r="F357" s="302">
        <v>0.53603377177434741</v>
      </c>
      <c r="G357" s="302">
        <v>0.27918544241002125</v>
      </c>
      <c r="H357" s="302">
        <f t="shared" si="116"/>
        <v>0.8152192141843686</v>
      </c>
      <c r="I357" s="303"/>
      <c r="J357" s="302">
        <v>0.37018410040859534</v>
      </c>
      <c r="K357" s="302">
        <v>0.18464571344139843</v>
      </c>
      <c r="L357" s="302">
        <f t="shared" si="117"/>
        <v>0.55482981384999375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27.666911555555533</v>
      </c>
      <c r="C359" s="311">
        <f t="shared" ref="C359:D359" si="118">SUM(C349:C357)</f>
        <v>7.7630884444444437</v>
      </c>
      <c r="D359" s="311">
        <f t="shared" si="118"/>
        <v>35.429999999999964</v>
      </c>
      <c r="E359" s="311"/>
      <c r="F359" s="311">
        <f t="shared" ref="F359:H359" si="119">SUM(F349:F357)</f>
        <v>26.871670875811986</v>
      </c>
      <c r="G359" s="311">
        <f t="shared" si="119"/>
        <v>7.5183291241879813</v>
      </c>
      <c r="H359" s="311">
        <f t="shared" si="119"/>
        <v>34.389999999999958</v>
      </c>
      <c r="I359" s="311"/>
      <c r="J359" s="311">
        <f t="shared" ref="J359:L359" si="120">SUM(J349:J357)</f>
        <v>31.456547508438049</v>
      </c>
      <c r="K359" s="311">
        <f t="shared" si="120"/>
        <v>8.8754524915619495</v>
      </c>
      <c r="L359" s="311">
        <f t="shared" si="120"/>
        <v>40.331999999999994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0.31338697022188966</v>
      </c>
      <c r="C366" s="302">
        <v>0.44699878235545887</v>
      </c>
      <c r="D366" s="302">
        <f>SUM(B366:C366)</f>
        <v>0.76038575257734853</v>
      </c>
      <c r="E366" s="303"/>
      <c r="F366" s="302">
        <v>0.33730628148982456</v>
      </c>
      <c r="G366" s="302">
        <v>0.44640412533910589</v>
      </c>
      <c r="H366" s="302">
        <f>SUM(F366:G366)</f>
        <v>0.78371040682893045</v>
      </c>
      <c r="I366" s="303"/>
      <c r="J366" s="302">
        <v>0.56049461025285763</v>
      </c>
      <c r="K366" s="302">
        <v>0.71721857235525088</v>
      </c>
      <c r="L366" s="302">
        <f>SUM(J366:K366)</f>
        <v>1.2777131826081085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0.72566038227812713</v>
      </c>
      <c r="C367" s="302">
        <v>0.65001149331273089</v>
      </c>
      <c r="D367" s="302">
        <f t="shared" ref="D367:D374" si="121">SUM(B367:C367)</f>
        <v>1.3756718755908581</v>
      </c>
      <c r="E367" s="303"/>
      <c r="F367" s="302">
        <v>0.76169775606888579</v>
      </c>
      <c r="G367" s="302">
        <v>0.65143375184453545</v>
      </c>
      <c r="H367" s="302">
        <f t="shared" ref="H367:H374" si="122">SUM(F367:G367)</f>
        <v>1.4131315079134212</v>
      </c>
      <c r="I367" s="303"/>
      <c r="J367" s="302">
        <v>1.0991575445766926</v>
      </c>
      <c r="K367" s="302">
        <v>1.0637644738710694</v>
      </c>
      <c r="L367" s="302">
        <f t="shared" ref="L367:L374" si="123">SUM(J367:K367)</f>
        <v>2.162922018447762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1.420362208283132</v>
      </c>
      <c r="C368" s="302">
        <v>1.5927121079330879</v>
      </c>
      <c r="D368" s="302">
        <f t="shared" si="121"/>
        <v>3.0130743162162199</v>
      </c>
      <c r="E368" s="303"/>
      <c r="F368" s="302">
        <v>1.4839551166358758</v>
      </c>
      <c r="G368" s="302">
        <v>1.3213512021108618</v>
      </c>
      <c r="H368" s="302">
        <f t="shared" si="122"/>
        <v>2.8053063187467373</v>
      </c>
      <c r="I368" s="303"/>
      <c r="J368" s="302">
        <v>2.1939753323305857</v>
      </c>
      <c r="K368" s="302">
        <v>1.8664950063653942</v>
      </c>
      <c r="L368" s="302">
        <f t="shared" si="123"/>
        <v>4.0604703386959802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0.82335168861992014</v>
      </c>
      <c r="C369" s="302">
        <v>0.1149601916978823</v>
      </c>
      <c r="D369" s="302">
        <f t="shared" si="121"/>
        <v>0.93831188031780244</v>
      </c>
      <c r="E369" s="303"/>
      <c r="F369" s="302">
        <v>0.66906290021288051</v>
      </c>
      <c r="G369" s="302">
        <v>0.1084097112338613</v>
      </c>
      <c r="H369" s="302">
        <f t="shared" si="122"/>
        <v>0.77747261144674185</v>
      </c>
      <c r="I369" s="303"/>
      <c r="J369" s="302">
        <v>0.70441869968844917</v>
      </c>
      <c r="K369" s="302">
        <v>0.16932856914575942</v>
      </c>
      <c r="L369" s="302">
        <f t="shared" si="123"/>
        <v>0.87374726883420861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0.15821041245816472</v>
      </c>
      <c r="C370" s="302">
        <v>0.62597341684901731</v>
      </c>
      <c r="D370" s="302">
        <f t="shared" si="121"/>
        <v>0.784183829307182</v>
      </c>
      <c r="E370" s="303"/>
      <c r="F370" s="302">
        <v>0.1602290149297633</v>
      </c>
      <c r="G370" s="302">
        <v>0.47823285270883753</v>
      </c>
      <c r="H370" s="302">
        <f t="shared" si="122"/>
        <v>0.6384618676386008</v>
      </c>
      <c r="I370" s="303"/>
      <c r="J370" s="302">
        <v>0.26466667301124996</v>
      </c>
      <c r="K370" s="302">
        <v>0.62253349984889539</v>
      </c>
      <c r="L370" s="302">
        <f t="shared" si="123"/>
        <v>0.8872001728601453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0.73731728241093708</v>
      </c>
      <c r="C371" s="302">
        <v>0.3341618216258565</v>
      </c>
      <c r="D371" s="302">
        <f t="shared" si="121"/>
        <v>1.0714791040367935</v>
      </c>
      <c r="E371" s="303"/>
      <c r="F371" s="302">
        <v>0.55884479929152475</v>
      </c>
      <c r="G371" s="302">
        <v>0.34557562161709066</v>
      </c>
      <c r="H371" s="302">
        <f t="shared" si="122"/>
        <v>0.90442042090861541</v>
      </c>
      <c r="I371" s="303"/>
      <c r="J371" s="302">
        <v>0.72372016340457057</v>
      </c>
      <c r="K371" s="302">
        <v>0.57016516687571561</v>
      </c>
      <c r="L371" s="302">
        <f t="shared" si="123"/>
        <v>1.2938853302802862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0.22330368975016693</v>
      </c>
      <c r="C372" s="302">
        <v>0.19850953218108514</v>
      </c>
      <c r="D372" s="302">
        <f t="shared" si="121"/>
        <v>0.42181322193125204</v>
      </c>
      <c r="E372" s="303"/>
      <c r="F372" s="302">
        <v>0.17112686421411383</v>
      </c>
      <c r="G372" s="302">
        <v>0.18995817568355519</v>
      </c>
      <c r="H372" s="302">
        <f t="shared" si="122"/>
        <v>0.36108503989766905</v>
      </c>
      <c r="I372" s="303"/>
      <c r="J372" s="302">
        <v>0.22534639723989006</v>
      </c>
      <c r="K372" s="302">
        <v>0.26670519874209669</v>
      </c>
      <c r="L372" s="302">
        <f t="shared" si="123"/>
        <v>0.49205159598198678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2.2219091551010338E-2</v>
      </c>
      <c r="C373" s="302">
        <v>9.4655841097983084E-2</v>
      </c>
      <c r="D373" s="302">
        <f t="shared" si="121"/>
        <v>0.11687493264899343</v>
      </c>
      <c r="E373" s="303"/>
      <c r="F373" s="302">
        <v>1.7025434142288125E-2</v>
      </c>
      <c r="G373" s="302">
        <v>8.6789204043754328E-2</v>
      </c>
      <c r="H373" s="302">
        <f t="shared" si="122"/>
        <v>0.10381463818604245</v>
      </c>
      <c r="I373" s="303"/>
      <c r="J373" s="302">
        <v>4.3774937210713023E-2</v>
      </c>
      <c r="K373" s="302">
        <v>0.12694266024181705</v>
      </c>
      <c r="L373" s="302">
        <f t="shared" si="123"/>
        <v>0.17071759745253007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0.55439441595984895</v>
      </c>
      <c r="C374" s="302">
        <v>0.54181067141370332</v>
      </c>
      <c r="D374" s="302">
        <f t="shared" si="121"/>
        <v>1.0962050873735523</v>
      </c>
      <c r="E374" s="303"/>
      <c r="F374" s="302">
        <v>0.40455922416716306</v>
      </c>
      <c r="G374" s="302">
        <v>0.45903796426606225</v>
      </c>
      <c r="H374" s="302">
        <f t="shared" si="122"/>
        <v>0.8635971884332253</v>
      </c>
      <c r="I374" s="303"/>
      <c r="J374" s="302">
        <v>0.40013962855147717</v>
      </c>
      <c r="K374" s="302">
        <v>0.52915286628752545</v>
      </c>
      <c r="L374" s="302">
        <f t="shared" si="123"/>
        <v>0.92929249483900267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4.9782061415331968</v>
      </c>
      <c r="C376" s="311">
        <f t="shared" ref="C376:D376" si="124">SUM(C366:C374)</f>
        <v>4.5997938584668052</v>
      </c>
      <c r="D376" s="311">
        <f t="shared" si="124"/>
        <v>9.578000000000003</v>
      </c>
      <c r="E376" s="311"/>
      <c r="F376" s="311">
        <f t="shared" ref="F376:H376" si="125">SUM(F366:F374)</f>
        <v>4.5638073911523191</v>
      </c>
      <c r="G376" s="311">
        <f t="shared" si="125"/>
        <v>4.0871926088476638</v>
      </c>
      <c r="H376" s="311">
        <f t="shared" si="125"/>
        <v>8.6509999999999838</v>
      </c>
      <c r="I376" s="311"/>
      <c r="J376" s="311">
        <f t="shared" ref="J376:L376" si="126">SUM(J366:J374)</f>
        <v>6.2156939862664862</v>
      </c>
      <c r="K376" s="311">
        <f t="shared" si="126"/>
        <v>5.9323060137335233</v>
      </c>
      <c r="L376" s="311">
        <f t="shared" si="126"/>
        <v>12.14800000000001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0.34123502481267753</v>
      </c>
      <c r="C383" s="302">
        <v>0.30938641342514006</v>
      </c>
      <c r="D383" s="302">
        <f>SUM(B383:C383)</f>
        <v>0.6506214382378176</v>
      </c>
      <c r="E383" s="303"/>
      <c r="F383" s="302">
        <v>0.44837418901314313</v>
      </c>
      <c r="G383" s="302">
        <v>0.44783037478866544</v>
      </c>
      <c r="H383" s="302">
        <f>SUM(F383:G383)</f>
        <v>0.89620456380180857</v>
      </c>
      <c r="I383" s="303"/>
      <c r="J383" s="302">
        <v>0.54084380641390584</v>
      </c>
      <c r="K383" s="302">
        <v>0.57945137569452243</v>
      </c>
      <c r="L383" s="302">
        <f>SUM(J383:K383)</f>
        <v>1.1202951821084284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0.77229291763616081</v>
      </c>
      <c r="C384" s="302">
        <v>0.51370421614480821</v>
      </c>
      <c r="D384" s="302">
        <f t="shared" ref="D384:D391" si="127">SUM(B384:C384)</f>
        <v>1.285997133780969</v>
      </c>
      <c r="E384" s="303"/>
      <c r="F384" s="302">
        <v>0.89825307592097514</v>
      </c>
      <c r="G384" s="302">
        <v>0.69708693922938025</v>
      </c>
      <c r="H384" s="302">
        <f t="shared" ref="H384:H391" si="128">SUM(F384:G384)</f>
        <v>1.5953400151503554</v>
      </c>
      <c r="I384" s="303"/>
      <c r="J384" s="302">
        <v>0.98545028282822411</v>
      </c>
      <c r="K384" s="302">
        <v>0.85743944776357195</v>
      </c>
      <c r="L384" s="302">
        <f t="shared" ref="L384:L391" si="129">SUM(J384:K384)</f>
        <v>1.8428897305917959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0.65516076671644596</v>
      </c>
      <c r="C385" s="302">
        <v>0.24242765198713115</v>
      </c>
      <c r="D385" s="302">
        <f t="shared" si="127"/>
        <v>0.89758841870357708</v>
      </c>
      <c r="E385" s="303"/>
      <c r="F385" s="302">
        <v>0.67846986639868245</v>
      </c>
      <c r="G385" s="302">
        <v>0.34647512035952982</v>
      </c>
      <c r="H385" s="302">
        <f t="shared" si="128"/>
        <v>1.0249449867582123</v>
      </c>
      <c r="I385" s="303"/>
      <c r="J385" s="302">
        <v>0.7481372676219471</v>
      </c>
      <c r="K385" s="302">
        <v>0.32754196047422834</v>
      </c>
      <c r="L385" s="302">
        <f t="shared" si="129"/>
        <v>1.0756792280961753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0.61901679128604792</v>
      </c>
      <c r="C386" s="302">
        <v>7.0185851773907626E-2</v>
      </c>
      <c r="D386" s="302">
        <f t="shared" si="127"/>
        <v>0.6892026430599556</v>
      </c>
      <c r="E386" s="303"/>
      <c r="F386" s="302">
        <v>0.51632910630411966</v>
      </c>
      <c r="G386" s="302">
        <v>7.8621230239667314E-2</v>
      </c>
      <c r="H386" s="302">
        <f t="shared" si="128"/>
        <v>0.59495033654378693</v>
      </c>
      <c r="I386" s="303"/>
      <c r="J386" s="302">
        <v>0.41997857121843074</v>
      </c>
      <c r="K386" s="302">
        <v>9.2607709516797768E-2</v>
      </c>
      <c r="L386" s="302">
        <f t="shared" si="129"/>
        <v>0.51258628073522849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9.1842012401128423E-2</v>
      </c>
      <c r="C387" s="302">
        <v>0.22663195969919456</v>
      </c>
      <c r="D387" s="302">
        <f t="shared" si="127"/>
        <v>0.31847397210032297</v>
      </c>
      <c r="E387" s="303"/>
      <c r="F387" s="302">
        <v>0.10745295838734745</v>
      </c>
      <c r="G387" s="302">
        <v>0.25460455652146385</v>
      </c>
      <c r="H387" s="302">
        <f t="shared" si="128"/>
        <v>0.36205751490881133</v>
      </c>
      <c r="I387" s="303"/>
      <c r="J387" s="302">
        <v>0.18092552513708476</v>
      </c>
      <c r="K387" s="302">
        <v>0.30170343583290465</v>
      </c>
      <c r="L387" s="302">
        <f t="shared" si="129"/>
        <v>0.48262896096998942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1.860436969742808</v>
      </c>
      <c r="C388" s="302">
        <v>0.41185112639715349</v>
      </c>
      <c r="D388" s="302">
        <f t="shared" si="127"/>
        <v>2.2722880961399614</v>
      </c>
      <c r="E388" s="303"/>
      <c r="F388" s="302">
        <v>1.7245139890848589</v>
      </c>
      <c r="G388" s="302">
        <v>0.56888184221097493</v>
      </c>
      <c r="H388" s="302">
        <f t="shared" si="128"/>
        <v>2.2933958312958338</v>
      </c>
      <c r="I388" s="303"/>
      <c r="J388" s="302">
        <v>1.7093510172071491</v>
      </c>
      <c r="K388" s="302">
        <v>0.7055059555986698</v>
      </c>
      <c r="L388" s="302">
        <f t="shared" si="129"/>
        <v>2.4148569728058189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0.17943966003729356</v>
      </c>
      <c r="C389" s="302">
        <v>0.11546518055550566</v>
      </c>
      <c r="D389" s="302">
        <f t="shared" si="127"/>
        <v>0.2949048405927992</v>
      </c>
      <c r="E389" s="303"/>
      <c r="F389" s="302">
        <v>0.19154488537384662</v>
      </c>
      <c r="G389" s="302">
        <v>0.19177618872563704</v>
      </c>
      <c r="H389" s="302">
        <f t="shared" si="128"/>
        <v>0.38332107409948368</v>
      </c>
      <c r="I389" s="303"/>
      <c r="J389" s="302">
        <v>0.17745788562438045</v>
      </c>
      <c r="K389" s="302">
        <v>0.19117936523832826</v>
      </c>
      <c r="L389" s="302">
        <f t="shared" si="129"/>
        <v>0.36863725086270871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8.6740078899853079E-2</v>
      </c>
      <c r="C390" s="302">
        <v>0.12694950417401382</v>
      </c>
      <c r="D390" s="302">
        <f t="shared" si="127"/>
        <v>0.2136895830738669</v>
      </c>
      <c r="E390" s="303"/>
      <c r="F390" s="302">
        <v>6.8405745078958261E-2</v>
      </c>
      <c r="G390" s="302">
        <v>0.16513329604885973</v>
      </c>
      <c r="H390" s="302">
        <f t="shared" si="128"/>
        <v>0.23353904112781798</v>
      </c>
      <c r="I390" s="303"/>
      <c r="J390" s="302">
        <v>0.14678430465507197</v>
      </c>
      <c r="K390" s="302">
        <v>0.16840126283736614</v>
      </c>
      <c r="L390" s="302">
        <f t="shared" si="129"/>
        <v>0.31518556749243809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0.41819342414505567</v>
      </c>
      <c r="C391" s="302">
        <v>0.24804045016566667</v>
      </c>
      <c r="D391" s="302">
        <f t="shared" si="127"/>
        <v>0.66623387431072234</v>
      </c>
      <c r="E391" s="303"/>
      <c r="F391" s="302">
        <v>0.28260638023344764</v>
      </c>
      <c r="G391" s="302">
        <v>0.31164025608044732</v>
      </c>
      <c r="H391" s="302">
        <f t="shared" si="128"/>
        <v>0.59424663631389496</v>
      </c>
      <c r="I391" s="303"/>
      <c r="J391" s="302">
        <v>0.18735315911291781</v>
      </c>
      <c r="K391" s="302">
        <v>0.29388766722449289</v>
      </c>
      <c r="L391" s="302">
        <f t="shared" si="129"/>
        <v>0.48124082633741072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5.0243576456774708</v>
      </c>
      <c r="C393" s="311">
        <f t="shared" ref="C393:D393" si="130">SUM(C383:C391)</f>
        <v>2.2646423543225209</v>
      </c>
      <c r="D393" s="311">
        <f t="shared" si="130"/>
        <v>7.2889999999999917</v>
      </c>
      <c r="E393" s="311"/>
      <c r="F393" s="311">
        <f t="shared" ref="F393:H393" si="131">SUM(F383:F391)</f>
        <v>4.9159501957953786</v>
      </c>
      <c r="G393" s="311">
        <f t="shared" si="131"/>
        <v>3.0620498042046251</v>
      </c>
      <c r="H393" s="311">
        <f t="shared" si="131"/>
        <v>7.9780000000000051</v>
      </c>
      <c r="I393" s="311"/>
      <c r="J393" s="311">
        <f t="shared" ref="J393:L393" si="132">SUM(J383:J391)</f>
        <v>5.0962818198191115</v>
      </c>
      <c r="K393" s="311">
        <f t="shared" si="132"/>
        <v>3.5177181801808826</v>
      </c>
      <c r="L393" s="311">
        <f t="shared" si="132"/>
        <v>8.6139999999999937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Cornwall and the Isles of Scilly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17.02455832948749</v>
      </c>
      <c r="C9" s="249">
        <f t="shared" ref="C9:D9" si="0">SUM(C26,C43,C60,C77,C94,C111,C128,C145,C162,C179,C196,C213,C230,C247,C264,C281,C298,C315,C332,C349,C366,C383)</f>
        <v>2.4388884657205554</v>
      </c>
      <c r="D9" s="249">
        <f t="shared" si="0"/>
        <v>6.7654970110023598</v>
      </c>
      <c r="E9" s="249">
        <f>SUM(B9:D9)</f>
        <v>26.228943806210406</v>
      </c>
      <c r="F9" s="238"/>
      <c r="G9" s="249">
        <f>SUM(G26,G43,G60,G77,G94,G111,G128,G145,G162,G179,G196,G213,G230,G247,G264,G281,G298,G315,G332,G349,G366,G383)</f>
        <v>19.481204400348869</v>
      </c>
      <c r="H9" s="249">
        <f t="shared" ref="H9:I9" si="1">SUM(H26,H43,H60,H77,H94,H111,H128,H145,H162,H179,H196,H213,H230,H247,H264,H281,H298,H315,H332,H349,H366,H383)</f>
        <v>3.7820562880729787</v>
      </c>
      <c r="I9" s="249">
        <f t="shared" si="1"/>
        <v>7.8421274592880934</v>
      </c>
      <c r="J9" s="249">
        <f>SUM(G9:I9)</f>
        <v>31.105388147709942</v>
      </c>
      <c r="K9" s="238"/>
      <c r="L9" s="249">
        <f>SUM(L26,L43,L60,L77,L94,L111,L128,L145,L162,L179,L196,L213,L230,L247,L264,L281,L298,L315,L332,L349,L366,L383)</f>
        <v>23.058023788538925</v>
      </c>
      <c r="M9" s="249">
        <f t="shared" ref="M9:N9" si="2">SUM(M26,M43,M60,M77,M94,M111,M128,M145,M162,M179,M196,M213,M230,M247,M264,M281,M298,M315,M332,M349,M366,M383)</f>
        <v>5.0867570697033599</v>
      </c>
      <c r="N9" s="249">
        <f t="shared" si="2"/>
        <v>9.3585676248795888</v>
      </c>
      <c r="O9" s="249">
        <f>SUM(L9:N9)</f>
        <v>37.503348483121876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30.196776378022726</v>
      </c>
      <c r="C10" s="249">
        <f t="shared" si="3"/>
        <v>10.717708073545401</v>
      </c>
      <c r="D10" s="249">
        <f t="shared" si="3"/>
        <v>7.1098596287169773</v>
      </c>
      <c r="E10" s="249">
        <f t="shared" ref="E10:E17" si="4">SUM(B10:D10)</f>
        <v>48.024344080285104</v>
      </c>
      <c r="F10" s="238"/>
      <c r="G10" s="249">
        <f t="shared" ref="G10:I10" si="5">SUM(G27,G44,G61,G78,G95,G112,G129,G146,G163,G180,G197,G214,G231,G248,G265,G282,G299,G316,G333,G350,G367,G384)</f>
        <v>35.513163839551204</v>
      </c>
      <c r="H10" s="249">
        <f t="shared" si="5"/>
        <v>12.527813358558213</v>
      </c>
      <c r="I10" s="249">
        <f t="shared" si="5"/>
        <v>6.6121092530421643</v>
      </c>
      <c r="J10" s="249">
        <f t="shared" ref="J10:J17" si="6">SUM(G10:I10)</f>
        <v>54.65308645115158</v>
      </c>
      <c r="K10" s="238"/>
      <c r="L10" s="249">
        <f t="shared" ref="L10:N10" si="7">SUM(L27,L44,L61,L78,L95,L112,L129,L146,L163,L180,L197,L214,L231,L248,L265,L282,L299,L316,L333,L350,L367,L384)</f>
        <v>44.376393087757315</v>
      </c>
      <c r="M10" s="249">
        <f t="shared" si="7"/>
        <v>16.401864858936296</v>
      </c>
      <c r="N10" s="249">
        <f t="shared" si="7"/>
        <v>6.8668286110391783</v>
      </c>
      <c r="O10" s="249">
        <f t="shared" ref="O10:O17" si="8">SUM(L10:N10)</f>
        <v>67.645086557732796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16.872368341969452</v>
      </c>
      <c r="C11" s="249">
        <f t="shared" si="3"/>
        <v>6.1773715774337266</v>
      </c>
      <c r="D11" s="249">
        <f t="shared" si="3"/>
        <v>5.9652909089180692</v>
      </c>
      <c r="E11" s="249">
        <f t="shared" si="4"/>
        <v>29.015030828321251</v>
      </c>
      <c r="F11" s="238"/>
      <c r="G11" s="249">
        <f t="shared" ref="G11:I11" si="9">SUM(G28,G45,G62,G79,G96,G113,G130,G147,G164,G181,G198,G215,G232,G249,G266,G283,G300,G317,G334,G351,G368,G385)</f>
        <v>19.452666692520893</v>
      </c>
      <c r="H11" s="249">
        <f t="shared" si="9"/>
        <v>7.1552170480993569</v>
      </c>
      <c r="I11" s="249">
        <f t="shared" si="9"/>
        <v>5.4600905956339068</v>
      </c>
      <c r="J11" s="249">
        <f t="shared" si="6"/>
        <v>32.067974336254153</v>
      </c>
      <c r="K11" s="238"/>
      <c r="L11" s="249">
        <f t="shared" ref="L11:N11" si="10">SUM(L28,L45,L62,L79,L96,L113,L130,L147,L164,L181,L198,L215,L232,L249,L266,L283,L300,L317,L334,L351,L368,L385)</f>
        <v>20.697760315244107</v>
      </c>
      <c r="M11" s="249">
        <f t="shared" si="10"/>
        <v>8.3196030149750158</v>
      </c>
      <c r="N11" s="249">
        <f t="shared" si="10"/>
        <v>6.5269506911426696</v>
      </c>
      <c r="O11" s="249">
        <f t="shared" si="8"/>
        <v>35.544314021361792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13.11505451725716</v>
      </c>
      <c r="C12" s="249">
        <f t="shared" si="3"/>
        <v>10.665065119251569</v>
      </c>
      <c r="D12" s="249">
        <f t="shared" si="3"/>
        <v>1.542708745596405</v>
      </c>
      <c r="E12" s="249">
        <f t="shared" si="4"/>
        <v>25.322828382105133</v>
      </c>
      <c r="F12" s="238"/>
      <c r="G12" s="249">
        <f t="shared" ref="G12:I12" si="11">SUM(G29,G46,G63,G80,G97,G114,G131,G148,G165,G182,G199,G216,G233,G250,G267,G284,G301,G318,G335,G352,G369,G386)</f>
        <v>13.248475732531777</v>
      </c>
      <c r="H12" s="249">
        <f t="shared" si="11"/>
        <v>10.192789475633711</v>
      </c>
      <c r="I12" s="249">
        <f t="shared" si="11"/>
        <v>1.7009300543303787</v>
      </c>
      <c r="J12" s="249">
        <f t="shared" si="6"/>
        <v>25.142195262495868</v>
      </c>
      <c r="K12" s="238"/>
      <c r="L12" s="249">
        <f t="shared" ref="L12:N12" si="12">SUM(L29,L46,L63,L80,L97,L114,L131,L148,L165,L182,L199,L216,L233,L250,L267,L284,L301,L318,L335,L352,L369,L386)</f>
        <v>11.901575751854434</v>
      </c>
      <c r="M12" s="249">
        <f t="shared" si="12"/>
        <v>9.0265368007592883</v>
      </c>
      <c r="N12" s="249">
        <f t="shared" si="12"/>
        <v>2.175364163758239</v>
      </c>
      <c r="O12" s="249">
        <f t="shared" si="8"/>
        <v>23.103476716371961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17.606567254083952</v>
      </c>
      <c r="C13" s="249">
        <f t="shared" si="3"/>
        <v>2.9802368391082696</v>
      </c>
      <c r="D13" s="249">
        <f t="shared" si="3"/>
        <v>13.351612690523504</v>
      </c>
      <c r="E13" s="249">
        <f t="shared" si="4"/>
        <v>33.938416783715724</v>
      </c>
      <c r="F13" s="238"/>
      <c r="G13" s="249">
        <f t="shared" ref="G13:I13" si="13">SUM(G30,G47,G64,G81,G98,G115,G132,G149,G166,G183,G200,G217,G234,G251,G268,G285,G302,G319,G336,G353,G370,G387)</f>
        <v>14.703095507070849</v>
      </c>
      <c r="H13" s="249">
        <f t="shared" si="13"/>
        <v>2.8764905568559693</v>
      </c>
      <c r="I13" s="249">
        <f t="shared" si="13"/>
        <v>12.426343817846437</v>
      </c>
      <c r="J13" s="249">
        <f t="shared" si="6"/>
        <v>30.005929881773255</v>
      </c>
      <c r="K13" s="238"/>
      <c r="L13" s="249">
        <f t="shared" ref="L13:N13" si="14">SUM(L30,L47,L64,L81,L98,L115,L132,L149,L166,L183,L200,L217,L234,L251,L268,L285,L302,L319,L336,L353,L370,L387)</f>
        <v>13.535241512321068</v>
      </c>
      <c r="M13" s="249">
        <f t="shared" si="14"/>
        <v>3.505326867323642</v>
      </c>
      <c r="N13" s="249">
        <f t="shared" si="14"/>
        <v>13.369018446108395</v>
      </c>
      <c r="O13" s="249">
        <f t="shared" si="8"/>
        <v>30.409586825753106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10.750200870857594</v>
      </c>
      <c r="C14" s="249">
        <f t="shared" si="3"/>
        <v>12.9717801583373</v>
      </c>
      <c r="D14" s="249">
        <f t="shared" si="3"/>
        <v>3.1988665418243718</v>
      </c>
      <c r="E14" s="249">
        <f t="shared" si="4"/>
        <v>26.920847571019266</v>
      </c>
      <c r="F14" s="238"/>
      <c r="G14" s="249">
        <f t="shared" ref="G14:I14" si="15">SUM(G31,G48,G65,G82,G99,G116,G133,G150,G167,G184,G201,G218,G235,G252,G269,G286,G303,G320,G337,G354,G371,G388)</f>
        <v>10.178977529011245</v>
      </c>
      <c r="H14" s="249">
        <f t="shared" si="15"/>
        <v>11.816853730154726</v>
      </c>
      <c r="I14" s="249">
        <f t="shared" si="15"/>
        <v>3.4852629554928338</v>
      </c>
      <c r="J14" s="249">
        <f t="shared" si="6"/>
        <v>25.481094214658803</v>
      </c>
      <c r="K14" s="238"/>
      <c r="L14" s="249">
        <f t="shared" ref="L14:N14" si="16">SUM(L31,L48,L65,L82,L99,L116,L133,L150,L167,L184,L201,L218,L235,L252,L269,L286,L303,L320,L337,L354,L371,L388)</f>
        <v>12.613826267765248</v>
      </c>
      <c r="M14" s="249">
        <f t="shared" si="16"/>
        <v>13.301785031321023</v>
      </c>
      <c r="N14" s="249">
        <f t="shared" si="16"/>
        <v>4.5399847209281834</v>
      </c>
      <c r="O14" s="249">
        <f t="shared" si="8"/>
        <v>30.455596020014454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8.5003184156416953</v>
      </c>
      <c r="C15" s="249">
        <f t="shared" si="3"/>
        <v>15.250225265419155</v>
      </c>
      <c r="D15" s="249">
        <f t="shared" si="3"/>
        <v>2.0959146178289298</v>
      </c>
      <c r="E15" s="249">
        <f t="shared" si="4"/>
        <v>25.846458298889779</v>
      </c>
      <c r="F15" s="238"/>
      <c r="G15" s="249">
        <f t="shared" ref="G15:I15" si="17">SUM(G32,G49,G66,G83,G100,G117,G134,G151,G168,G185,G202,G219,G236,G253,G270,G287,G304,G321,G338,G355,G372,G389)</f>
        <v>8.4517885736594298</v>
      </c>
      <c r="H15" s="249">
        <f t="shared" si="17"/>
        <v>15.226586410443767</v>
      </c>
      <c r="I15" s="249">
        <f t="shared" si="17"/>
        <v>1.7276096072595297</v>
      </c>
      <c r="J15" s="249">
        <f t="shared" si="6"/>
        <v>25.405984591362728</v>
      </c>
      <c r="K15" s="238"/>
      <c r="L15" s="249">
        <f t="shared" ref="L15:N15" si="18">SUM(L32,L49,L66,L83,L100,L117,L134,L151,L168,L185,L202,L219,L236,L253,L270,L287,L304,L321,L338,L355,L372,L389)</f>
        <v>8.4458932431709339</v>
      </c>
      <c r="M15" s="249">
        <f t="shared" si="18"/>
        <v>15.894105750415441</v>
      </c>
      <c r="N15" s="249">
        <f t="shared" si="18"/>
        <v>1.5152198776520693</v>
      </c>
      <c r="O15" s="249">
        <f t="shared" si="8"/>
        <v>25.855218871238446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11.383136758745664</v>
      </c>
      <c r="C16" s="249">
        <f t="shared" si="3"/>
        <v>2.181492767267839</v>
      </c>
      <c r="D16" s="249">
        <f t="shared" si="3"/>
        <v>1.7889181465831892</v>
      </c>
      <c r="E16" s="249">
        <f t="shared" si="4"/>
        <v>15.353547672596692</v>
      </c>
      <c r="F16" s="238"/>
      <c r="G16" s="249">
        <f t="shared" ref="G16:I16" si="19">SUM(G33,G50,G67,G84,G101,G118,G135,G152,G169,G186,G203,G220,G237,G254,G271,G288,G305,G322,G339,G356,G373,G390)</f>
        <v>9.0322072913364497</v>
      </c>
      <c r="H16" s="249">
        <f t="shared" si="19"/>
        <v>2.3265240104115472</v>
      </c>
      <c r="I16" s="249">
        <f t="shared" si="19"/>
        <v>1.8468761428820806</v>
      </c>
      <c r="J16" s="249">
        <f t="shared" si="6"/>
        <v>13.205607444630079</v>
      </c>
      <c r="K16" s="238"/>
      <c r="L16" s="249">
        <f t="shared" ref="L16:N16" si="20">SUM(L33,L50,L67,L84,L101,L118,L135,L152,L169,L186,L203,L220,L237,L254,L271,L288,L305,L322,L339,L356,L373,L390)</f>
        <v>9.1913537929771234</v>
      </c>
      <c r="M16" s="249">
        <f t="shared" si="20"/>
        <v>3.6239715180677119</v>
      </c>
      <c r="N16" s="249">
        <f t="shared" si="20"/>
        <v>2.3885489074422219</v>
      </c>
      <c r="O16" s="249">
        <f t="shared" si="8"/>
        <v>15.203874218487059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13.018545804324736</v>
      </c>
      <c r="C17" s="249">
        <f t="shared" si="3"/>
        <v>17.910364161026525</v>
      </c>
      <c r="D17" s="249">
        <f t="shared" si="3"/>
        <v>2.7416726115052983</v>
      </c>
      <c r="E17" s="249">
        <f t="shared" si="4"/>
        <v>33.67058257685656</v>
      </c>
      <c r="F17" s="238"/>
      <c r="G17" s="249">
        <f t="shared" ref="G17:I17" si="21">SUM(G34,G51,G68,G85,G102,G119,G136,G153,G170,G187,G204,G221,G238,G255,G272,G289,G306,G323,G340,G357,G374,G391)</f>
        <v>10.608870412093749</v>
      </c>
      <c r="H17" s="249">
        <f t="shared" si="21"/>
        <v>18.72234576279153</v>
      </c>
      <c r="I17" s="249">
        <f t="shared" si="21"/>
        <v>2.6725234950782442</v>
      </c>
      <c r="J17" s="249">
        <f t="shared" si="6"/>
        <v>32.003739669963522</v>
      </c>
      <c r="K17" s="238"/>
      <c r="L17" s="249">
        <f t="shared" ref="L17:N17" si="22">SUM(L34,L51,L68,L85,L102,L119,L136,L153,L170,L187,L204,L221,L238,L255,L272,L289,L306,L323,L340,L357,L374,L391)</f>
        <v>11.147925696374182</v>
      </c>
      <c r="M17" s="249">
        <f t="shared" si="22"/>
        <v>19.05974863390157</v>
      </c>
      <c r="N17" s="249">
        <f t="shared" si="22"/>
        <v>3.9168239556427076</v>
      </c>
      <c r="O17" s="249">
        <f t="shared" si="8"/>
        <v>34.124498285918456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138.4675266703905</v>
      </c>
      <c r="C19" s="247">
        <f t="shared" ref="C19:O19" si="23">SUM(C9:C17)</f>
        <v>81.293132427110351</v>
      </c>
      <c r="D19" s="247">
        <f t="shared" si="23"/>
        <v>44.560340902499114</v>
      </c>
      <c r="E19" s="247">
        <f t="shared" si="23"/>
        <v>264.32099999999991</v>
      </c>
      <c r="F19" s="247"/>
      <c r="G19" s="247">
        <f t="shared" si="23"/>
        <v>140.67044997812448</v>
      </c>
      <c r="H19" s="247">
        <f t="shared" si="23"/>
        <v>84.626676641021803</v>
      </c>
      <c r="I19" s="247">
        <f t="shared" si="23"/>
        <v>43.773873380853672</v>
      </c>
      <c r="J19" s="247">
        <f t="shared" si="23"/>
        <v>269.07099999999997</v>
      </c>
      <c r="K19" s="247"/>
      <c r="L19" s="247">
        <f t="shared" si="23"/>
        <v>154.96799345600334</v>
      </c>
      <c r="M19" s="247">
        <f t="shared" si="23"/>
        <v>94.219699545403358</v>
      </c>
      <c r="N19" s="247">
        <f t="shared" si="23"/>
        <v>50.657306998593249</v>
      </c>
      <c r="O19" s="247">
        <f t="shared" si="23"/>
        <v>299.84499999999991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0.29417549882174998</v>
      </c>
      <c r="C26" s="302">
        <v>2.4997978625123565E-2</v>
      </c>
      <c r="D26" s="302">
        <v>5.3658249933452133E-2</v>
      </c>
      <c r="E26" s="302">
        <f>SUM(B26:D26)</f>
        <v>0.37283172738032566</v>
      </c>
      <c r="F26" s="303"/>
      <c r="G26" s="302">
        <v>0.28684732176563354</v>
      </c>
      <c r="H26" s="302">
        <v>0.14258047539865179</v>
      </c>
      <c r="I26" s="302">
        <v>7.580983267982562E-2</v>
      </c>
      <c r="J26" s="302">
        <f>SUM(G26:I26)</f>
        <v>0.50523762984411102</v>
      </c>
      <c r="K26" s="303"/>
      <c r="L26" s="302">
        <v>0.45508650751473079</v>
      </c>
      <c r="M26" s="302">
        <v>0.15920466862763255</v>
      </c>
      <c r="N26" s="302">
        <v>6.0201578158173737E-2</v>
      </c>
      <c r="O26" s="302">
        <f>SUM(L26:N26)</f>
        <v>0.67449275430053701</v>
      </c>
    </row>
    <row r="27" spans="1:15" s="236" customFormat="1" x14ac:dyDescent="0.2">
      <c r="A27" s="237" t="str">
        <f>name!E$5</f>
        <v>Professional occupations</v>
      </c>
      <c r="B27" s="302">
        <v>0.22732787900131046</v>
      </c>
      <c r="C27" s="302">
        <v>1.8811518205956678E-2</v>
      </c>
      <c r="D27" s="302">
        <v>3.8475511190676229E-2</v>
      </c>
      <c r="E27" s="302">
        <f t="shared" ref="E27:E34" si="24">SUM(B27:D27)</f>
        <v>0.28461490839794334</v>
      </c>
      <c r="F27" s="303"/>
      <c r="G27" s="302">
        <v>0.26122673926228407</v>
      </c>
      <c r="H27" s="302">
        <v>0.16665352804096795</v>
      </c>
      <c r="I27" s="302">
        <v>6.5909288813751091E-2</v>
      </c>
      <c r="J27" s="302">
        <f t="shared" ref="J27:J34" si="25">SUM(G27:I27)</f>
        <v>0.49378955611700309</v>
      </c>
      <c r="K27" s="303"/>
      <c r="L27" s="302">
        <v>0.3799988790901121</v>
      </c>
      <c r="M27" s="302">
        <v>0.218770123134294</v>
      </c>
      <c r="N27" s="302">
        <v>4.601724389795743E-2</v>
      </c>
      <c r="O27" s="302">
        <f t="shared" ref="O27:O34" si="26">SUM(L27:N27)</f>
        <v>0.64478624612236357</v>
      </c>
    </row>
    <row r="28" spans="1:15" s="236" customFormat="1" x14ac:dyDescent="0.2">
      <c r="A28" s="237" t="str">
        <f>name!E$6</f>
        <v>Associate professional occupations</v>
      </c>
      <c r="B28" s="302">
        <v>0.13594205643292581</v>
      </c>
      <c r="C28" s="302">
        <v>1.7455804040833786E-2</v>
      </c>
      <c r="D28" s="302">
        <v>3.6566333339556403E-2</v>
      </c>
      <c r="E28" s="302">
        <f t="shared" si="24"/>
        <v>0.18996419381331597</v>
      </c>
      <c r="F28" s="303"/>
      <c r="G28" s="302">
        <v>0.144377626541941</v>
      </c>
      <c r="H28" s="302">
        <v>0.13477526009280874</v>
      </c>
      <c r="I28" s="302">
        <v>7.0627157351422554E-2</v>
      </c>
      <c r="J28" s="302">
        <f t="shared" si="25"/>
        <v>0.3497800439861723</v>
      </c>
      <c r="K28" s="303"/>
      <c r="L28" s="302">
        <v>0.16348221130903504</v>
      </c>
      <c r="M28" s="302">
        <v>0.12495465433876179</v>
      </c>
      <c r="N28" s="302">
        <v>7.9584317560898982E-2</v>
      </c>
      <c r="O28" s="302">
        <f t="shared" si="26"/>
        <v>0.36802118320869581</v>
      </c>
    </row>
    <row r="29" spans="1:15" s="236" customFormat="1" x14ac:dyDescent="0.2">
      <c r="A29" s="237" t="str">
        <f>name!E$7</f>
        <v>Administrative and secretarial occupations</v>
      </c>
      <c r="B29" s="302">
        <v>0.10755572877692166</v>
      </c>
      <c r="C29" s="302">
        <v>5.6448748313005927E-2</v>
      </c>
      <c r="D29" s="302">
        <v>4.2126568452820902E-2</v>
      </c>
      <c r="E29" s="302">
        <f t="shared" si="24"/>
        <v>0.20613104554274847</v>
      </c>
      <c r="F29" s="303"/>
      <c r="G29" s="302">
        <v>0.10009107574909425</v>
      </c>
      <c r="H29" s="302">
        <v>0.16210253879797373</v>
      </c>
      <c r="I29" s="302">
        <v>8.0941913116086991E-2</v>
      </c>
      <c r="J29" s="302">
        <f t="shared" si="25"/>
        <v>0.34313552766315497</v>
      </c>
      <c r="K29" s="303"/>
      <c r="L29" s="302">
        <v>7.0644068201870136E-2</v>
      </c>
      <c r="M29" s="302">
        <v>0.13467348371284066</v>
      </c>
      <c r="N29" s="302">
        <v>4.0328002000506055E-2</v>
      </c>
      <c r="O29" s="302">
        <f t="shared" si="26"/>
        <v>0.24564555391521686</v>
      </c>
    </row>
    <row r="30" spans="1:15" s="236" customFormat="1" x14ac:dyDescent="0.2">
      <c r="A30" s="237" t="str">
        <f>name!E$8</f>
        <v>Skilled trades occupations</v>
      </c>
      <c r="B30" s="302">
        <v>1.409722890473702</v>
      </c>
      <c r="C30" s="302">
        <v>0.1504059948737021</v>
      </c>
      <c r="D30" s="302">
        <v>2.0286942416001628</v>
      </c>
      <c r="E30" s="302">
        <f t="shared" si="24"/>
        <v>3.5888231269475668</v>
      </c>
      <c r="F30" s="303"/>
      <c r="G30" s="302">
        <v>1.1048765686175039</v>
      </c>
      <c r="H30" s="302">
        <v>0.16462364942957269</v>
      </c>
      <c r="I30" s="302">
        <v>2.4762410728061726</v>
      </c>
      <c r="J30" s="302">
        <f>SUM(G30:I30)</f>
        <v>3.7457412908532493</v>
      </c>
      <c r="K30" s="303"/>
      <c r="L30" s="302">
        <v>1.3339087314876139</v>
      </c>
      <c r="M30" s="302">
        <v>0.26145902922697301</v>
      </c>
      <c r="N30" s="302">
        <v>1.9092865136677399</v>
      </c>
      <c r="O30" s="302">
        <f t="shared" si="26"/>
        <v>3.504654274382327</v>
      </c>
    </row>
    <row r="31" spans="1:15" s="236" customFormat="1" x14ac:dyDescent="0.2">
      <c r="A31" s="237" t="str">
        <f>name!E$9</f>
        <v>Caring, leisure and other service occupations</v>
      </c>
      <c r="B31" s="302">
        <v>0.19068160077140342</v>
      </c>
      <c r="C31" s="302">
        <v>5.8274078922881903E-2</v>
      </c>
      <c r="D31" s="302">
        <v>0.13340003469553779</v>
      </c>
      <c r="E31" s="302">
        <f t="shared" si="24"/>
        <v>0.38235571438982313</v>
      </c>
      <c r="F31" s="303"/>
      <c r="G31" s="302">
        <v>0.16167261896874882</v>
      </c>
      <c r="H31" s="302">
        <v>7.4553728751602183E-2</v>
      </c>
      <c r="I31" s="302">
        <v>0.31098757618823003</v>
      </c>
      <c r="J31" s="302">
        <f t="shared" si="25"/>
        <v>0.54721392390858103</v>
      </c>
      <c r="K31" s="303"/>
      <c r="L31" s="302">
        <v>0.18408536823871521</v>
      </c>
      <c r="M31" s="302">
        <v>4.1510210050059386E-2</v>
      </c>
      <c r="N31" s="302">
        <v>0.32090232453222661</v>
      </c>
      <c r="O31" s="302">
        <f t="shared" si="26"/>
        <v>0.54649790282100119</v>
      </c>
    </row>
    <row r="32" spans="1:15" s="236" customFormat="1" x14ac:dyDescent="0.2">
      <c r="A32" s="237" t="str">
        <f>name!E$10</f>
        <v>Sales and customer service occupations</v>
      </c>
      <c r="B32" s="302">
        <v>6.0376386220660709E-2</v>
      </c>
      <c r="C32" s="302">
        <v>1.7679537547197782E-2</v>
      </c>
      <c r="D32" s="302">
        <v>2.417790300611378E-2</v>
      </c>
      <c r="E32" s="302">
        <f t="shared" si="24"/>
        <v>0.10223382677397228</v>
      </c>
      <c r="F32" s="303"/>
      <c r="G32" s="302">
        <v>5.1129873373932884E-2</v>
      </c>
      <c r="H32" s="302">
        <v>6.7316718499896996E-2</v>
      </c>
      <c r="I32" s="302">
        <v>2.9808394122099596E-2</v>
      </c>
      <c r="J32" s="302">
        <f t="shared" si="25"/>
        <v>0.14825498599592948</v>
      </c>
      <c r="K32" s="303"/>
      <c r="L32" s="302">
        <v>5.9652987325787415E-2</v>
      </c>
      <c r="M32" s="302">
        <v>8.014074836937779E-2</v>
      </c>
      <c r="N32" s="302">
        <v>2.3940057404720883E-2</v>
      </c>
      <c r="O32" s="302">
        <f t="shared" si="26"/>
        <v>0.16373379309988609</v>
      </c>
    </row>
    <row r="33" spans="1:15" s="236" customFormat="1" x14ac:dyDescent="0.2">
      <c r="A33" s="237" t="str">
        <f>name!E$11</f>
        <v>Process, plant and machine operatives</v>
      </c>
      <c r="B33" s="302">
        <v>0.28160471852573671</v>
      </c>
      <c r="C33" s="302">
        <v>9.1785094266868365E-3</v>
      </c>
      <c r="D33" s="302">
        <v>6.4745353575415179E-2</v>
      </c>
      <c r="E33" s="302">
        <f t="shared" si="24"/>
        <v>0.35552858152783873</v>
      </c>
      <c r="F33" s="303"/>
      <c r="G33" s="302">
        <v>0.19053868884701855</v>
      </c>
      <c r="H33" s="302">
        <v>4.2073607405273071E-2</v>
      </c>
      <c r="I33" s="302">
        <v>0.12854536825400747</v>
      </c>
      <c r="J33" s="302">
        <f t="shared" si="25"/>
        <v>0.3611576645062991</v>
      </c>
      <c r="K33" s="303"/>
      <c r="L33" s="302">
        <v>0.19596454380330727</v>
      </c>
      <c r="M33" s="302">
        <v>4.128026115144745E-2</v>
      </c>
      <c r="N33" s="302">
        <v>0.29241632800874268</v>
      </c>
      <c r="O33" s="302">
        <f t="shared" si="26"/>
        <v>0.52966113296349737</v>
      </c>
    </row>
    <row r="34" spans="1:15" s="236" customFormat="1" x14ac:dyDescent="0.2">
      <c r="A34" s="237" t="str">
        <f>name!E$12</f>
        <v>Elementary occupations</v>
      </c>
      <c r="B34" s="302">
        <v>0.65642252537365464</v>
      </c>
      <c r="C34" s="302">
        <v>0.11591843503863057</v>
      </c>
      <c r="D34" s="302">
        <v>0.75717591481418989</v>
      </c>
      <c r="E34" s="302">
        <f t="shared" si="24"/>
        <v>1.5295168752264749</v>
      </c>
      <c r="F34" s="303"/>
      <c r="G34" s="302">
        <v>0.42550753573014027</v>
      </c>
      <c r="H34" s="302">
        <v>0.17013765585177068</v>
      </c>
      <c r="I34" s="302">
        <v>0.91304418554360622</v>
      </c>
      <c r="J34" s="302">
        <f t="shared" si="25"/>
        <v>1.5086893771255172</v>
      </c>
      <c r="K34" s="303"/>
      <c r="L34" s="302">
        <v>0.30332214151516118</v>
      </c>
      <c r="M34" s="302">
        <v>7.4929967755563209E-2</v>
      </c>
      <c r="N34" s="302">
        <v>1.3332550499157456</v>
      </c>
      <c r="O34" s="302">
        <f t="shared" si="26"/>
        <v>1.7115071591864699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3.3638092843980658</v>
      </c>
      <c r="C36" s="311">
        <f t="shared" ref="C36:O36" si="27">SUM(C26:C34)</f>
        <v>0.46917060499401914</v>
      </c>
      <c r="D36" s="311">
        <f t="shared" si="27"/>
        <v>3.179020110607925</v>
      </c>
      <c r="E36" s="311">
        <f t="shared" si="27"/>
        <v>7.0120000000000093</v>
      </c>
      <c r="F36" s="311"/>
      <c r="G36" s="311">
        <f t="shared" si="27"/>
        <v>2.7262680488562974</v>
      </c>
      <c r="H36" s="311">
        <f t="shared" si="27"/>
        <v>1.1248171622685179</v>
      </c>
      <c r="I36" s="311">
        <f t="shared" si="27"/>
        <v>4.1519147888752022</v>
      </c>
      <c r="J36" s="311">
        <f t="shared" si="27"/>
        <v>8.0030000000000179</v>
      </c>
      <c r="K36" s="311"/>
      <c r="L36" s="311">
        <f t="shared" si="27"/>
        <v>3.1461454384863332</v>
      </c>
      <c r="M36" s="311">
        <f t="shared" si="27"/>
        <v>1.13692314636695</v>
      </c>
      <c r="N36" s="311">
        <f t="shared" si="27"/>
        <v>4.1059314151467117</v>
      </c>
      <c r="O36" s="311">
        <f t="shared" si="27"/>
        <v>8.388999999999994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7.8874419273603599E-2</v>
      </c>
      <c r="C43" s="302">
        <v>9.1384760162508424E-4</v>
      </c>
      <c r="D43" s="302">
        <v>3.7926086018193757E-2</v>
      </c>
      <c r="E43" s="302">
        <f>SUM(B43:D43)</f>
        <v>0.11771435289342244</v>
      </c>
      <c r="F43" s="303"/>
      <c r="G43" s="302">
        <v>9.9505424821879102E-2</v>
      </c>
      <c r="H43" s="302">
        <v>8.2261374985188472E-4</v>
      </c>
      <c r="I43" s="302">
        <v>0</v>
      </c>
      <c r="J43" s="302">
        <f>SUM(G43:I43)</f>
        <v>0.10032803857173099</v>
      </c>
      <c r="K43" s="303"/>
      <c r="L43" s="302">
        <v>4.591691558387756E-2</v>
      </c>
      <c r="M43" s="302">
        <v>5.1345967274666498E-4</v>
      </c>
      <c r="N43" s="302">
        <v>0</v>
      </c>
      <c r="O43" s="302">
        <f>SUM(L43:N43)</f>
        <v>4.6430375256624225E-2</v>
      </c>
    </row>
    <row r="44" spans="1:15" s="236" customFormat="1" x14ac:dyDescent="0.2">
      <c r="A44" s="237" t="str">
        <f>name!E$5</f>
        <v>Professional occupations</v>
      </c>
      <c r="B44" s="302">
        <v>9.5671651180195202E-2</v>
      </c>
      <c r="C44" s="302">
        <v>2.3622310627767814E-3</v>
      </c>
      <c r="D44" s="302">
        <v>2.9124350242373531E-2</v>
      </c>
      <c r="E44" s="302">
        <f t="shared" ref="E44:E51" si="28">SUM(B44:D44)</f>
        <v>0.12715823248534552</v>
      </c>
      <c r="F44" s="303"/>
      <c r="G44" s="302">
        <v>0.12641123795171721</v>
      </c>
      <c r="H44" s="302">
        <v>3.1685510277896941E-3</v>
      </c>
      <c r="I44" s="302">
        <v>0</v>
      </c>
      <c r="J44" s="302">
        <f t="shared" ref="J44:J46" si="29">SUM(G44:I44)</f>
        <v>0.12957978897950692</v>
      </c>
      <c r="K44" s="303"/>
      <c r="L44" s="302">
        <v>6.4435106136732229E-2</v>
      </c>
      <c r="M44" s="302">
        <v>1.711469549958591E-3</v>
      </c>
      <c r="N44" s="302">
        <v>0</v>
      </c>
      <c r="O44" s="302">
        <f t="shared" ref="O44:O51" si="30">SUM(L44:N44)</f>
        <v>6.6146575686690814E-2</v>
      </c>
    </row>
    <row r="45" spans="1:15" s="236" customFormat="1" x14ac:dyDescent="0.2">
      <c r="A45" s="237" t="str">
        <f>name!E$6</f>
        <v>Associate professional occupations</v>
      </c>
      <c r="B45" s="302">
        <v>7.2966222898557406E-2</v>
      </c>
      <c r="C45" s="302">
        <v>2.0769496769203234E-3</v>
      </c>
      <c r="D45" s="302">
        <v>1.6511792179273246E-2</v>
      </c>
      <c r="E45" s="302">
        <f t="shared" si="28"/>
        <v>9.1554964754750973E-2</v>
      </c>
      <c r="F45" s="303"/>
      <c r="G45" s="302">
        <v>9.217502820973332E-2</v>
      </c>
      <c r="H45" s="302">
        <v>2.6526693258882403E-3</v>
      </c>
      <c r="I45" s="302">
        <v>0</v>
      </c>
      <c r="J45" s="302">
        <f t="shared" si="29"/>
        <v>9.4827697535621563E-2</v>
      </c>
      <c r="K45" s="303"/>
      <c r="L45" s="302">
        <v>3.6603011363936316E-2</v>
      </c>
      <c r="M45" s="302">
        <v>1.2783056709805903E-3</v>
      </c>
      <c r="N45" s="302">
        <v>0</v>
      </c>
      <c r="O45" s="302">
        <f t="shared" si="30"/>
        <v>3.7881317034916907E-2</v>
      </c>
    </row>
    <row r="46" spans="1:15" s="236" customFormat="1" x14ac:dyDescent="0.2">
      <c r="A46" s="237" t="str">
        <f>name!E$7</f>
        <v>Administrative and secretarial occupations</v>
      </c>
      <c r="B46" s="302">
        <v>3.2373774020878113E-2</v>
      </c>
      <c r="C46" s="302">
        <v>2.8200348611713338E-3</v>
      </c>
      <c r="D46" s="302">
        <v>7.598971547577992E-3</v>
      </c>
      <c r="E46" s="302">
        <f t="shared" si="28"/>
        <v>4.279278042962744E-2</v>
      </c>
      <c r="F46" s="303"/>
      <c r="G46" s="302">
        <v>3.3998751244502981E-2</v>
      </c>
      <c r="H46" s="302">
        <v>3.475350336097088E-3</v>
      </c>
      <c r="I46" s="302">
        <v>0</v>
      </c>
      <c r="J46" s="302">
        <f t="shared" si="29"/>
        <v>3.7474101580600071E-2</v>
      </c>
      <c r="K46" s="303"/>
      <c r="L46" s="302">
        <v>1.2000232864308333E-2</v>
      </c>
      <c r="M46" s="302">
        <v>9.785407483468996E-4</v>
      </c>
      <c r="N46" s="302">
        <v>0</v>
      </c>
      <c r="O46" s="302">
        <f t="shared" si="30"/>
        <v>1.2978773612655233E-2</v>
      </c>
    </row>
    <row r="47" spans="1:15" s="236" customFormat="1" x14ac:dyDescent="0.2">
      <c r="A47" s="237" t="str">
        <f>name!E$8</f>
        <v>Skilled trades occupations</v>
      </c>
      <c r="B47" s="302">
        <v>0.12398329424064419</v>
      </c>
      <c r="C47" s="302">
        <v>2.4127057212267717E-3</v>
      </c>
      <c r="D47" s="302">
        <v>7.1909185267475237E-2</v>
      </c>
      <c r="E47" s="302">
        <f t="shared" si="28"/>
        <v>0.1983051852293462</v>
      </c>
      <c r="F47" s="303"/>
      <c r="G47" s="302">
        <v>0.11589868270748106</v>
      </c>
      <c r="H47" s="302">
        <v>1.922583153013238E-3</v>
      </c>
      <c r="I47" s="302">
        <v>0</v>
      </c>
      <c r="J47" s="302">
        <f>SUM(G47:I47)</f>
        <v>0.1178212658604943</v>
      </c>
      <c r="K47" s="303"/>
      <c r="L47" s="302">
        <v>3.8040896793226787E-2</v>
      </c>
      <c r="M47" s="302">
        <v>3.767196530104405E-4</v>
      </c>
      <c r="N47" s="302">
        <v>0</v>
      </c>
      <c r="O47" s="302">
        <f t="shared" si="30"/>
        <v>3.8417616446237229E-2</v>
      </c>
    </row>
    <row r="48" spans="1:15" s="236" customFormat="1" x14ac:dyDescent="0.2">
      <c r="A48" s="237" t="str">
        <f>name!E$9</f>
        <v>Caring, leisure and other service occupations</v>
      </c>
      <c r="B48" s="302">
        <v>1.6289870392786635E-2</v>
      </c>
      <c r="C48" s="302">
        <v>7.824697295279846E-3</v>
      </c>
      <c r="D48" s="302">
        <v>2.2777965915662043E-3</v>
      </c>
      <c r="E48" s="302">
        <f t="shared" si="28"/>
        <v>2.6392364279632687E-2</v>
      </c>
      <c r="F48" s="303"/>
      <c r="G48" s="302">
        <v>1.6353865461822745E-2</v>
      </c>
      <c r="H48" s="302">
        <v>1.3626281385312083E-2</v>
      </c>
      <c r="I48" s="302">
        <v>0</v>
      </c>
      <c r="J48" s="302">
        <f t="shared" ref="J48:J51" si="31">SUM(G48:I48)</f>
        <v>2.9980146847134827E-2</v>
      </c>
      <c r="K48" s="303"/>
      <c r="L48" s="302">
        <v>6.9891803128870672E-3</v>
      </c>
      <c r="M48" s="302">
        <v>7.5091140603208975E-3</v>
      </c>
      <c r="N48" s="302">
        <v>0</v>
      </c>
      <c r="O48" s="302">
        <f t="shared" si="30"/>
        <v>1.4498294373207965E-2</v>
      </c>
    </row>
    <row r="49" spans="1:15" s="236" customFormat="1" x14ac:dyDescent="0.2">
      <c r="A49" s="237" t="str">
        <f>name!E$10</f>
        <v>Sales and customer service occupations</v>
      </c>
      <c r="B49" s="302">
        <v>1.1961449900471209E-2</v>
      </c>
      <c r="C49" s="302">
        <v>4.7392350503550765E-3</v>
      </c>
      <c r="D49" s="302">
        <v>5.4439131600944411E-3</v>
      </c>
      <c r="E49" s="302">
        <f t="shared" si="28"/>
        <v>2.2144598110920725E-2</v>
      </c>
      <c r="F49" s="303"/>
      <c r="G49" s="302">
        <v>1.2363409196236391E-2</v>
      </c>
      <c r="H49" s="302">
        <v>3.1112373414683273E-3</v>
      </c>
      <c r="I49" s="302">
        <v>0</v>
      </c>
      <c r="J49" s="302">
        <f t="shared" si="31"/>
        <v>1.5474646537704717E-2</v>
      </c>
      <c r="K49" s="303"/>
      <c r="L49" s="302">
        <v>5.6206148305209588E-3</v>
      </c>
      <c r="M49" s="302">
        <v>1.2072965540288697E-3</v>
      </c>
      <c r="N49" s="302">
        <v>0</v>
      </c>
      <c r="O49" s="302">
        <f t="shared" si="30"/>
        <v>6.8279113845498285E-3</v>
      </c>
    </row>
    <row r="50" spans="1:15" s="236" customFormat="1" x14ac:dyDescent="0.2">
      <c r="A50" s="237" t="str">
        <f>name!E$11</f>
        <v>Process, plant and machine operatives</v>
      </c>
      <c r="B50" s="302">
        <v>0.25209584467112128</v>
      </c>
      <c r="C50" s="302">
        <v>1.4334498937629263E-3</v>
      </c>
      <c r="D50" s="302">
        <v>4.4606600203005449E-2</v>
      </c>
      <c r="E50" s="302">
        <f t="shared" si="28"/>
        <v>0.29813589476788965</v>
      </c>
      <c r="F50" s="303"/>
      <c r="G50" s="302">
        <v>0.24104157317904362</v>
      </c>
      <c r="H50" s="302">
        <v>6.1193291640225219E-4</v>
      </c>
      <c r="I50" s="302">
        <v>0</v>
      </c>
      <c r="J50" s="302">
        <f t="shared" si="31"/>
        <v>0.24165350609544586</v>
      </c>
      <c r="K50" s="303"/>
      <c r="L50" s="302">
        <v>0.10286969149211099</v>
      </c>
      <c r="M50" s="302">
        <v>2.8909483165106544E-4</v>
      </c>
      <c r="N50" s="302">
        <v>0</v>
      </c>
      <c r="O50" s="302">
        <f t="shared" si="30"/>
        <v>0.10315878632376206</v>
      </c>
    </row>
    <row r="51" spans="1:15" s="236" customFormat="1" x14ac:dyDescent="0.2">
      <c r="A51" s="237" t="str">
        <f>name!E$12</f>
        <v>Elementary occupations</v>
      </c>
      <c r="B51" s="302">
        <v>1.2472215145611578E-2</v>
      </c>
      <c r="C51" s="302">
        <v>6.6554730624824743E-3</v>
      </c>
      <c r="D51" s="302">
        <v>0.10867393884096921</v>
      </c>
      <c r="E51" s="302">
        <f t="shared" si="28"/>
        <v>0.12780162704906325</v>
      </c>
      <c r="F51" s="303"/>
      <c r="G51" s="302">
        <v>1.0211425297038236E-2</v>
      </c>
      <c r="H51" s="302">
        <v>3.6493826947205979E-3</v>
      </c>
      <c r="I51" s="302">
        <v>0</v>
      </c>
      <c r="J51" s="302">
        <f t="shared" si="31"/>
        <v>1.3860807991758834E-2</v>
      </c>
      <c r="K51" s="303"/>
      <c r="L51" s="302">
        <v>2.5480973244721484E-3</v>
      </c>
      <c r="M51" s="302">
        <v>1.112252556883884E-3</v>
      </c>
      <c r="N51" s="302">
        <v>0</v>
      </c>
      <c r="O51" s="302">
        <f t="shared" si="30"/>
        <v>3.6603498813560327E-3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0.69668874172386919</v>
      </c>
      <c r="C53" s="311">
        <f t="shared" ref="C53:E53" si="32">SUM(C43:C51)</f>
        <v>3.1238624225600614E-2</v>
      </c>
      <c r="D53" s="311">
        <f t="shared" si="32"/>
        <v>0.32407263405052905</v>
      </c>
      <c r="E53" s="311">
        <f t="shared" si="32"/>
        <v>1.0519999999999987</v>
      </c>
      <c r="F53" s="311"/>
      <c r="G53" s="311">
        <f t="shared" ref="G53:J53" si="33">SUM(G43:G51)</f>
        <v>0.74795939806945466</v>
      </c>
      <c r="H53" s="311">
        <f t="shared" si="33"/>
        <v>3.3040601930543409E-2</v>
      </c>
      <c r="I53" s="311">
        <f t="shared" si="33"/>
        <v>0</v>
      </c>
      <c r="J53" s="311">
        <f t="shared" si="33"/>
        <v>0.78099999999999803</v>
      </c>
      <c r="K53" s="311"/>
      <c r="L53" s="311">
        <f t="shared" ref="L53:O53" si="34">SUM(L43:L51)</f>
        <v>0.31502374670207239</v>
      </c>
      <c r="M53" s="311">
        <f t="shared" si="34"/>
        <v>1.4976253297927903E-2</v>
      </c>
      <c r="N53" s="311">
        <f t="shared" si="34"/>
        <v>0</v>
      </c>
      <c r="O53" s="311">
        <f t="shared" si="34"/>
        <v>0.33000000000000029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0.41475039181999307</v>
      </c>
      <c r="C60" s="302">
        <v>5.326554811428065E-2</v>
      </c>
      <c r="D60" s="302">
        <v>8.0319011524685097E-2</v>
      </c>
      <c r="E60" s="302">
        <f>SUM(B60:D60)</f>
        <v>0.54833495145895883</v>
      </c>
      <c r="F60" s="303"/>
      <c r="G60" s="302">
        <v>0.38855623887831109</v>
      </c>
      <c r="H60" s="302">
        <v>6.1259238051312732E-2</v>
      </c>
      <c r="I60" s="302">
        <v>7.4600794583392541E-2</v>
      </c>
      <c r="J60" s="302">
        <f>SUM(G60:I60)</f>
        <v>0.5244162715130164</v>
      </c>
      <c r="K60" s="303"/>
      <c r="L60" s="302">
        <v>0.32012983620151397</v>
      </c>
      <c r="M60" s="302">
        <v>5.5875617282689333E-2</v>
      </c>
      <c r="N60" s="302">
        <v>7.1733890029226102E-2</v>
      </c>
      <c r="O60" s="302">
        <f>SUM(L60:N60)</f>
        <v>0.44773934351342942</v>
      </c>
    </row>
    <row r="61" spans="1:15" s="236" customFormat="1" x14ac:dyDescent="0.2">
      <c r="A61" s="237" t="str">
        <f>name!E$5</f>
        <v>Professional occupations</v>
      </c>
      <c r="B61" s="302">
        <v>0.38056930142072226</v>
      </c>
      <c r="C61" s="302">
        <v>3.1487378553190837E-2</v>
      </c>
      <c r="D61" s="302">
        <v>2.5090384645809059E-2</v>
      </c>
      <c r="E61" s="302">
        <f t="shared" ref="E61:E68" si="35">SUM(B61:D61)</f>
        <v>0.43714706461972214</v>
      </c>
      <c r="F61" s="303"/>
      <c r="G61" s="302">
        <v>0.40689977283362599</v>
      </c>
      <c r="H61" s="302">
        <v>4.0841930409225992E-2</v>
      </c>
      <c r="I61" s="302">
        <v>3.9431439539802847E-2</v>
      </c>
      <c r="J61" s="302">
        <f t="shared" ref="J61:J63" si="36">SUM(G61:I61)</f>
        <v>0.48717314278265483</v>
      </c>
      <c r="K61" s="303"/>
      <c r="L61" s="302">
        <v>0.41236629057008295</v>
      </c>
      <c r="M61" s="302">
        <v>3.1631140682291205E-2</v>
      </c>
      <c r="N61" s="302">
        <v>2.3855313153471322E-2</v>
      </c>
      <c r="O61" s="302">
        <f t="shared" ref="O61:O68" si="37">SUM(L61:N61)</f>
        <v>0.46785274440584551</v>
      </c>
    </row>
    <row r="62" spans="1:15" s="236" customFormat="1" x14ac:dyDescent="0.2">
      <c r="A62" s="237" t="str">
        <f>name!E$6</f>
        <v>Associate professional occupations</v>
      </c>
      <c r="B62" s="302">
        <v>0.51538791476082313</v>
      </c>
      <c r="C62" s="302">
        <v>6.6043827994361717E-2</v>
      </c>
      <c r="D62" s="302">
        <v>1.9485610286913257E-2</v>
      </c>
      <c r="E62" s="302">
        <f t="shared" si="35"/>
        <v>0.60091735304209815</v>
      </c>
      <c r="F62" s="303"/>
      <c r="G62" s="302">
        <v>0.50001961105237192</v>
      </c>
      <c r="H62" s="302">
        <v>6.9894018873886549E-2</v>
      </c>
      <c r="I62" s="302">
        <v>2.3993198035109627E-2</v>
      </c>
      <c r="J62" s="302">
        <f t="shared" si="36"/>
        <v>0.59390682796136807</v>
      </c>
      <c r="K62" s="303"/>
      <c r="L62" s="302">
        <v>0.40512888679551851</v>
      </c>
      <c r="M62" s="302">
        <v>4.5282069237846931E-2</v>
      </c>
      <c r="N62" s="302">
        <v>1.389404084507188E-2</v>
      </c>
      <c r="O62" s="302">
        <f t="shared" si="37"/>
        <v>0.46430499687843735</v>
      </c>
    </row>
    <row r="63" spans="1:15" s="236" customFormat="1" x14ac:dyDescent="0.2">
      <c r="A63" s="237" t="str">
        <f>name!E$7</f>
        <v>Administrative and secretarial occupations</v>
      </c>
      <c r="B63" s="302">
        <v>0.42539499497566596</v>
      </c>
      <c r="C63" s="302">
        <v>0.16584584885714662</v>
      </c>
      <c r="D63" s="302">
        <v>9.8693615062600097E-3</v>
      </c>
      <c r="E63" s="302">
        <f t="shared" si="35"/>
        <v>0.60111020533907267</v>
      </c>
      <c r="F63" s="303"/>
      <c r="G63" s="302">
        <v>0.35936868157379087</v>
      </c>
      <c r="H63" s="302">
        <v>0.1268608443436724</v>
      </c>
      <c r="I63" s="302">
        <v>2.0603634844546435E-2</v>
      </c>
      <c r="J63" s="302">
        <f t="shared" si="36"/>
        <v>0.50683316076200968</v>
      </c>
      <c r="K63" s="303"/>
      <c r="L63" s="302">
        <v>0.24768359561035652</v>
      </c>
      <c r="M63" s="302">
        <v>8.6056683083349267E-2</v>
      </c>
      <c r="N63" s="302">
        <v>1.0519128578427749E-2</v>
      </c>
      <c r="O63" s="302">
        <f t="shared" si="37"/>
        <v>0.34425940727213356</v>
      </c>
    </row>
    <row r="64" spans="1:15" s="236" customFormat="1" x14ac:dyDescent="0.2">
      <c r="A64" s="237" t="str">
        <f>name!E$8</f>
        <v>Skilled trades occupations</v>
      </c>
      <c r="B64" s="302">
        <v>0.63954517164975733</v>
      </c>
      <c r="C64" s="302">
        <v>4.1019107267101451E-2</v>
      </c>
      <c r="D64" s="302">
        <v>0.14261199712645806</v>
      </c>
      <c r="E64" s="302">
        <f t="shared" si="35"/>
        <v>0.82317627604331678</v>
      </c>
      <c r="F64" s="303"/>
      <c r="G64" s="302">
        <v>0.40756690243472082</v>
      </c>
      <c r="H64" s="302">
        <v>2.1449055203232783E-2</v>
      </c>
      <c r="I64" s="302">
        <v>0.18425901304742279</v>
      </c>
      <c r="J64" s="302">
        <f>SUM(G64:I64)</f>
        <v>0.6132749706853764</v>
      </c>
      <c r="K64" s="303"/>
      <c r="L64" s="302">
        <v>0.29368777835020798</v>
      </c>
      <c r="M64" s="302">
        <v>1.4915299433790817E-2</v>
      </c>
      <c r="N64" s="302">
        <v>0.13349764322083338</v>
      </c>
      <c r="O64" s="302">
        <f t="shared" si="37"/>
        <v>0.44210072100483222</v>
      </c>
    </row>
    <row r="65" spans="1:15" s="236" customFormat="1" x14ac:dyDescent="0.2">
      <c r="A65" s="237" t="str">
        <f>name!E$9</f>
        <v>Caring, leisure and other service occupations</v>
      </c>
      <c r="B65" s="302">
        <v>5.5290559626174691E-2</v>
      </c>
      <c r="C65" s="302">
        <v>1.4013291855531641E-2</v>
      </c>
      <c r="D65" s="302">
        <v>4.5752862286932939E-3</v>
      </c>
      <c r="E65" s="302">
        <f t="shared" si="35"/>
        <v>7.3879137710399626E-2</v>
      </c>
      <c r="F65" s="303"/>
      <c r="G65" s="302">
        <v>4.7269933009563968E-2</v>
      </c>
      <c r="H65" s="302">
        <v>1.338778948206162E-2</v>
      </c>
      <c r="I65" s="302">
        <v>1.6319561803860069E-2</v>
      </c>
      <c r="J65" s="302">
        <f t="shared" ref="J65:J68" si="38">SUM(G65:I65)</f>
        <v>7.6977284295485657E-2</v>
      </c>
      <c r="K65" s="303"/>
      <c r="L65" s="302">
        <v>3.964439906042562E-2</v>
      </c>
      <c r="M65" s="302">
        <v>7.930942454239481E-3</v>
      </c>
      <c r="N65" s="302">
        <v>1.5898343518243357E-2</v>
      </c>
      <c r="O65" s="302">
        <f t="shared" si="37"/>
        <v>6.3473685032908456E-2</v>
      </c>
    </row>
    <row r="66" spans="1:15" s="236" customFormat="1" x14ac:dyDescent="0.2">
      <c r="A66" s="237" t="str">
        <f>name!E$10</f>
        <v>Sales and customer service occupations</v>
      </c>
      <c r="B66" s="302">
        <v>0.3218859474137854</v>
      </c>
      <c r="C66" s="302">
        <v>0.21619883118026645</v>
      </c>
      <c r="D66" s="302">
        <v>1.98053427368978E-2</v>
      </c>
      <c r="E66" s="302">
        <f t="shared" si="35"/>
        <v>0.55789012133094973</v>
      </c>
      <c r="F66" s="303"/>
      <c r="G66" s="302">
        <v>0.25055457793569885</v>
      </c>
      <c r="H66" s="302">
        <v>0.14345468145525134</v>
      </c>
      <c r="I66" s="302">
        <v>1.8180351960524095E-2</v>
      </c>
      <c r="J66" s="302">
        <f t="shared" si="38"/>
        <v>0.41218961135147431</v>
      </c>
      <c r="K66" s="303"/>
      <c r="L66" s="302">
        <v>0.20754305653061234</v>
      </c>
      <c r="M66" s="302">
        <v>0.11292609649965631</v>
      </c>
      <c r="N66" s="302">
        <v>1.3942823972768118E-2</v>
      </c>
      <c r="O66" s="302">
        <f t="shared" si="37"/>
        <v>0.33441197700303676</v>
      </c>
    </row>
    <row r="67" spans="1:15" s="236" customFormat="1" x14ac:dyDescent="0.2">
      <c r="A67" s="237" t="str">
        <f>name!E$11</f>
        <v>Process, plant and machine operatives</v>
      </c>
      <c r="B67" s="302">
        <v>1.872959937476141</v>
      </c>
      <c r="C67" s="302">
        <v>0.14642825276586247</v>
      </c>
      <c r="D67" s="302">
        <v>3.3970841633848121E-2</v>
      </c>
      <c r="E67" s="302">
        <f t="shared" si="35"/>
        <v>2.0533590318758517</v>
      </c>
      <c r="F67" s="303"/>
      <c r="G67" s="302">
        <v>1.1888865133733053</v>
      </c>
      <c r="H67" s="302">
        <v>9.3100629211038288E-2</v>
      </c>
      <c r="I67" s="302">
        <v>5.8396487083028047E-2</v>
      </c>
      <c r="J67" s="302">
        <f t="shared" si="38"/>
        <v>1.3403836296673717</v>
      </c>
      <c r="K67" s="303"/>
      <c r="L67" s="302">
        <v>0.97503458211962002</v>
      </c>
      <c r="M67" s="302">
        <v>0.10569389463114115</v>
      </c>
      <c r="N67" s="302">
        <v>7.4951573555373616E-2</v>
      </c>
      <c r="O67" s="302">
        <f t="shared" si="37"/>
        <v>1.1556800503061349</v>
      </c>
    </row>
    <row r="68" spans="1:15" s="236" customFormat="1" x14ac:dyDescent="0.2">
      <c r="A68" s="237" t="str">
        <f>name!E$12</f>
        <v>Elementary occupations</v>
      </c>
      <c r="B68" s="302">
        <v>0.81452696399500291</v>
      </c>
      <c r="C68" s="302">
        <v>0.16747208953878051</v>
      </c>
      <c r="D68" s="302">
        <v>1.0186805045842465E-2</v>
      </c>
      <c r="E68" s="302">
        <f t="shared" si="35"/>
        <v>0.99218585857962593</v>
      </c>
      <c r="F68" s="303"/>
      <c r="G68" s="302">
        <v>0.51528319949201573</v>
      </c>
      <c r="H68" s="302">
        <v>9.9152304098475613E-2</v>
      </c>
      <c r="I68" s="302">
        <v>1.5409597390747098E-2</v>
      </c>
      <c r="J68" s="302">
        <f t="shared" si="38"/>
        <v>0.62984510098123847</v>
      </c>
      <c r="K68" s="303"/>
      <c r="L68" s="302">
        <v>0.31676022854166036</v>
      </c>
      <c r="M68" s="302">
        <v>5.973993129394408E-2</v>
      </c>
      <c r="N68" s="302">
        <v>1.6676914747635954E-2</v>
      </c>
      <c r="O68" s="302">
        <f t="shared" si="37"/>
        <v>0.39317707458324036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5.4403111831380651</v>
      </c>
      <c r="C70" s="311">
        <f t="shared" ref="C70:E70" si="39">SUM(C60:C68)</f>
        <v>0.90177417612652233</v>
      </c>
      <c r="D70" s="311">
        <f t="shared" si="39"/>
        <v>0.34591464073540718</v>
      </c>
      <c r="E70" s="311">
        <f t="shared" si="39"/>
        <v>6.6879999999999953</v>
      </c>
      <c r="F70" s="311"/>
      <c r="G70" s="311">
        <f t="shared" ref="G70:J70" si="40">SUM(G60:G68)</f>
        <v>4.0644054305834052</v>
      </c>
      <c r="H70" s="311">
        <f t="shared" si="40"/>
        <v>0.66940049112815725</v>
      </c>
      <c r="I70" s="311">
        <f t="shared" si="40"/>
        <v>0.45119407828843355</v>
      </c>
      <c r="J70" s="311">
        <f t="shared" si="40"/>
        <v>5.1849999999999952</v>
      </c>
      <c r="K70" s="311"/>
      <c r="L70" s="311">
        <f t="shared" ref="L70:O70" si="41">SUM(L60:L68)</f>
        <v>3.2179786537799981</v>
      </c>
      <c r="M70" s="311">
        <f t="shared" si="41"/>
        <v>0.52005167459894863</v>
      </c>
      <c r="N70" s="311">
        <f t="shared" si="41"/>
        <v>0.37496967162105149</v>
      </c>
      <c r="O70" s="311">
        <f t="shared" si="41"/>
        <v>4.1129999999999987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0.30621814487485766</v>
      </c>
      <c r="C77" s="302">
        <v>1.6092377883798938E-2</v>
      </c>
      <c r="D77" s="302">
        <v>2.8484124381588677E-2</v>
      </c>
      <c r="E77" s="302">
        <f>SUM(B77:D77)</f>
        <v>0.35079464714024522</v>
      </c>
      <c r="F77" s="303"/>
      <c r="G77" s="302">
        <v>0.31371614055106672</v>
      </c>
      <c r="H77" s="302">
        <v>2.0107427984588411E-2</v>
      </c>
      <c r="I77" s="302">
        <v>5.2457632213819334E-2</v>
      </c>
      <c r="J77" s="302">
        <f>SUM(G77:I77)</f>
        <v>0.38628120074947447</v>
      </c>
      <c r="K77" s="303"/>
      <c r="L77" s="302">
        <v>0.23646700248708741</v>
      </c>
      <c r="M77" s="302">
        <v>1.8023941848465279E-2</v>
      </c>
      <c r="N77" s="302">
        <v>4.1033465071375765E-2</v>
      </c>
      <c r="O77" s="302">
        <f>SUM(L77:N77)</f>
        <v>0.29552440940692848</v>
      </c>
    </row>
    <row r="78" spans="1:15" s="236" customFormat="1" x14ac:dyDescent="0.2">
      <c r="A78" s="237" t="str">
        <f>name!E$5</f>
        <v>Professional occupations</v>
      </c>
      <c r="B78" s="302">
        <v>0.36568237743630727</v>
      </c>
      <c r="C78" s="302">
        <v>1.1951017829631431E-2</v>
      </c>
      <c r="D78" s="302">
        <v>3.2110694523227415E-2</v>
      </c>
      <c r="E78" s="302">
        <f t="shared" ref="E78:E85" si="42">SUM(B78:D78)</f>
        <v>0.4097440897891661</v>
      </c>
      <c r="F78" s="303"/>
      <c r="G78" s="302">
        <v>0.42450171190744423</v>
      </c>
      <c r="H78" s="302">
        <v>1.6114331946061555E-2</v>
      </c>
      <c r="I78" s="302">
        <v>3.663166720818252E-2</v>
      </c>
      <c r="J78" s="302">
        <f t="shared" ref="J78:J80" si="43">SUM(G78:I78)</f>
        <v>0.47724771106168828</v>
      </c>
      <c r="K78" s="303"/>
      <c r="L78" s="302">
        <v>0.3434522619503359</v>
      </c>
      <c r="M78" s="302">
        <v>1.651627460767139E-2</v>
      </c>
      <c r="N78" s="302">
        <v>2.6312908226470384E-2</v>
      </c>
      <c r="O78" s="302">
        <f t="shared" ref="O78:O85" si="44">SUM(L78:N78)</f>
        <v>0.38628144478447768</v>
      </c>
    </row>
    <row r="79" spans="1:15" s="236" customFormat="1" x14ac:dyDescent="0.2">
      <c r="A79" s="237" t="str">
        <f>name!E$6</f>
        <v>Associate professional occupations</v>
      </c>
      <c r="B79" s="302">
        <v>0.23515947526075695</v>
      </c>
      <c r="C79" s="302">
        <v>1.8253544312904459E-2</v>
      </c>
      <c r="D79" s="302">
        <v>1.2564066894030052E-2</v>
      </c>
      <c r="E79" s="302">
        <f t="shared" si="42"/>
        <v>0.26597708646769147</v>
      </c>
      <c r="F79" s="303"/>
      <c r="G79" s="302">
        <v>0.2526169205847752</v>
      </c>
      <c r="H79" s="302">
        <v>2.1489128110679635E-2</v>
      </c>
      <c r="I79" s="302">
        <v>1.920748247196952E-2</v>
      </c>
      <c r="J79" s="302">
        <f t="shared" si="43"/>
        <v>0.29331353116742437</v>
      </c>
      <c r="K79" s="303"/>
      <c r="L79" s="302">
        <v>0.16804076762498341</v>
      </c>
      <c r="M79" s="302">
        <v>1.862993550068039E-2</v>
      </c>
      <c r="N79" s="302">
        <v>9.9891101224346534E-3</v>
      </c>
      <c r="O79" s="302">
        <f t="shared" si="44"/>
        <v>0.19665981324809845</v>
      </c>
    </row>
    <row r="80" spans="1:15" s="236" customFormat="1" x14ac:dyDescent="0.2">
      <c r="A80" s="237" t="str">
        <f>name!E$7</f>
        <v>Administrative and secretarial occupations</v>
      </c>
      <c r="B80" s="302">
        <v>0.13435744157582208</v>
      </c>
      <c r="C80" s="302">
        <v>3.7934281074700468E-2</v>
      </c>
      <c r="D80" s="302">
        <v>4.4182833683460033E-3</v>
      </c>
      <c r="E80" s="302">
        <f t="shared" si="42"/>
        <v>0.17671000601886858</v>
      </c>
      <c r="F80" s="303"/>
      <c r="G80" s="302">
        <v>0.1321591916106909</v>
      </c>
      <c r="H80" s="302">
        <v>3.5033721377561826E-2</v>
      </c>
      <c r="I80" s="302">
        <v>1.7265505597352414E-2</v>
      </c>
      <c r="J80" s="302">
        <f t="shared" si="43"/>
        <v>0.18445841858560513</v>
      </c>
      <c r="K80" s="303"/>
      <c r="L80" s="302">
        <v>8.4121936825431773E-2</v>
      </c>
      <c r="M80" s="302">
        <v>2.0877307400292932E-2</v>
      </c>
      <c r="N80" s="302">
        <v>1.0582807996208823E-2</v>
      </c>
      <c r="O80" s="302">
        <f t="shared" si="44"/>
        <v>0.11558205222193353</v>
      </c>
    </row>
    <row r="81" spans="1:15" s="236" customFormat="1" x14ac:dyDescent="0.2">
      <c r="A81" s="237" t="str">
        <f>name!E$8</f>
        <v>Skilled trades occupations</v>
      </c>
      <c r="B81" s="302">
        <v>0.47681173269812688</v>
      </c>
      <c r="C81" s="302">
        <v>1.731325694759675E-2</v>
      </c>
      <c r="D81" s="302">
        <v>4.3317842481731254E-2</v>
      </c>
      <c r="E81" s="302">
        <f t="shared" si="42"/>
        <v>0.53744283212745481</v>
      </c>
      <c r="F81" s="303"/>
      <c r="G81" s="302">
        <v>0.34941140487847361</v>
      </c>
      <c r="H81" s="302">
        <v>1.0135461343473593E-2</v>
      </c>
      <c r="I81" s="302">
        <v>3.0654538591545221E-2</v>
      </c>
      <c r="J81" s="302">
        <f>SUM(G81:I81)</f>
        <v>0.39020140481349241</v>
      </c>
      <c r="K81" s="303"/>
      <c r="L81" s="302">
        <v>0.23364429981490917</v>
      </c>
      <c r="M81" s="302">
        <v>1.0401355660051221E-2</v>
      </c>
      <c r="N81" s="302">
        <v>2.8558457816750916E-2</v>
      </c>
      <c r="O81" s="302">
        <f t="shared" si="44"/>
        <v>0.2726041132917113</v>
      </c>
    </row>
    <row r="82" spans="1:15" s="236" customFormat="1" x14ac:dyDescent="0.2">
      <c r="A82" s="237" t="str">
        <f>name!E$9</f>
        <v>Caring, leisure and other service occupations</v>
      </c>
      <c r="B82" s="302">
        <v>1.6491770948243514E-2</v>
      </c>
      <c r="C82" s="302">
        <v>4.0464276400208393E-3</v>
      </c>
      <c r="D82" s="302">
        <v>2.4395289016541336E-3</v>
      </c>
      <c r="E82" s="302">
        <f t="shared" si="42"/>
        <v>2.2977727489918488E-2</v>
      </c>
      <c r="F82" s="303"/>
      <c r="G82" s="302">
        <v>1.3857507221268026E-2</v>
      </c>
      <c r="H82" s="302">
        <v>3.4190093805454959E-3</v>
      </c>
      <c r="I82" s="302">
        <v>8.7469959677952992E-3</v>
      </c>
      <c r="J82" s="302">
        <f t="shared" ref="J82:J85" si="45">SUM(G82:I82)</f>
        <v>2.6023512569608821E-2</v>
      </c>
      <c r="K82" s="303"/>
      <c r="L82" s="302">
        <v>9.8966647559525778E-3</v>
      </c>
      <c r="M82" s="302">
        <v>2.1096153996022437E-3</v>
      </c>
      <c r="N82" s="302">
        <v>1.1658872337296367E-2</v>
      </c>
      <c r="O82" s="302">
        <f t="shared" si="44"/>
        <v>2.3665152492851189E-2</v>
      </c>
    </row>
    <row r="83" spans="1:15" s="236" customFormat="1" x14ac:dyDescent="0.2">
      <c r="A83" s="237" t="str">
        <f>name!E$10</f>
        <v>Sales and customer service occupations</v>
      </c>
      <c r="B83" s="302">
        <v>6.3840583572205969E-2</v>
      </c>
      <c r="C83" s="302">
        <v>1.2585641245691132E-2</v>
      </c>
      <c r="D83" s="302">
        <v>3.2807684971745393E-3</v>
      </c>
      <c r="E83" s="302">
        <f t="shared" si="42"/>
        <v>7.9706993315071639E-2</v>
      </c>
      <c r="F83" s="303"/>
      <c r="G83" s="302">
        <v>5.8354469744646496E-2</v>
      </c>
      <c r="H83" s="302">
        <v>1.0766084465658092E-2</v>
      </c>
      <c r="I83" s="302">
        <v>6.4651913691308903E-3</v>
      </c>
      <c r="J83" s="302">
        <f t="shared" si="45"/>
        <v>7.5585745579435482E-2</v>
      </c>
      <c r="K83" s="303"/>
      <c r="L83" s="302">
        <v>4.6753218569485396E-2</v>
      </c>
      <c r="M83" s="302">
        <v>1.0022980431564752E-2</v>
      </c>
      <c r="N83" s="302">
        <v>5.6285217431586198E-3</v>
      </c>
      <c r="O83" s="302">
        <f t="shared" si="44"/>
        <v>6.2404720744208768E-2</v>
      </c>
    </row>
    <row r="84" spans="1:15" s="236" customFormat="1" x14ac:dyDescent="0.2">
      <c r="A84" s="237" t="str">
        <f>name!E$11</f>
        <v>Process, plant and machine operatives</v>
      </c>
      <c r="B84" s="302">
        <v>0.3267154179487583</v>
      </c>
      <c r="C84" s="302">
        <v>2.5043989536826437E-2</v>
      </c>
      <c r="D84" s="302">
        <v>8.2006147512190333E-3</v>
      </c>
      <c r="E84" s="302">
        <f t="shared" si="42"/>
        <v>0.35996002223680379</v>
      </c>
      <c r="F84" s="303"/>
      <c r="G84" s="302">
        <v>0.22212921496238835</v>
      </c>
      <c r="H84" s="302">
        <v>1.6974302989956412E-2</v>
      </c>
      <c r="I84" s="302">
        <v>1.2011084817936859E-2</v>
      </c>
      <c r="J84" s="302">
        <f t="shared" si="45"/>
        <v>0.25111460277028164</v>
      </c>
      <c r="K84" s="303"/>
      <c r="L84" s="302">
        <v>0.17723807585491622</v>
      </c>
      <c r="M84" s="302">
        <v>1.7014480653739117E-2</v>
      </c>
      <c r="N84" s="302">
        <v>1.2397386588470709E-2</v>
      </c>
      <c r="O84" s="302">
        <f t="shared" si="44"/>
        <v>0.20664994309712603</v>
      </c>
    </row>
    <row r="85" spans="1:15" s="236" customFormat="1" x14ac:dyDescent="0.2">
      <c r="A85" s="237" t="str">
        <f>name!E$12</f>
        <v>Elementary occupations</v>
      </c>
      <c r="B85" s="302">
        <v>9.2722140351568685E-2</v>
      </c>
      <c r="C85" s="302">
        <v>9.334612270022663E-3</v>
      </c>
      <c r="D85" s="302">
        <v>4.62984279319193E-3</v>
      </c>
      <c r="E85" s="302">
        <f t="shared" si="42"/>
        <v>0.10668659541478327</v>
      </c>
      <c r="F85" s="303"/>
      <c r="G85" s="302">
        <v>6.1934435142126078E-2</v>
      </c>
      <c r="H85" s="302">
        <v>7.3043796344157263E-3</v>
      </c>
      <c r="I85" s="302">
        <v>1.0535057926445447E-2</v>
      </c>
      <c r="J85" s="302">
        <f t="shared" si="45"/>
        <v>7.9773872702987247E-2</v>
      </c>
      <c r="K85" s="303"/>
      <c r="L85" s="302">
        <v>3.3106326800967305E-2</v>
      </c>
      <c r="M85" s="302">
        <v>4.1148851119728481E-3</v>
      </c>
      <c r="N85" s="302">
        <v>1.2407138799724188E-2</v>
      </c>
      <c r="O85" s="302">
        <f t="shared" si="44"/>
        <v>4.9628350712664339E-2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2.0179990846666476</v>
      </c>
      <c r="C87" s="311">
        <f t="shared" ref="C87:E87" si="46">SUM(C77:C85)</f>
        <v>0.15255514874119311</v>
      </c>
      <c r="D87" s="311">
        <f t="shared" si="46"/>
        <v>0.13944576659216304</v>
      </c>
      <c r="E87" s="311">
        <f t="shared" si="46"/>
        <v>2.3100000000000032</v>
      </c>
      <c r="F87" s="311"/>
      <c r="G87" s="311">
        <f t="shared" ref="G87:J87" si="47">SUM(G77:G85)</f>
        <v>1.8286809966028799</v>
      </c>
      <c r="H87" s="311">
        <f t="shared" si="47"/>
        <v>0.14134384723294074</v>
      </c>
      <c r="I87" s="311">
        <f t="shared" si="47"/>
        <v>0.19397515616417749</v>
      </c>
      <c r="J87" s="311">
        <f t="shared" si="47"/>
        <v>2.1639999999999979</v>
      </c>
      <c r="K87" s="311"/>
      <c r="L87" s="311">
        <f t="shared" ref="L87:O87" si="48">SUM(L77:L85)</f>
        <v>1.3327205546840692</v>
      </c>
      <c r="M87" s="311">
        <f t="shared" si="48"/>
        <v>0.11771077661404018</v>
      </c>
      <c r="N87" s="311">
        <f t="shared" si="48"/>
        <v>0.1585686687018904</v>
      </c>
      <c r="O87" s="311">
        <f t="shared" si="48"/>
        <v>1.6089999999999998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0.8810567897354642</v>
      </c>
      <c r="C94" s="302">
        <v>5.3742352410350115E-2</v>
      </c>
      <c r="D94" s="302">
        <v>0.15012674103001103</v>
      </c>
      <c r="E94" s="302">
        <f>SUM(B94:D94)</f>
        <v>1.0849258831758253</v>
      </c>
      <c r="F94" s="303"/>
      <c r="G94" s="302">
        <v>1.0702245413043312</v>
      </c>
      <c r="H94" s="302">
        <v>8.6962525972124768E-2</v>
      </c>
      <c r="I94" s="302">
        <v>0.16479746717365304</v>
      </c>
      <c r="J94" s="302">
        <f>SUM(G94:I94)</f>
        <v>1.3219845344501089</v>
      </c>
      <c r="K94" s="303"/>
      <c r="L94" s="302">
        <v>1.019091173556812</v>
      </c>
      <c r="M94" s="302">
        <v>8.9123691749713824E-2</v>
      </c>
      <c r="N94" s="302">
        <v>0.15039100663831145</v>
      </c>
      <c r="O94" s="302">
        <f>SUM(L94:N94)</f>
        <v>1.2586058719448372</v>
      </c>
    </row>
    <row r="95" spans="1:15" s="236" customFormat="1" x14ac:dyDescent="0.2">
      <c r="A95" s="237" t="str">
        <f>name!E$5</f>
        <v>Professional occupations</v>
      </c>
      <c r="B95" s="302">
        <v>1.1937614257348805</v>
      </c>
      <c r="C95" s="302">
        <v>4.2127298378363869E-2</v>
      </c>
      <c r="D95" s="302">
        <v>8.3257975913655552E-2</v>
      </c>
      <c r="E95" s="302">
        <f t="shared" ref="E95:E102" si="49">SUM(B95:D95)</f>
        <v>1.3191467000268999</v>
      </c>
      <c r="F95" s="303"/>
      <c r="G95" s="302">
        <v>1.6205408113182971</v>
      </c>
      <c r="H95" s="302">
        <v>8.2338158438968828E-2</v>
      </c>
      <c r="I95" s="302">
        <v>9.8788179965031017E-2</v>
      </c>
      <c r="J95" s="302">
        <f t="shared" ref="J95:J97" si="50">SUM(G95:I95)</f>
        <v>1.8016671497222969</v>
      </c>
      <c r="K95" s="303"/>
      <c r="L95" s="302">
        <v>1.783813355520703</v>
      </c>
      <c r="M95" s="302">
        <v>9.0861921848234037E-2</v>
      </c>
      <c r="N95" s="302">
        <v>7.7817795005848706E-2</v>
      </c>
      <c r="O95" s="302">
        <f t="shared" ref="O95:O102" si="51">SUM(L95:N95)</f>
        <v>1.9524930723747858</v>
      </c>
    </row>
    <row r="96" spans="1:15" s="236" customFormat="1" x14ac:dyDescent="0.2">
      <c r="A96" s="237" t="str">
        <f>name!E$6</f>
        <v>Associate professional occupations</v>
      </c>
      <c r="B96" s="302">
        <v>0.80215272920565961</v>
      </c>
      <c r="C96" s="302">
        <v>6.3062859997389351E-2</v>
      </c>
      <c r="D96" s="302">
        <v>6.9793796216507636E-2</v>
      </c>
      <c r="E96" s="302">
        <f t="shared" si="49"/>
        <v>0.93500938541955658</v>
      </c>
      <c r="F96" s="303"/>
      <c r="G96" s="302">
        <v>1.0269798568766109</v>
      </c>
      <c r="H96" s="302">
        <v>8.4136771561911614E-2</v>
      </c>
      <c r="I96" s="302">
        <v>9.8604447209751617E-2</v>
      </c>
      <c r="J96" s="302">
        <f t="shared" si="50"/>
        <v>1.2097210756482741</v>
      </c>
      <c r="K96" s="303"/>
      <c r="L96" s="302">
        <v>0.90957553473108987</v>
      </c>
      <c r="M96" s="302">
        <v>7.1161166024083497E-2</v>
      </c>
      <c r="N96" s="302">
        <v>8.5331255211023901E-2</v>
      </c>
      <c r="O96" s="302">
        <f t="shared" si="51"/>
        <v>1.0660679559661972</v>
      </c>
    </row>
    <row r="97" spans="1:15" s="236" customFormat="1" x14ac:dyDescent="0.2">
      <c r="A97" s="237" t="str">
        <f>name!E$7</f>
        <v>Administrative and secretarial occupations</v>
      </c>
      <c r="B97" s="302">
        <v>0.59554116005468027</v>
      </c>
      <c r="C97" s="302">
        <v>0.16452423297083296</v>
      </c>
      <c r="D97" s="302">
        <v>1.9208999382172749E-2</v>
      </c>
      <c r="E97" s="302">
        <f t="shared" si="49"/>
        <v>0.77927439240768603</v>
      </c>
      <c r="F97" s="303"/>
      <c r="G97" s="302">
        <v>0.69189123279671627</v>
      </c>
      <c r="H97" s="302">
        <v>0.15461417496500129</v>
      </c>
      <c r="I97" s="302">
        <v>3.8277809628085191E-2</v>
      </c>
      <c r="J97" s="302">
        <f t="shared" si="50"/>
        <v>0.8847832173898027</v>
      </c>
      <c r="K97" s="303"/>
      <c r="L97" s="302">
        <v>0.60757007397677087</v>
      </c>
      <c r="M97" s="302">
        <v>0.11038434159219872</v>
      </c>
      <c r="N97" s="302">
        <v>2.636310024358076E-2</v>
      </c>
      <c r="O97" s="302">
        <f t="shared" si="51"/>
        <v>0.74431751581255035</v>
      </c>
    </row>
    <row r="98" spans="1:15" s="236" customFormat="1" x14ac:dyDescent="0.2">
      <c r="A98" s="237" t="str">
        <f>name!E$8</f>
        <v>Skilled trades occupations</v>
      </c>
      <c r="B98" s="302">
        <v>2.4721359918049961</v>
      </c>
      <c r="C98" s="302">
        <v>9.4960625440757521E-2</v>
      </c>
      <c r="D98" s="302">
        <v>0.34765503129904612</v>
      </c>
      <c r="E98" s="302">
        <f t="shared" si="49"/>
        <v>2.9147516485447995</v>
      </c>
      <c r="F98" s="303"/>
      <c r="G98" s="302">
        <v>2.1192530897876254</v>
      </c>
      <c r="H98" s="302">
        <v>6.5117192051856454E-2</v>
      </c>
      <c r="I98" s="302">
        <v>0.32721008921830752</v>
      </c>
      <c r="J98" s="302">
        <f>SUM(G98:I98)</f>
        <v>2.5115803710577893</v>
      </c>
      <c r="K98" s="303"/>
      <c r="L98" s="302">
        <v>1.7068746888482464</v>
      </c>
      <c r="M98" s="302">
        <v>7.382011154541783E-2</v>
      </c>
      <c r="N98" s="302">
        <v>0.3025330095917993</v>
      </c>
      <c r="O98" s="302">
        <f t="shared" si="51"/>
        <v>2.0832278099854635</v>
      </c>
    </row>
    <row r="99" spans="1:15" s="236" customFormat="1" x14ac:dyDescent="0.2">
      <c r="A99" s="237" t="str">
        <f>name!E$9</f>
        <v>Caring, leisure and other service occupations</v>
      </c>
      <c r="B99" s="302">
        <v>6.2793758203142785E-2</v>
      </c>
      <c r="C99" s="302">
        <v>1.2414495858919248E-2</v>
      </c>
      <c r="D99" s="302">
        <v>1.0621908165453284E-2</v>
      </c>
      <c r="E99" s="302">
        <f t="shared" si="49"/>
        <v>8.5830162227515328E-2</v>
      </c>
      <c r="F99" s="303"/>
      <c r="G99" s="302">
        <v>7.476158407466349E-2</v>
      </c>
      <c r="H99" s="302">
        <v>1.7734279176134588E-2</v>
      </c>
      <c r="I99" s="302">
        <v>4.0576246580343971E-2</v>
      </c>
      <c r="J99" s="302">
        <f t="shared" ref="J99:J102" si="52">SUM(G99:I99)</f>
        <v>0.13307210983114204</v>
      </c>
      <c r="K99" s="303"/>
      <c r="L99" s="302">
        <v>9.3255159486274636E-2</v>
      </c>
      <c r="M99" s="302">
        <v>1.6437115889080606E-2</v>
      </c>
      <c r="N99" s="302">
        <v>4.2647589945236222E-2</v>
      </c>
      <c r="O99" s="302">
        <f t="shared" si="51"/>
        <v>0.15233986532059146</v>
      </c>
    </row>
    <row r="100" spans="1:15" s="236" customFormat="1" x14ac:dyDescent="0.2">
      <c r="A100" s="237" t="str">
        <f>name!E$10</f>
        <v>Sales and customer service occupations</v>
      </c>
      <c r="B100" s="302">
        <v>0.19858019198351978</v>
      </c>
      <c r="C100" s="302">
        <v>5.9803228501993329E-2</v>
      </c>
      <c r="D100" s="302">
        <v>2.8977471220148633E-2</v>
      </c>
      <c r="E100" s="302">
        <f t="shared" si="49"/>
        <v>0.28736089170566176</v>
      </c>
      <c r="F100" s="303"/>
      <c r="G100" s="302">
        <v>0.20990744474761863</v>
      </c>
      <c r="H100" s="302">
        <v>5.8569750557734265E-2</v>
      </c>
      <c r="I100" s="302">
        <v>2.7820530420657876E-2</v>
      </c>
      <c r="J100" s="302">
        <f t="shared" si="52"/>
        <v>0.29629772572601076</v>
      </c>
      <c r="K100" s="303"/>
      <c r="L100" s="302">
        <v>0.21402187544488024</v>
      </c>
      <c r="M100" s="302">
        <v>5.8725241459843744E-2</v>
      </c>
      <c r="N100" s="302">
        <v>2.3571147078274044E-2</v>
      </c>
      <c r="O100" s="302">
        <f t="shared" si="51"/>
        <v>0.29631826398299804</v>
      </c>
    </row>
    <row r="101" spans="1:15" s="236" customFormat="1" x14ac:dyDescent="0.2">
      <c r="A101" s="237" t="str">
        <f>name!E$11</f>
        <v>Process, plant and machine operatives</v>
      </c>
      <c r="B101" s="302">
        <v>1.2412604821788622</v>
      </c>
      <c r="C101" s="302">
        <v>9.8046434716934777E-2</v>
      </c>
      <c r="D101" s="302">
        <v>6.4000200661465736E-2</v>
      </c>
      <c r="E101" s="302">
        <f t="shared" si="49"/>
        <v>1.4033071175572627</v>
      </c>
      <c r="F101" s="303"/>
      <c r="G101" s="302">
        <v>1.0031303551255757</v>
      </c>
      <c r="H101" s="302">
        <v>8.3216543530274495E-2</v>
      </c>
      <c r="I101" s="302">
        <v>0.15268809839780134</v>
      </c>
      <c r="J101" s="302">
        <f t="shared" si="52"/>
        <v>1.2390349970536516</v>
      </c>
      <c r="K101" s="303"/>
      <c r="L101" s="302">
        <v>0.94374778885518684</v>
      </c>
      <c r="M101" s="302">
        <v>9.3970170220269433E-2</v>
      </c>
      <c r="N101" s="302">
        <v>0.16142362191077655</v>
      </c>
      <c r="O101" s="302">
        <f t="shared" si="51"/>
        <v>1.1991415809862327</v>
      </c>
    </row>
    <row r="102" spans="1:15" s="236" customFormat="1" x14ac:dyDescent="0.2">
      <c r="A102" s="237" t="str">
        <f>name!E$12</f>
        <v>Elementary occupations</v>
      </c>
      <c r="B102" s="302">
        <v>0.44576585212923497</v>
      </c>
      <c r="C102" s="302">
        <v>7.129613375683945E-2</v>
      </c>
      <c r="D102" s="302">
        <v>4.9331833048714684E-2</v>
      </c>
      <c r="E102" s="302">
        <f t="shared" si="49"/>
        <v>0.56639381893478913</v>
      </c>
      <c r="F102" s="303"/>
      <c r="G102" s="302">
        <v>0.35994405660649886</v>
      </c>
      <c r="H102" s="302">
        <v>6.1558864354140652E-2</v>
      </c>
      <c r="I102" s="302">
        <v>8.0355898160288111E-2</v>
      </c>
      <c r="J102" s="302">
        <f t="shared" si="52"/>
        <v>0.50185881912092767</v>
      </c>
      <c r="K102" s="303"/>
      <c r="L102" s="302">
        <v>0.23068577291065623</v>
      </c>
      <c r="M102" s="302">
        <v>4.2114247583104981E-2</v>
      </c>
      <c r="N102" s="302">
        <v>7.5688043132572963E-2</v>
      </c>
      <c r="O102" s="302">
        <f t="shared" si="51"/>
        <v>0.34848806362633422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7.8930483810304404</v>
      </c>
      <c r="C104" s="311">
        <f t="shared" ref="C104:E104" si="53">SUM(C94:C102)</f>
        <v>0.65997766203238051</v>
      </c>
      <c r="D104" s="311">
        <f t="shared" si="53"/>
        <v>0.82297395693717534</v>
      </c>
      <c r="E104" s="311">
        <f t="shared" si="53"/>
        <v>9.3759999999999977</v>
      </c>
      <c r="F104" s="311"/>
      <c r="G104" s="311">
        <f t="shared" ref="G104:J104" si="54">SUM(G94:G102)</f>
        <v>8.1766329726379379</v>
      </c>
      <c r="H104" s="311">
        <f t="shared" si="54"/>
        <v>0.69424826060814704</v>
      </c>
      <c r="I104" s="311">
        <f t="shared" si="54"/>
        <v>1.0291187667539197</v>
      </c>
      <c r="J104" s="311">
        <f t="shared" si="54"/>
        <v>9.9000000000000039</v>
      </c>
      <c r="K104" s="311"/>
      <c r="L104" s="311">
        <f t="shared" ref="L104:O104" si="55">SUM(L94:L102)</f>
        <v>7.5086354233306212</v>
      </c>
      <c r="M104" s="311">
        <f t="shared" si="55"/>
        <v>0.64659800791194666</v>
      </c>
      <c r="N104" s="311">
        <f t="shared" si="55"/>
        <v>0.94576656875742371</v>
      </c>
      <c r="O104" s="311">
        <f t="shared" si="55"/>
        <v>9.100999999999992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3.1605528578179415E-2</v>
      </c>
      <c r="C111" s="302">
        <v>1.1869461183814458E-3</v>
      </c>
      <c r="D111" s="302">
        <v>3.0497685555762486E-3</v>
      </c>
      <c r="E111" s="302">
        <f>SUM(B111:D111)</f>
        <v>3.5842243252137106E-2</v>
      </c>
      <c r="F111" s="303"/>
      <c r="G111" s="302">
        <v>4.4100504755993246E-2</v>
      </c>
      <c r="H111" s="302">
        <v>3.8053073851828014E-3</v>
      </c>
      <c r="I111" s="302">
        <v>0</v>
      </c>
      <c r="J111" s="302">
        <f>SUM(G111:I111)</f>
        <v>4.7905812141176049E-2</v>
      </c>
      <c r="K111" s="303"/>
      <c r="L111" s="302">
        <v>4.3065674022272196E-2</v>
      </c>
      <c r="M111" s="302">
        <v>4.0270891928042753E-3</v>
      </c>
      <c r="N111" s="302">
        <v>0</v>
      </c>
      <c r="O111" s="302">
        <f>SUM(L111:N111)</f>
        <v>4.7092763215076473E-2</v>
      </c>
    </row>
    <row r="112" spans="1:15" s="236" customFormat="1" x14ac:dyDescent="0.2">
      <c r="A112" s="237" t="str">
        <f>name!E$5</f>
        <v>Professional occupations</v>
      </c>
      <c r="B112" s="302">
        <v>8.8637579971650809E-2</v>
      </c>
      <c r="C112" s="302">
        <v>1.5227662729871687E-3</v>
      </c>
      <c r="D112" s="302">
        <v>3.8824644307174617E-3</v>
      </c>
      <c r="E112" s="302">
        <f t="shared" ref="E112:E119" si="56">SUM(B112:D112)</f>
        <v>9.4042810675355443E-2</v>
      </c>
      <c r="F112" s="303"/>
      <c r="G112" s="302">
        <v>0.13845459816775121</v>
      </c>
      <c r="H112" s="302">
        <v>5.1047470163981231E-3</v>
      </c>
      <c r="I112" s="302">
        <v>0</v>
      </c>
      <c r="J112" s="302">
        <f t="shared" ref="J112:J114" si="57">SUM(G112:I112)</f>
        <v>0.14355934518414934</v>
      </c>
      <c r="K112" s="303"/>
      <c r="L112" s="302">
        <v>0.14268352452066774</v>
      </c>
      <c r="M112" s="302">
        <v>5.2975540382943177E-3</v>
      </c>
      <c r="N112" s="302">
        <v>0</v>
      </c>
      <c r="O112" s="302">
        <f t="shared" ref="O112:O119" si="58">SUM(L112:N112)</f>
        <v>0.14798107855896206</v>
      </c>
    </row>
    <row r="113" spans="1:15" s="236" customFormat="1" x14ac:dyDescent="0.2">
      <c r="A113" s="237" t="str">
        <f>name!E$6</f>
        <v>Associate professional occupations</v>
      </c>
      <c r="B113" s="302">
        <v>5.9516130470036302E-2</v>
      </c>
      <c r="C113" s="302">
        <v>2.285170985541856E-3</v>
      </c>
      <c r="D113" s="302">
        <v>1.8457488985443682E-3</v>
      </c>
      <c r="E113" s="302">
        <f t="shared" si="56"/>
        <v>6.3647050354122534E-2</v>
      </c>
      <c r="F113" s="303"/>
      <c r="G113" s="302">
        <v>8.9055614271259367E-2</v>
      </c>
      <c r="H113" s="302">
        <v>5.7914512041156987E-3</v>
      </c>
      <c r="I113" s="302">
        <v>0</v>
      </c>
      <c r="J113" s="302">
        <f t="shared" si="57"/>
        <v>9.4847065475375067E-2</v>
      </c>
      <c r="K113" s="303"/>
      <c r="L113" s="302">
        <v>7.3172863203969415E-2</v>
      </c>
      <c r="M113" s="302">
        <v>5.5494601315030888E-3</v>
      </c>
      <c r="N113" s="302">
        <v>0</v>
      </c>
      <c r="O113" s="302">
        <f t="shared" si="58"/>
        <v>7.8722323335472508E-2</v>
      </c>
    </row>
    <row r="114" spans="1:15" s="236" customFormat="1" x14ac:dyDescent="0.2">
      <c r="A114" s="237" t="str">
        <f>name!E$7</f>
        <v>Administrative and secretarial occupations</v>
      </c>
      <c r="B114" s="302">
        <v>9.5476288500493639E-2</v>
      </c>
      <c r="C114" s="302">
        <v>6.7870792122013751E-3</v>
      </c>
      <c r="D114" s="302">
        <v>1.2477559764593699E-3</v>
      </c>
      <c r="E114" s="302">
        <f t="shared" si="56"/>
        <v>0.10351112368915438</v>
      </c>
      <c r="F114" s="303"/>
      <c r="G114" s="302">
        <v>0.11611681404098577</v>
      </c>
      <c r="H114" s="302">
        <v>1.5136451500574511E-2</v>
      </c>
      <c r="I114" s="302">
        <v>0</v>
      </c>
      <c r="J114" s="302">
        <f t="shared" si="57"/>
        <v>0.13125326554156028</v>
      </c>
      <c r="K114" s="303"/>
      <c r="L114" s="302">
        <v>9.3260917070739982E-2</v>
      </c>
      <c r="M114" s="302">
        <v>1.0724501139742838E-2</v>
      </c>
      <c r="N114" s="302">
        <v>0</v>
      </c>
      <c r="O114" s="302">
        <f t="shared" si="58"/>
        <v>0.10398541821048282</v>
      </c>
    </row>
    <row r="115" spans="1:15" s="236" customFormat="1" x14ac:dyDescent="0.2">
      <c r="A115" s="237" t="str">
        <f>name!E$8</f>
        <v>Skilled trades occupations</v>
      </c>
      <c r="B115" s="302">
        <v>6.3066321657651137E-2</v>
      </c>
      <c r="C115" s="302">
        <v>9.640348075643869E-4</v>
      </c>
      <c r="D115" s="302">
        <v>3.5278049072496741E-3</v>
      </c>
      <c r="E115" s="302">
        <f t="shared" si="56"/>
        <v>6.7558161372465203E-2</v>
      </c>
      <c r="F115" s="303"/>
      <c r="G115" s="302">
        <v>6.4773380317112605E-2</v>
      </c>
      <c r="H115" s="302">
        <v>2.4598973158668149E-3</v>
      </c>
      <c r="I115" s="302">
        <v>0</v>
      </c>
      <c r="J115" s="302">
        <f>SUM(G115:I115)</f>
        <v>6.7233277632979427E-2</v>
      </c>
      <c r="K115" s="303"/>
      <c r="L115" s="302">
        <v>5.1567186078925457E-2</v>
      </c>
      <c r="M115" s="302">
        <v>1.9940929909766773E-3</v>
      </c>
      <c r="N115" s="302">
        <v>0</v>
      </c>
      <c r="O115" s="302">
        <f t="shared" si="58"/>
        <v>5.3561279069902136E-2</v>
      </c>
    </row>
    <row r="116" spans="1:15" s="236" customFormat="1" x14ac:dyDescent="0.2">
      <c r="A116" s="237" t="str">
        <f>name!E$9</f>
        <v>Caring, leisure and other service occupations</v>
      </c>
      <c r="B116" s="302">
        <v>1.1589579344127229E-2</v>
      </c>
      <c r="C116" s="302">
        <v>1.2756304252925107E-3</v>
      </c>
      <c r="D116" s="302">
        <v>3.308231389930264E-4</v>
      </c>
      <c r="E116" s="302">
        <f t="shared" si="56"/>
        <v>1.3196032908412767E-2</v>
      </c>
      <c r="F116" s="303"/>
      <c r="G116" s="302">
        <v>1.4669352017978289E-2</v>
      </c>
      <c r="H116" s="302">
        <v>3.2848090152610325E-3</v>
      </c>
      <c r="I116" s="302">
        <v>0</v>
      </c>
      <c r="J116" s="302">
        <f t="shared" ref="J116:J119" si="59">SUM(G116:I116)</f>
        <v>1.7954161033239321E-2</v>
      </c>
      <c r="K116" s="303"/>
      <c r="L116" s="302">
        <v>1.6826557901345206E-2</v>
      </c>
      <c r="M116" s="302">
        <v>2.8069885713892994E-3</v>
      </c>
      <c r="N116" s="302">
        <v>0</v>
      </c>
      <c r="O116" s="302">
        <f t="shared" si="58"/>
        <v>1.9633546472734506E-2</v>
      </c>
    </row>
    <row r="117" spans="1:15" s="236" customFormat="1" x14ac:dyDescent="0.2">
      <c r="A117" s="237" t="str">
        <f>name!E$10</f>
        <v>Sales and customer service occupations</v>
      </c>
      <c r="B117" s="302">
        <v>7.990640835631678E-2</v>
      </c>
      <c r="C117" s="302">
        <v>1.083110866535645E-2</v>
      </c>
      <c r="D117" s="302">
        <v>5.647176526331915E-3</v>
      </c>
      <c r="E117" s="302">
        <f t="shared" si="56"/>
        <v>9.6384693548005149E-2</v>
      </c>
      <c r="F117" s="303"/>
      <c r="G117" s="302">
        <v>9.9135865769006987E-2</v>
      </c>
      <c r="H117" s="302">
        <v>3.3441969525712607E-2</v>
      </c>
      <c r="I117" s="302">
        <v>0</v>
      </c>
      <c r="J117" s="302">
        <f t="shared" si="59"/>
        <v>0.13257783529471959</v>
      </c>
      <c r="K117" s="303"/>
      <c r="L117" s="302">
        <v>0.11659587419506084</v>
      </c>
      <c r="M117" s="302">
        <v>3.8006551912075359E-2</v>
      </c>
      <c r="N117" s="302">
        <v>0</v>
      </c>
      <c r="O117" s="302">
        <f t="shared" si="58"/>
        <v>0.1546024261071362</v>
      </c>
    </row>
    <row r="118" spans="1:15" s="236" customFormat="1" x14ac:dyDescent="0.2">
      <c r="A118" s="237" t="str">
        <f>name!E$11</f>
        <v>Process, plant and machine operatives</v>
      </c>
      <c r="B118" s="302">
        <v>3.0332235470697643E-2</v>
      </c>
      <c r="C118" s="302">
        <v>4.3994554377218122E-4</v>
      </c>
      <c r="D118" s="302">
        <v>1.9145013321365124E-3</v>
      </c>
      <c r="E118" s="302">
        <f t="shared" si="56"/>
        <v>3.2686682346606336E-2</v>
      </c>
      <c r="F118" s="303"/>
      <c r="G118" s="302">
        <v>3.1075375153253971E-2</v>
      </c>
      <c r="H118" s="302">
        <v>1.8684699792491904E-3</v>
      </c>
      <c r="I118" s="302">
        <v>0</v>
      </c>
      <c r="J118" s="302">
        <f t="shared" si="59"/>
        <v>3.2943845132503161E-2</v>
      </c>
      <c r="K118" s="303"/>
      <c r="L118" s="302">
        <v>3.5549628066971484E-2</v>
      </c>
      <c r="M118" s="302">
        <v>2.531394428337923E-3</v>
      </c>
      <c r="N118" s="302">
        <v>0</v>
      </c>
      <c r="O118" s="302">
        <f t="shared" si="58"/>
        <v>3.8081022495309404E-2</v>
      </c>
    </row>
    <row r="119" spans="1:15" s="236" customFormat="1" x14ac:dyDescent="0.2">
      <c r="A119" s="237" t="str">
        <f>name!E$12</f>
        <v>Elementary occupations</v>
      </c>
      <c r="B119" s="302">
        <v>1.0413004136136198E-2</v>
      </c>
      <c r="C119" s="302">
        <v>2.281955444195914E-3</v>
      </c>
      <c r="D119" s="302">
        <v>4.3624227340938095E-4</v>
      </c>
      <c r="E119" s="302">
        <f t="shared" si="56"/>
        <v>1.3131201853741493E-2</v>
      </c>
      <c r="F119" s="303"/>
      <c r="G119" s="302">
        <v>1.114337825685623E-2</v>
      </c>
      <c r="H119" s="302">
        <v>3.5820143074417237E-3</v>
      </c>
      <c r="I119" s="302">
        <v>0</v>
      </c>
      <c r="J119" s="302">
        <f t="shared" si="59"/>
        <v>1.4725392564297952E-2</v>
      </c>
      <c r="K119" s="303"/>
      <c r="L119" s="302">
        <v>7.5881246700924198E-3</v>
      </c>
      <c r="M119" s="302">
        <v>1.7520178648301561E-3</v>
      </c>
      <c r="N119" s="302">
        <v>0</v>
      </c>
      <c r="O119" s="302">
        <f t="shared" si="58"/>
        <v>9.3401425349225759E-3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0.4705430764852892</v>
      </c>
      <c r="C121" s="311">
        <f t="shared" ref="C121:E121" si="60">SUM(C111:C119)</f>
        <v>2.757463747529329E-2</v>
      </c>
      <c r="D121" s="311">
        <f t="shared" si="60"/>
        <v>2.1882286039417956E-2</v>
      </c>
      <c r="E121" s="311">
        <f t="shared" si="60"/>
        <v>0.52000000000000046</v>
      </c>
      <c r="F121" s="311"/>
      <c r="G121" s="311">
        <f t="shared" ref="G121:J121" si="61">SUM(G111:G119)</f>
        <v>0.60852488275019767</v>
      </c>
      <c r="H121" s="311">
        <f t="shared" si="61"/>
        <v>7.4475117249802505E-2</v>
      </c>
      <c r="I121" s="311">
        <f t="shared" si="61"/>
        <v>0</v>
      </c>
      <c r="J121" s="311">
        <f t="shared" si="61"/>
        <v>0.68300000000000005</v>
      </c>
      <c r="K121" s="311"/>
      <c r="L121" s="311">
        <f t="shared" ref="L121:O121" si="62">SUM(L111:L119)</f>
        <v>0.58031034973004469</v>
      </c>
      <c r="M121" s="311">
        <f t="shared" si="62"/>
        <v>7.2689650269953943E-2</v>
      </c>
      <c r="N121" s="311">
        <f t="shared" si="62"/>
        <v>0</v>
      </c>
      <c r="O121" s="311">
        <f t="shared" si="62"/>
        <v>0.6529999999999988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0.14871763536963717</v>
      </c>
      <c r="C128" s="302">
        <v>1.0856073863031971E-2</v>
      </c>
      <c r="D128" s="302">
        <v>6.5560702519099068E-2</v>
      </c>
      <c r="E128" s="302">
        <f>SUM(B128:D128)</f>
        <v>0.22513441175176821</v>
      </c>
      <c r="F128" s="303"/>
      <c r="G128" s="302">
        <v>0.19257107382032876</v>
      </c>
      <c r="H128" s="302">
        <v>1.3420136281362228E-2</v>
      </c>
      <c r="I128" s="302">
        <v>7.3587532181943859E-4</v>
      </c>
      <c r="J128" s="302">
        <f>SUM(G128:I128)</f>
        <v>0.20672708542351043</v>
      </c>
      <c r="K128" s="303"/>
      <c r="L128" s="302">
        <v>0.2145760549505947</v>
      </c>
      <c r="M128" s="302">
        <v>1.7237088485757505E-2</v>
      </c>
      <c r="N128" s="302">
        <v>6.5797171901130864E-4</v>
      </c>
      <c r="O128" s="302">
        <f>SUM(L128:N128)</f>
        <v>0.23247111515536351</v>
      </c>
    </row>
    <row r="129" spans="1:15" s="236" customFormat="1" x14ac:dyDescent="0.2">
      <c r="A129" s="237" t="str">
        <f>name!E$5</f>
        <v>Professional occupations</v>
      </c>
      <c r="B129" s="302">
        <v>0.13847503835228656</v>
      </c>
      <c r="C129" s="302">
        <v>1.966272181693823E-2</v>
      </c>
      <c r="D129" s="302">
        <v>3.1159220522324758E-2</v>
      </c>
      <c r="E129" s="302">
        <f t="shared" ref="E129:E136" si="63">SUM(B129:D129)</f>
        <v>0.18929698069154954</v>
      </c>
      <c r="F129" s="303"/>
      <c r="G129" s="302">
        <v>0.20399789360781892</v>
      </c>
      <c r="H129" s="302">
        <v>2.0921404001802407E-2</v>
      </c>
      <c r="I129" s="302">
        <v>9.8618390391702355E-4</v>
      </c>
      <c r="J129" s="302">
        <f t="shared" ref="J129:J131" si="64">SUM(G129:I129)</f>
        <v>0.22590548151353834</v>
      </c>
      <c r="K129" s="303"/>
      <c r="L129" s="302">
        <v>0.24961330529826187</v>
      </c>
      <c r="M129" s="302">
        <v>2.6177006025503369E-2</v>
      </c>
      <c r="N129" s="302">
        <v>7.9951612482711968E-4</v>
      </c>
      <c r="O129" s="302">
        <f t="shared" ref="O129:O136" si="65">SUM(L129:N129)</f>
        <v>0.27658982744859234</v>
      </c>
    </row>
    <row r="130" spans="1:15" s="236" customFormat="1" x14ac:dyDescent="0.2">
      <c r="A130" s="237" t="str">
        <f>name!E$6</f>
        <v>Associate professional occupations</v>
      </c>
      <c r="B130" s="302">
        <v>0.13652776380453099</v>
      </c>
      <c r="C130" s="302">
        <v>2.071813502866255E-2</v>
      </c>
      <c r="D130" s="302">
        <v>2.3819933210917691E-2</v>
      </c>
      <c r="E130" s="302">
        <f t="shared" si="63"/>
        <v>0.18106583204411122</v>
      </c>
      <c r="F130" s="303"/>
      <c r="G130" s="302">
        <v>0.17430374350622282</v>
      </c>
      <c r="H130" s="302">
        <v>2.3036169920447866E-2</v>
      </c>
      <c r="I130" s="302">
        <v>1.0703854903435608E-3</v>
      </c>
      <c r="J130" s="302">
        <f t="shared" si="64"/>
        <v>0.19841029891701423</v>
      </c>
      <c r="K130" s="303"/>
      <c r="L130" s="302">
        <v>0.17004981684494991</v>
      </c>
      <c r="M130" s="302">
        <v>2.530700064150922E-2</v>
      </c>
      <c r="N130" s="302">
        <v>1.2340683989577345E-3</v>
      </c>
      <c r="O130" s="302">
        <f t="shared" si="65"/>
        <v>0.19659088588541687</v>
      </c>
    </row>
    <row r="131" spans="1:15" s="236" customFormat="1" x14ac:dyDescent="0.2">
      <c r="A131" s="237" t="str">
        <f>name!E$7</f>
        <v>Administrative and secretarial occupations</v>
      </c>
      <c r="B131" s="302">
        <v>9.5631119846026708E-2</v>
      </c>
      <c r="C131" s="302">
        <v>5.4438413831427779E-2</v>
      </c>
      <c r="D131" s="302">
        <v>6.2375828836836846E-3</v>
      </c>
      <c r="E131" s="302">
        <f t="shared" si="63"/>
        <v>0.15630711656113816</v>
      </c>
      <c r="F131" s="303"/>
      <c r="G131" s="302">
        <v>9.9287613967508626E-2</v>
      </c>
      <c r="H131" s="302">
        <v>4.3831696508439884E-2</v>
      </c>
      <c r="I131" s="302">
        <v>3.3238256638286632E-4</v>
      </c>
      <c r="J131" s="302">
        <f t="shared" si="64"/>
        <v>0.14345169304233138</v>
      </c>
      <c r="K131" s="303"/>
      <c r="L131" s="302">
        <v>9.2801235784825811E-2</v>
      </c>
      <c r="M131" s="302">
        <v>4.1366787232116918E-2</v>
      </c>
      <c r="N131" s="302">
        <v>5.8468290775753992E-4</v>
      </c>
      <c r="O131" s="302">
        <f t="shared" si="65"/>
        <v>0.13475270592470026</v>
      </c>
    </row>
    <row r="132" spans="1:15" s="236" customFormat="1" x14ac:dyDescent="0.2">
      <c r="A132" s="237" t="str">
        <f>name!E$8</f>
        <v>Skilled trades occupations</v>
      </c>
      <c r="B132" s="302">
        <v>0.14961304241800058</v>
      </c>
      <c r="C132" s="302">
        <v>1.6012550962789293E-2</v>
      </c>
      <c r="D132" s="302">
        <v>0.12821334754879496</v>
      </c>
      <c r="E132" s="302">
        <f t="shared" si="63"/>
        <v>0.29383894092958485</v>
      </c>
      <c r="F132" s="303"/>
      <c r="G132" s="302">
        <v>0.15175375713958217</v>
      </c>
      <c r="H132" s="302">
        <v>1.0665242496002486E-2</v>
      </c>
      <c r="I132" s="302">
        <v>1.6366163953201523E-3</v>
      </c>
      <c r="J132" s="302">
        <f>SUM(G132:I132)</f>
        <v>0.16405561603090479</v>
      </c>
      <c r="K132" s="303"/>
      <c r="L132" s="302">
        <v>0.17088735119240142</v>
      </c>
      <c r="M132" s="302">
        <v>1.7600012550728853E-2</v>
      </c>
      <c r="N132" s="302">
        <v>1.82948378374436E-3</v>
      </c>
      <c r="O132" s="302">
        <f t="shared" si="65"/>
        <v>0.19031684752687464</v>
      </c>
    </row>
    <row r="133" spans="1:15" s="236" customFormat="1" x14ac:dyDescent="0.2">
      <c r="A133" s="237" t="str">
        <f>name!E$9</f>
        <v>Caring, leisure and other service occupations</v>
      </c>
      <c r="B133" s="302">
        <v>2.5142824007915714E-2</v>
      </c>
      <c r="C133" s="302">
        <v>7.972099445638656E-3</v>
      </c>
      <c r="D133" s="302">
        <v>7.4987204574274114E-3</v>
      </c>
      <c r="E133" s="302">
        <f t="shared" si="63"/>
        <v>4.0613643910981781E-2</v>
      </c>
      <c r="F133" s="303"/>
      <c r="G133" s="302">
        <v>2.5574624664506579E-2</v>
      </c>
      <c r="H133" s="302">
        <v>4.9399288511216572E-3</v>
      </c>
      <c r="I133" s="302">
        <v>6.0967743903074469E-4</v>
      </c>
      <c r="J133" s="302">
        <f t="shared" ref="J133:J136" si="66">SUM(G133:I133)</f>
        <v>3.112423095465898E-2</v>
      </c>
      <c r="K133" s="303"/>
      <c r="L133" s="302">
        <v>2.6621752777276658E-2</v>
      </c>
      <c r="M133" s="302">
        <v>4.6114664298277973E-3</v>
      </c>
      <c r="N133" s="302">
        <v>6.4535711814230371E-4</v>
      </c>
      <c r="O133" s="302">
        <f t="shared" si="65"/>
        <v>3.1878576325246759E-2</v>
      </c>
    </row>
    <row r="134" spans="1:15" s="236" customFormat="1" x14ac:dyDescent="0.2">
      <c r="A134" s="237" t="str">
        <f>name!E$10</f>
        <v>Sales and customer service occupations</v>
      </c>
      <c r="B134" s="302">
        <v>5.0530156810370694E-2</v>
      </c>
      <c r="C134" s="302">
        <v>2.3892434511220827E-2</v>
      </c>
      <c r="D134" s="302">
        <v>1.5154021885202344E-2</v>
      </c>
      <c r="E134" s="302">
        <f t="shared" si="63"/>
        <v>8.9576613206793859E-2</v>
      </c>
      <c r="F134" s="303"/>
      <c r="G134" s="302">
        <v>5.912665585205569E-2</v>
      </c>
      <c r="H134" s="302">
        <v>2.6862634724983129E-2</v>
      </c>
      <c r="I134" s="302">
        <v>1.7254821982723326E-4</v>
      </c>
      <c r="J134" s="302">
        <f t="shared" si="66"/>
        <v>8.616183879686605E-2</v>
      </c>
      <c r="K134" s="303"/>
      <c r="L134" s="302">
        <v>7.4807679571158275E-2</v>
      </c>
      <c r="M134" s="302">
        <v>3.1633058823597515E-2</v>
      </c>
      <c r="N134" s="302">
        <v>1.3199674884531768E-4</v>
      </c>
      <c r="O134" s="302">
        <f t="shared" si="65"/>
        <v>0.10657273514360111</v>
      </c>
    </row>
    <row r="135" spans="1:15" s="236" customFormat="1" x14ac:dyDescent="0.2">
      <c r="A135" s="237" t="str">
        <f>name!E$11</f>
        <v>Process, plant and machine operatives</v>
      </c>
      <c r="B135" s="302">
        <v>0.4015069221357665</v>
      </c>
      <c r="C135" s="302">
        <v>1.4302109530666452E-2</v>
      </c>
      <c r="D135" s="302">
        <v>2.1692069033027728E-2</v>
      </c>
      <c r="E135" s="302">
        <f t="shared" si="63"/>
        <v>0.43750110069946069</v>
      </c>
      <c r="F135" s="303"/>
      <c r="G135" s="302">
        <v>0.40415162968519869</v>
      </c>
      <c r="H135" s="302">
        <v>1.6181034316355408E-2</v>
      </c>
      <c r="I135" s="302">
        <v>3.1225274843240378E-4</v>
      </c>
      <c r="J135" s="302">
        <f t="shared" si="66"/>
        <v>0.4206449167499865</v>
      </c>
      <c r="K135" s="303"/>
      <c r="L135" s="302">
        <v>0.4730231558368414</v>
      </c>
      <c r="M135" s="302">
        <v>1.9331903768512453E-2</v>
      </c>
      <c r="N135" s="302">
        <v>1.445247170501096E-4</v>
      </c>
      <c r="O135" s="302">
        <f t="shared" si="65"/>
        <v>0.49249958432240398</v>
      </c>
    </row>
    <row r="136" spans="1:15" s="236" customFormat="1" x14ac:dyDescent="0.2">
      <c r="A136" s="237" t="str">
        <f>name!E$12</f>
        <v>Elementary occupations</v>
      </c>
      <c r="B136" s="302">
        <v>0.23874218647246973</v>
      </c>
      <c r="C136" s="302">
        <v>2.2002106454119614E-2</v>
      </c>
      <c r="D136" s="302">
        <v>2.3921067278025631E-2</v>
      </c>
      <c r="E136" s="302">
        <f t="shared" si="63"/>
        <v>0.28466536020461497</v>
      </c>
      <c r="F136" s="303"/>
      <c r="G136" s="302">
        <v>0.25063699580141308</v>
      </c>
      <c r="H136" s="302">
        <v>1.3233608695425447E-2</v>
      </c>
      <c r="I136" s="302">
        <v>6.4823407435211087E-4</v>
      </c>
      <c r="J136" s="302">
        <f t="shared" si="66"/>
        <v>0.26451883857119063</v>
      </c>
      <c r="K136" s="303"/>
      <c r="L136" s="302">
        <v>0.23597307439813028</v>
      </c>
      <c r="M136" s="302">
        <v>1.0508675474284027E-2</v>
      </c>
      <c r="N136" s="302">
        <v>8.4597239538740984E-4</v>
      </c>
      <c r="O136" s="302">
        <f t="shared" si="65"/>
        <v>0.24732772226780173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1.3848866892170044</v>
      </c>
      <c r="C138" s="311">
        <f t="shared" ref="C138:E138" si="67">SUM(C128:C136)</f>
        <v>0.1898566454444954</v>
      </c>
      <c r="D138" s="311">
        <f t="shared" si="67"/>
        <v>0.32325666533850317</v>
      </c>
      <c r="E138" s="311">
        <f t="shared" si="67"/>
        <v>1.8980000000000035</v>
      </c>
      <c r="F138" s="311"/>
      <c r="G138" s="311">
        <f t="shared" ref="G138:J138" si="68">SUM(G128:G136)</f>
        <v>1.5614039880446353</v>
      </c>
      <c r="H138" s="311">
        <f t="shared" si="68"/>
        <v>0.1730918557959405</v>
      </c>
      <c r="I138" s="311">
        <f t="shared" si="68"/>
        <v>6.5041561594255341E-3</v>
      </c>
      <c r="J138" s="311">
        <f t="shared" si="68"/>
        <v>1.7410000000000014</v>
      </c>
      <c r="K138" s="311"/>
      <c r="L138" s="311">
        <f t="shared" ref="L138:O138" si="69">SUM(L128:L136)</f>
        <v>1.7083534266544405</v>
      </c>
      <c r="M138" s="311">
        <f t="shared" si="69"/>
        <v>0.19377299943183765</v>
      </c>
      <c r="N138" s="311">
        <f t="shared" si="69"/>
        <v>6.8735739137232039E-3</v>
      </c>
      <c r="O138" s="311">
        <f t="shared" si="69"/>
        <v>1.9090000000000011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1.3836695968077715</v>
      </c>
      <c r="C145" s="302">
        <v>0.13166304174001117</v>
      </c>
      <c r="D145" s="302">
        <v>0.36736369386277001</v>
      </c>
      <c r="E145" s="302">
        <f>SUM(B145:D145)</f>
        <v>1.8826963324105526</v>
      </c>
      <c r="F145" s="303"/>
      <c r="G145" s="302">
        <v>1.8595909880695458</v>
      </c>
      <c r="H145" s="302">
        <v>0.26907406800861861</v>
      </c>
      <c r="I145" s="302">
        <v>0.71475628969972616</v>
      </c>
      <c r="J145" s="302">
        <f>SUM(G145:I145)</f>
        <v>2.843421345777891</v>
      </c>
      <c r="K145" s="303"/>
      <c r="L145" s="302">
        <v>2.0873632544466343</v>
      </c>
      <c r="M145" s="302">
        <v>0.31840009122329765</v>
      </c>
      <c r="N145" s="302">
        <v>0.82016260336437063</v>
      </c>
      <c r="O145" s="302">
        <f>SUM(L145:N145)</f>
        <v>3.2259259490343029</v>
      </c>
    </row>
    <row r="146" spans="1:15" s="236" customFormat="1" x14ac:dyDescent="0.2">
      <c r="A146" s="237" t="str">
        <f>name!E$5</f>
        <v>Professional occupations</v>
      </c>
      <c r="B146" s="302">
        <v>1.9882189886061716</v>
      </c>
      <c r="C146" s="302">
        <v>9.3185579839355284E-2</v>
      </c>
      <c r="D146" s="302">
        <v>0.1876079814566913</v>
      </c>
      <c r="E146" s="302">
        <f t="shared" ref="E146:E153" si="70">SUM(B146:D146)</f>
        <v>2.2690125499022185</v>
      </c>
      <c r="F146" s="303"/>
      <c r="G146" s="302">
        <v>2.9824291647795507</v>
      </c>
      <c r="H146" s="302">
        <v>0.17032636908600418</v>
      </c>
      <c r="I146" s="302">
        <v>0.28389639154375729</v>
      </c>
      <c r="J146" s="302">
        <f t="shared" ref="J146:J148" si="71">SUM(G146:I146)</f>
        <v>3.4366519254093122</v>
      </c>
      <c r="K146" s="303"/>
      <c r="L146" s="302">
        <v>4.0290586869159126</v>
      </c>
      <c r="M146" s="302">
        <v>0.20577603143900672</v>
      </c>
      <c r="N146" s="302">
        <v>0.23584474368232108</v>
      </c>
      <c r="O146" s="302">
        <f t="shared" ref="O146:O153" si="72">SUM(L146:N146)</f>
        <v>4.470679462037241</v>
      </c>
    </row>
    <row r="147" spans="1:15" s="236" customFormat="1" x14ac:dyDescent="0.2">
      <c r="A147" s="237" t="str">
        <f>name!E$6</f>
        <v>Associate professional occupations</v>
      </c>
      <c r="B147" s="302">
        <v>1.0644440088461264</v>
      </c>
      <c r="C147" s="302">
        <v>0.11291583052811716</v>
      </c>
      <c r="D147" s="302">
        <v>8.2178586646465449E-2</v>
      </c>
      <c r="E147" s="302">
        <f t="shared" si="70"/>
        <v>1.259538426020709</v>
      </c>
      <c r="F147" s="303"/>
      <c r="G147" s="302">
        <v>1.5087957117524202</v>
      </c>
      <c r="H147" s="302">
        <v>0.1739510745983984</v>
      </c>
      <c r="I147" s="302">
        <v>0.12507891349713549</v>
      </c>
      <c r="J147" s="302">
        <f t="shared" si="71"/>
        <v>1.807825699847954</v>
      </c>
      <c r="K147" s="303"/>
      <c r="L147" s="302">
        <v>1.6145626478704762</v>
      </c>
      <c r="M147" s="302">
        <v>0.18473548672682538</v>
      </c>
      <c r="N147" s="302">
        <v>0.12741850162149879</v>
      </c>
      <c r="O147" s="302">
        <f t="shared" si="72"/>
        <v>1.9267166362188004</v>
      </c>
    </row>
    <row r="148" spans="1:15" s="236" customFormat="1" x14ac:dyDescent="0.2">
      <c r="A148" s="237" t="str">
        <f>name!E$7</f>
        <v>Administrative and secretarial occupations</v>
      </c>
      <c r="B148" s="302">
        <v>0.70421183035616264</v>
      </c>
      <c r="C148" s="302">
        <v>0.67902488102647762</v>
      </c>
      <c r="D148" s="302">
        <v>0.15477501992318785</v>
      </c>
      <c r="E148" s="302">
        <f t="shared" si="70"/>
        <v>1.5380117313058281</v>
      </c>
      <c r="F148" s="303"/>
      <c r="G148" s="302">
        <v>0.74975000224896027</v>
      </c>
      <c r="H148" s="302">
        <v>0.69601518622312708</v>
      </c>
      <c r="I148" s="302">
        <v>0.35974281616381332</v>
      </c>
      <c r="J148" s="302">
        <f t="shared" si="71"/>
        <v>1.8055080046359007</v>
      </c>
      <c r="K148" s="303"/>
      <c r="L148" s="302">
        <v>0.54275487132989908</v>
      </c>
      <c r="M148" s="302">
        <v>0.73211782175617901</v>
      </c>
      <c r="N148" s="302">
        <v>0.32698860706774674</v>
      </c>
      <c r="O148" s="302">
        <f t="shared" si="72"/>
        <v>1.6018613001538249</v>
      </c>
    </row>
    <row r="149" spans="1:15" s="236" customFormat="1" x14ac:dyDescent="0.2">
      <c r="A149" s="237" t="str">
        <f>name!E$8</f>
        <v>Skilled trades occupations</v>
      </c>
      <c r="B149" s="302">
        <v>3.8155581923592998</v>
      </c>
      <c r="C149" s="302">
        <v>0.2040030516457764</v>
      </c>
      <c r="D149" s="302">
        <v>7.5187611471910687</v>
      </c>
      <c r="E149" s="302">
        <f t="shared" si="70"/>
        <v>11.538322391196145</v>
      </c>
      <c r="F149" s="303"/>
      <c r="G149" s="302">
        <v>3.673493288048721</v>
      </c>
      <c r="H149" s="302">
        <v>0.24997464500780495</v>
      </c>
      <c r="I149" s="302">
        <v>6.54902303598353</v>
      </c>
      <c r="J149" s="302">
        <f>SUM(G149:I149)</f>
        <v>10.472490969040056</v>
      </c>
      <c r="K149" s="303"/>
      <c r="L149" s="302">
        <v>3.3305087906208919</v>
      </c>
      <c r="M149" s="302">
        <v>0.43263911367642083</v>
      </c>
      <c r="N149" s="302">
        <v>7.5437044846891066</v>
      </c>
      <c r="O149" s="302">
        <f t="shared" si="72"/>
        <v>11.306852388986419</v>
      </c>
    </row>
    <row r="150" spans="1:15" s="236" customFormat="1" x14ac:dyDescent="0.2">
      <c r="A150" s="237" t="str">
        <f>name!E$9</f>
        <v>Caring, leisure and other service occupations</v>
      </c>
      <c r="B150" s="302">
        <v>3.3325964344008717E-2</v>
      </c>
      <c r="C150" s="302">
        <v>7.346814864401292E-3</v>
      </c>
      <c r="D150" s="302">
        <v>4.6966240201510943E-3</v>
      </c>
      <c r="E150" s="302">
        <f t="shared" si="70"/>
        <v>4.5369403228561103E-2</v>
      </c>
      <c r="F150" s="303"/>
      <c r="G150" s="302">
        <v>4.2125822324116408E-2</v>
      </c>
      <c r="H150" s="302">
        <v>1.1575330717723592E-2</v>
      </c>
      <c r="I150" s="302">
        <v>1.2080845500388309E-2</v>
      </c>
      <c r="J150" s="302">
        <f t="shared" ref="J150:J153" si="73">SUM(G150:I150)</f>
        <v>6.5781998542228312E-2</v>
      </c>
      <c r="K150" s="303"/>
      <c r="L150" s="302">
        <v>4.809209303250031E-2</v>
      </c>
      <c r="M150" s="302">
        <v>9.4380015602082527E-3</v>
      </c>
      <c r="N150" s="302">
        <v>2.7782144229631826E-2</v>
      </c>
      <c r="O150" s="302">
        <f t="shared" si="72"/>
        <v>8.5312238822340389E-2</v>
      </c>
    </row>
    <row r="151" spans="1:15" s="236" customFormat="1" x14ac:dyDescent="0.2">
      <c r="A151" s="237" t="str">
        <f>name!E$10</f>
        <v>Sales and customer service occupations</v>
      </c>
      <c r="B151" s="302">
        <v>0.22034678545919742</v>
      </c>
      <c r="C151" s="302">
        <v>0.13433355517598464</v>
      </c>
      <c r="D151" s="302">
        <v>4.1024272830535446E-2</v>
      </c>
      <c r="E151" s="302">
        <f t="shared" si="70"/>
        <v>0.3957046134657175</v>
      </c>
      <c r="F151" s="303"/>
      <c r="G151" s="302">
        <v>0.24706581308428252</v>
      </c>
      <c r="H151" s="302">
        <v>0.16873374831645152</v>
      </c>
      <c r="I151" s="302">
        <v>5.4858532920689609E-2</v>
      </c>
      <c r="J151" s="302">
        <f t="shared" si="73"/>
        <v>0.47065809432142364</v>
      </c>
      <c r="K151" s="303"/>
      <c r="L151" s="302">
        <v>0.29581629869397463</v>
      </c>
      <c r="M151" s="302">
        <v>0.2129568795189786</v>
      </c>
      <c r="N151" s="302">
        <v>7.007108255761417E-2</v>
      </c>
      <c r="O151" s="302">
        <f t="shared" si="72"/>
        <v>0.57884426077056739</v>
      </c>
    </row>
    <row r="152" spans="1:15" s="236" customFormat="1" x14ac:dyDescent="0.2">
      <c r="A152" s="237" t="str">
        <f>name!E$11</f>
        <v>Process, plant and machine operatives</v>
      </c>
      <c r="B152" s="302">
        <v>1.4173943316983317</v>
      </c>
      <c r="C152" s="302">
        <v>3.461031294158274E-2</v>
      </c>
      <c r="D152" s="302">
        <v>0.37038626935365659</v>
      </c>
      <c r="E152" s="302">
        <f t="shared" si="70"/>
        <v>1.822390913993571</v>
      </c>
      <c r="F152" s="303"/>
      <c r="G152" s="302">
        <v>1.3671576786818509</v>
      </c>
      <c r="H152" s="302">
        <v>7.4679480409787322E-2</v>
      </c>
      <c r="I152" s="302">
        <v>0.43929219061519792</v>
      </c>
      <c r="J152" s="302">
        <f t="shared" si="73"/>
        <v>1.881129349706836</v>
      </c>
      <c r="K152" s="303"/>
      <c r="L152" s="302">
        <v>1.6084774640260757</v>
      </c>
      <c r="M152" s="302">
        <v>8.7913489121248065E-2</v>
      </c>
      <c r="N152" s="302">
        <v>0.61476072238523216</v>
      </c>
      <c r="O152" s="302">
        <f t="shared" si="72"/>
        <v>2.3111516755325558</v>
      </c>
    </row>
    <row r="153" spans="1:15" s="236" customFormat="1" x14ac:dyDescent="0.2">
      <c r="A153" s="237" t="str">
        <f>name!E$12</f>
        <v>Elementary occupations</v>
      </c>
      <c r="B153" s="302">
        <v>0.67519833313749811</v>
      </c>
      <c r="C153" s="302">
        <v>0.12028595583184404</v>
      </c>
      <c r="D153" s="302">
        <v>0.38846934950736506</v>
      </c>
      <c r="E153" s="302">
        <f t="shared" si="70"/>
        <v>1.1839536384767071</v>
      </c>
      <c r="F153" s="303"/>
      <c r="G153" s="302">
        <v>0.63090833861192552</v>
      </c>
      <c r="H153" s="302">
        <v>0.16187011814748922</v>
      </c>
      <c r="I153" s="302">
        <v>0.41175415595902032</v>
      </c>
      <c r="J153" s="302">
        <f t="shared" si="73"/>
        <v>1.204532612718435</v>
      </c>
      <c r="K153" s="303"/>
      <c r="L153" s="302">
        <v>0.48805107031301898</v>
      </c>
      <c r="M153" s="302">
        <v>0.11496692034739252</v>
      </c>
      <c r="N153" s="302">
        <v>0.55463809778355999</v>
      </c>
      <c r="O153" s="302">
        <f t="shared" si="72"/>
        <v>1.1576560884439715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11.302368031614566</v>
      </c>
      <c r="C155" s="311">
        <f t="shared" ref="C155:E155" si="74">SUM(C145:C153)</f>
        <v>1.5173690235935504</v>
      </c>
      <c r="D155" s="311">
        <f t="shared" si="74"/>
        <v>9.1152629447918923</v>
      </c>
      <c r="E155" s="311">
        <f t="shared" si="74"/>
        <v>21.935000000000016</v>
      </c>
      <c r="F155" s="311"/>
      <c r="G155" s="311">
        <f t="shared" ref="G155:J155" si="75">SUM(G145:G153)</f>
        <v>13.061316807601374</v>
      </c>
      <c r="H155" s="311">
        <f t="shared" si="75"/>
        <v>1.9762000205154047</v>
      </c>
      <c r="I155" s="311">
        <f t="shared" si="75"/>
        <v>8.9504831718832598</v>
      </c>
      <c r="J155" s="311">
        <f t="shared" si="75"/>
        <v>23.988000000000035</v>
      </c>
      <c r="K155" s="311"/>
      <c r="L155" s="311">
        <f t="shared" ref="L155:O155" si="76">SUM(L145:L153)</f>
        <v>14.044685177249381</v>
      </c>
      <c r="M155" s="311">
        <f t="shared" si="76"/>
        <v>2.2989438353695566</v>
      </c>
      <c r="N155" s="311">
        <f t="shared" si="76"/>
        <v>10.321370987381082</v>
      </c>
      <c r="O155" s="311">
        <f t="shared" si="76"/>
        <v>26.66500000000002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3.3352038086555278</v>
      </c>
      <c r="C162" s="302">
        <v>0.40842812716358806</v>
      </c>
      <c r="D162" s="302">
        <v>1.3815571824536401</v>
      </c>
      <c r="E162" s="302">
        <f>SUM(B162:D162)</f>
        <v>5.1251891182727558</v>
      </c>
      <c r="F162" s="303"/>
      <c r="G162" s="302">
        <v>4.0715296049907446</v>
      </c>
      <c r="H162" s="302">
        <v>0.58625780373384051</v>
      </c>
      <c r="I162" s="302">
        <v>1.8856836355393962</v>
      </c>
      <c r="J162" s="302">
        <f>SUM(G162:I162)</f>
        <v>6.5434710442639812</v>
      </c>
      <c r="K162" s="303"/>
      <c r="L162" s="302">
        <v>4.7472396231330594</v>
      </c>
      <c r="M162" s="302">
        <v>0.64343108103845426</v>
      </c>
      <c r="N162" s="302">
        <v>1.7928668008577402</v>
      </c>
      <c r="O162" s="302">
        <f>SUM(L162:N162)</f>
        <v>7.1835375050292543</v>
      </c>
    </row>
    <row r="163" spans="1:15" s="236" customFormat="1" x14ac:dyDescent="0.2">
      <c r="A163" s="237" t="str">
        <f>name!E$5</f>
        <v>Professional occupations</v>
      </c>
      <c r="B163" s="302">
        <v>2.1478008466473066</v>
      </c>
      <c r="C163" s="302">
        <v>0.63276455494491846</v>
      </c>
      <c r="D163" s="302">
        <v>0.20103917829561035</v>
      </c>
      <c r="E163" s="302">
        <f t="shared" ref="E163:E170" si="77">SUM(B163:D163)</f>
        <v>2.9816045798878354</v>
      </c>
      <c r="F163" s="303"/>
      <c r="G163" s="302">
        <v>3.0407629748797222</v>
      </c>
      <c r="H163" s="302">
        <v>0.85214506226609144</v>
      </c>
      <c r="I163" s="302">
        <v>0.25988227553390436</v>
      </c>
      <c r="J163" s="302">
        <f t="shared" ref="J163:J165" si="78">SUM(G163:I163)</f>
        <v>4.1527903126797181</v>
      </c>
      <c r="K163" s="303"/>
      <c r="L163" s="302">
        <v>4.0731050059005902</v>
      </c>
      <c r="M163" s="302">
        <v>1.0521384406098684</v>
      </c>
      <c r="N163" s="302">
        <v>0.17579636736299561</v>
      </c>
      <c r="O163" s="302">
        <f t="shared" ref="O163:O170" si="79">SUM(L163:N163)</f>
        <v>5.3010398138734534</v>
      </c>
    </row>
    <row r="164" spans="1:15" s="236" customFormat="1" x14ac:dyDescent="0.2">
      <c r="A164" s="237" t="str">
        <f>name!E$6</f>
        <v>Associate professional occupations</v>
      </c>
      <c r="B164" s="302">
        <v>2.3908444259343038</v>
      </c>
      <c r="C164" s="302">
        <v>0.65878298364326349</v>
      </c>
      <c r="D164" s="302">
        <v>0.19068057376782266</v>
      </c>
      <c r="E164" s="302">
        <f t="shared" si="77"/>
        <v>3.2403079833453901</v>
      </c>
      <c r="F164" s="303"/>
      <c r="G164" s="302">
        <v>2.9920701185568266</v>
      </c>
      <c r="H164" s="302">
        <v>0.73562771802060201</v>
      </c>
      <c r="I164" s="302">
        <v>0.2117391963956404</v>
      </c>
      <c r="J164" s="302">
        <f t="shared" si="78"/>
        <v>3.939437032973069</v>
      </c>
      <c r="K164" s="303"/>
      <c r="L164" s="302">
        <v>3.2942628544175223</v>
      </c>
      <c r="M164" s="302">
        <v>0.68922861718572015</v>
      </c>
      <c r="N164" s="302">
        <v>0.14651021559907582</v>
      </c>
      <c r="O164" s="302">
        <f t="shared" si="79"/>
        <v>4.1300016872023182</v>
      </c>
    </row>
    <row r="165" spans="1:15" s="236" customFormat="1" x14ac:dyDescent="0.2">
      <c r="A165" s="237" t="str">
        <f>name!E$7</f>
        <v>Administrative and secretarial occupations</v>
      </c>
      <c r="B165" s="302">
        <v>2.4225341164538956</v>
      </c>
      <c r="C165" s="302">
        <v>1.2963899821657703</v>
      </c>
      <c r="D165" s="302">
        <v>7.7729228649721413E-2</v>
      </c>
      <c r="E165" s="302">
        <f t="shared" si="77"/>
        <v>3.7966533272693872</v>
      </c>
      <c r="F165" s="303"/>
      <c r="G165" s="302">
        <v>2.6807934540935121</v>
      </c>
      <c r="H165" s="302">
        <v>1.2063446374411317</v>
      </c>
      <c r="I165" s="302">
        <v>9.1425532704027215E-2</v>
      </c>
      <c r="J165" s="302">
        <f t="shared" si="78"/>
        <v>3.9785636242386713</v>
      </c>
      <c r="K165" s="303"/>
      <c r="L165" s="302">
        <v>2.8264381946598909</v>
      </c>
      <c r="M165" s="302">
        <v>1.0739730334661923</v>
      </c>
      <c r="N165" s="302">
        <v>0.71538600427321908</v>
      </c>
      <c r="O165" s="302">
        <f t="shared" si="79"/>
        <v>4.6157972323993022</v>
      </c>
    </row>
    <row r="166" spans="1:15" s="236" customFormat="1" x14ac:dyDescent="0.2">
      <c r="A166" s="237" t="str">
        <f>name!E$8</f>
        <v>Skilled trades occupations</v>
      </c>
      <c r="B166" s="302">
        <v>3.5885312915171244</v>
      </c>
      <c r="C166" s="302">
        <v>0.48853225538708545</v>
      </c>
      <c r="D166" s="302">
        <v>0.84245562347254255</v>
      </c>
      <c r="E166" s="302">
        <f t="shared" si="77"/>
        <v>4.919519170376752</v>
      </c>
      <c r="F166" s="303"/>
      <c r="G166" s="302">
        <v>2.8429390328726565</v>
      </c>
      <c r="H166" s="302">
        <v>0.33657645113746854</v>
      </c>
      <c r="I166" s="302">
        <v>0.93211484713531001</v>
      </c>
      <c r="J166" s="302">
        <f>SUM(G166:I166)</f>
        <v>4.1116303311454354</v>
      </c>
      <c r="K166" s="303"/>
      <c r="L166" s="302">
        <v>2.7300485701812485</v>
      </c>
      <c r="M166" s="302">
        <v>0.34187168178655897</v>
      </c>
      <c r="N166" s="302">
        <v>0.88064255552292781</v>
      </c>
      <c r="O166" s="302">
        <f t="shared" si="79"/>
        <v>3.9525628074907351</v>
      </c>
    </row>
    <row r="167" spans="1:15" s="236" customFormat="1" x14ac:dyDescent="0.2">
      <c r="A167" s="237" t="str">
        <f>name!E$9</f>
        <v>Caring, leisure and other service occupations</v>
      </c>
      <c r="B167" s="302">
        <v>0.20371662436011637</v>
      </c>
      <c r="C167" s="302">
        <v>8.2096755749473713E-2</v>
      </c>
      <c r="D167" s="302">
        <v>6.181764420220117E-2</v>
      </c>
      <c r="E167" s="302">
        <f t="shared" si="77"/>
        <v>0.34763102431179121</v>
      </c>
      <c r="F167" s="303"/>
      <c r="G167" s="302">
        <v>0.20920395592900692</v>
      </c>
      <c r="H167" s="302">
        <v>6.8304154253853222E-2</v>
      </c>
      <c r="I167" s="302">
        <v>9.0191389846989115E-2</v>
      </c>
      <c r="J167" s="302">
        <f t="shared" ref="J167:J170" si="80">SUM(G167:I167)</f>
        <v>0.36769950002984925</v>
      </c>
      <c r="K167" s="303"/>
      <c r="L167" s="302">
        <v>0.29525045426133978</v>
      </c>
      <c r="M167" s="302">
        <v>5.6938268685149958E-2</v>
      </c>
      <c r="N167" s="302">
        <v>0.10476446821978171</v>
      </c>
      <c r="O167" s="302">
        <f t="shared" si="79"/>
        <v>0.45695319116627142</v>
      </c>
    </row>
    <row r="168" spans="1:15" s="236" customFormat="1" x14ac:dyDescent="0.2">
      <c r="A168" s="237" t="str">
        <f>name!E$10</f>
        <v>Sales and customer service occupations</v>
      </c>
      <c r="B168" s="302">
        <v>4.5363609159843374</v>
      </c>
      <c r="C168" s="302">
        <v>11.60172572992828</v>
      </c>
      <c r="D168" s="302">
        <v>0.58063953524160683</v>
      </c>
      <c r="E168" s="302">
        <f t="shared" si="77"/>
        <v>16.718726181154221</v>
      </c>
      <c r="F168" s="303"/>
      <c r="G168" s="302">
        <v>4.5491601229455956</v>
      </c>
      <c r="H168" s="302">
        <v>10.817626614755664</v>
      </c>
      <c r="I168" s="302">
        <v>0.54638669782226101</v>
      </c>
      <c r="J168" s="302">
        <f t="shared" si="80"/>
        <v>15.91317343552352</v>
      </c>
      <c r="K168" s="303"/>
      <c r="L168" s="302">
        <v>3.7439824578427658</v>
      </c>
      <c r="M168" s="302">
        <v>9.8421079677760464</v>
      </c>
      <c r="N168" s="302">
        <v>0.37939649867103248</v>
      </c>
      <c r="O168" s="302">
        <f t="shared" si="79"/>
        <v>13.965486924289845</v>
      </c>
    </row>
    <row r="169" spans="1:15" s="236" customFormat="1" x14ac:dyDescent="0.2">
      <c r="A169" s="237" t="str">
        <f>name!E$11</f>
        <v>Process, plant and machine operatives</v>
      </c>
      <c r="B169" s="302">
        <v>1.988278312766925</v>
      </c>
      <c r="C169" s="302">
        <v>0.39443562230076429</v>
      </c>
      <c r="D169" s="302">
        <v>6.3576887730994389E-2</v>
      </c>
      <c r="E169" s="302">
        <f t="shared" si="77"/>
        <v>2.4462908227986837</v>
      </c>
      <c r="F169" s="303"/>
      <c r="G169" s="302">
        <v>1.6408901802039177</v>
      </c>
      <c r="H169" s="302">
        <v>0.35791040504288424</v>
      </c>
      <c r="I169" s="302">
        <v>7.7483489842603559E-2</v>
      </c>
      <c r="J169" s="302">
        <f t="shared" si="80"/>
        <v>2.0762840750894056</v>
      </c>
      <c r="K169" s="303"/>
      <c r="L169" s="302">
        <v>1.7338637054107602</v>
      </c>
      <c r="M169" s="302">
        <v>0.49217154106410055</v>
      </c>
      <c r="N169" s="302">
        <v>0.11935045622985888</v>
      </c>
      <c r="O169" s="302">
        <f t="shared" si="79"/>
        <v>2.3453857027047196</v>
      </c>
    </row>
    <row r="170" spans="1:15" s="236" customFormat="1" x14ac:dyDescent="0.2">
      <c r="A170" s="237" t="str">
        <f>name!E$12</f>
        <v>Elementary occupations</v>
      </c>
      <c r="B170" s="302">
        <v>2.1961217115887388</v>
      </c>
      <c r="C170" s="302">
        <v>1.8583329205201715</v>
      </c>
      <c r="D170" s="302">
        <v>0.18662316047422126</v>
      </c>
      <c r="E170" s="302">
        <f t="shared" si="77"/>
        <v>4.2410777925831322</v>
      </c>
      <c r="F170" s="303"/>
      <c r="G170" s="302">
        <v>1.9242372209886376</v>
      </c>
      <c r="H170" s="302">
        <v>1.4305507350114077</v>
      </c>
      <c r="I170" s="302">
        <v>0.14716268805627739</v>
      </c>
      <c r="J170" s="302">
        <f t="shared" si="80"/>
        <v>3.5019506440563228</v>
      </c>
      <c r="K170" s="303"/>
      <c r="L170" s="302">
        <v>1.7945050975903831</v>
      </c>
      <c r="M170" s="302">
        <v>1.0981111773148657</v>
      </c>
      <c r="N170" s="302">
        <v>0.17261886093887185</v>
      </c>
      <c r="O170" s="302">
        <f t="shared" si="79"/>
        <v>3.0652351358441208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22.809392053908276</v>
      </c>
      <c r="C172" s="311">
        <f t="shared" ref="C172:E172" si="81">SUM(C162:C170)</f>
        <v>17.421488931803314</v>
      </c>
      <c r="D172" s="311">
        <f t="shared" si="81"/>
        <v>3.5861190142883608</v>
      </c>
      <c r="E172" s="311">
        <f t="shared" si="81"/>
        <v>43.816999999999958</v>
      </c>
      <c r="F172" s="311"/>
      <c r="G172" s="311">
        <f t="shared" ref="G172:J172" si="82">SUM(G162:G170)</f>
        <v>23.951586665460621</v>
      </c>
      <c r="H172" s="311">
        <f t="shared" si="82"/>
        <v>16.391343581662944</v>
      </c>
      <c r="I172" s="311">
        <f t="shared" si="82"/>
        <v>4.24206975287641</v>
      </c>
      <c r="J172" s="311">
        <f t="shared" si="82"/>
        <v>44.584999999999972</v>
      </c>
      <c r="K172" s="311"/>
      <c r="L172" s="311">
        <f t="shared" ref="L172:O172" si="83">SUM(L162:L170)</f>
        <v>25.238695963397557</v>
      </c>
      <c r="M172" s="311">
        <f t="shared" si="83"/>
        <v>15.289971808926957</v>
      </c>
      <c r="N172" s="311">
        <f t="shared" si="83"/>
        <v>4.4873322276755045</v>
      </c>
      <c r="O172" s="311">
        <f t="shared" si="83"/>
        <v>45.01600000000002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0.65503350246325198</v>
      </c>
      <c r="C179" s="302">
        <v>4.0036382231549608E-2</v>
      </c>
      <c r="D179" s="302">
        <v>0.1468310777903809</v>
      </c>
      <c r="E179" s="302">
        <f>SUM(B179:D179)</f>
        <v>0.84190096248518254</v>
      </c>
      <c r="F179" s="303"/>
      <c r="G179" s="302">
        <v>0.64859446453294833</v>
      </c>
      <c r="H179" s="302">
        <v>7.139984736347281E-2</v>
      </c>
      <c r="I179" s="302">
        <v>0.1408687018707572</v>
      </c>
      <c r="J179" s="302">
        <f>SUM(G179:I179)</f>
        <v>0.86086301376717833</v>
      </c>
      <c r="K179" s="303"/>
      <c r="L179" s="302">
        <v>0.70809279359820676</v>
      </c>
      <c r="M179" s="302">
        <v>9.0033452994178156E-2</v>
      </c>
      <c r="N179" s="302">
        <v>0.13841834137751186</v>
      </c>
      <c r="O179" s="302">
        <f>SUM(L179:N179)</f>
        <v>0.93654458796989681</v>
      </c>
    </row>
    <row r="180" spans="1:15" s="236" customFormat="1" x14ac:dyDescent="0.2">
      <c r="A180" s="237" t="str">
        <f>name!E$5</f>
        <v>Professional occupations</v>
      </c>
      <c r="B180" s="302">
        <v>0.52222489988803955</v>
      </c>
      <c r="C180" s="302">
        <v>3.2219911893448923E-2</v>
      </c>
      <c r="D180" s="302">
        <v>4.725013590100792E-2</v>
      </c>
      <c r="E180" s="302">
        <f t="shared" ref="E180:E187" si="84">SUM(B180:D180)</f>
        <v>0.60169494768249643</v>
      </c>
      <c r="F180" s="303"/>
      <c r="G180" s="302">
        <v>0.58822452225189381</v>
      </c>
      <c r="H180" s="302">
        <v>5.70054580723574E-2</v>
      </c>
      <c r="I180" s="302">
        <v>4.4710204529172598E-2</v>
      </c>
      <c r="J180" s="302">
        <f t="shared" ref="J180:J182" si="85">SUM(G180:I180)</f>
        <v>0.68994018485342379</v>
      </c>
      <c r="K180" s="303"/>
      <c r="L180" s="302">
        <v>0.72825910409494643</v>
      </c>
      <c r="M180" s="302">
        <v>8.0227837311436526E-2</v>
      </c>
      <c r="N180" s="302">
        <v>3.7341353275115535E-2</v>
      </c>
      <c r="O180" s="302">
        <f t="shared" ref="O180:O187" si="86">SUM(L180:N180)</f>
        <v>0.84582829468149856</v>
      </c>
    </row>
    <row r="181" spans="1:15" s="236" customFormat="1" x14ac:dyDescent="0.2">
      <c r="A181" s="237" t="str">
        <f>name!E$6</f>
        <v>Associate professional occupations</v>
      </c>
      <c r="B181" s="302">
        <v>0.57625728189094183</v>
      </c>
      <c r="C181" s="302">
        <v>5.0443485416906637E-2</v>
      </c>
      <c r="D181" s="302">
        <v>3.883145042967711E-2</v>
      </c>
      <c r="E181" s="302">
        <f t="shared" si="84"/>
        <v>0.66553221773752558</v>
      </c>
      <c r="F181" s="303"/>
      <c r="G181" s="302">
        <v>0.58000419163922845</v>
      </c>
      <c r="H181" s="302">
        <v>7.6444983500566305E-2</v>
      </c>
      <c r="I181" s="302">
        <v>3.4847314531233096E-2</v>
      </c>
      <c r="J181" s="302">
        <f t="shared" si="85"/>
        <v>0.69129648967102786</v>
      </c>
      <c r="K181" s="303"/>
      <c r="L181" s="302">
        <v>0.56305614516456237</v>
      </c>
      <c r="M181" s="302">
        <v>8.9598815960622455E-2</v>
      </c>
      <c r="N181" s="302">
        <v>2.8919604671698181E-2</v>
      </c>
      <c r="O181" s="302">
        <f t="shared" si="86"/>
        <v>0.68157456579688303</v>
      </c>
    </row>
    <row r="182" spans="1:15" s="236" customFormat="1" x14ac:dyDescent="0.2">
      <c r="A182" s="237" t="str">
        <f>name!E$7</f>
        <v>Administrative and secretarial occupations</v>
      </c>
      <c r="B182" s="302">
        <v>0.78230470077103587</v>
      </c>
      <c r="C182" s="302">
        <v>0.30798094031055334</v>
      </c>
      <c r="D182" s="302">
        <v>4.1231117042077756E-2</v>
      </c>
      <c r="E182" s="302">
        <f t="shared" si="84"/>
        <v>1.1315167581236671</v>
      </c>
      <c r="F182" s="303"/>
      <c r="G182" s="302">
        <v>0.74789825245637964</v>
      </c>
      <c r="H182" s="302">
        <v>0.37352360146088442</v>
      </c>
      <c r="I182" s="302">
        <v>2.8202490610621286E-2</v>
      </c>
      <c r="J182" s="302">
        <f t="shared" si="85"/>
        <v>1.1496243445278853</v>
      </c>
      <c r="K182" s="303"/>
      <c r="L182" s="302">
        <v>0.73352541041938712</v>
      </c>
      <c r="M182" s="302">
        <v>0.34858429463347795</v>
      </c>
      <c r="N182" s="302">
        <v>2.1403723274274252E-2</v>
      </c>
      <c r="O182" s="302">
        <f t="shared" si="86"/>
        <v>1.1035134283271393</v>
      </c>
    </row>
    <row r="183" spans="1:15" s="236" customFormat="1" x14ac:dyDescent="0.2">
      <c r="A183" s="237" t="str">
        <f>name!E$8</f>
        <v>Skilled trades occupations</v>
      </c>
      <c r="B183" s="302">
        <v>0.44056574384526204</v>
      </c>
      <c r="C183" s="302">
        <v>0.10645400152625353</v>
      </c>
      <c r="D183" s="302">
        <v>0.16664705873965568</v>
      </c>
      <c r="E183" s="302">
        <f t="shared" si="84"/>
        <v>0.71366680411117123</v>
      </c>
      <c r="F183" s="303"/>
      <c r="G183" s="302">
        <v>0.31786964276239266</v>
      </c>
      <c r="H183" s="302">
        <v>8.4807199827458143E-2</v>
      </c>
      <c r="I183" s="302">
        <v>0.10891192972715898</v>
      </c>
      <c r="J183" s="302">
        <f>SUM(G183:I183)</f>
        <v>0.51158877231700983</v>
      </c>
      <c r="K183" s="303"/>
      <c r="L183" s="302">
        <v>0.26339518091730879</v>
      </c>
      <c r="M183" s="302">
        <v>0.11153668852882614</v>
      </c>
      <c r="N183" s="302">
        <v>0.10291020336965379</v>
      </c>
      <c r="O183" s="302">
        <f t="shared" si="86"/>
        <v>0.47784207281578872</v>
      </c>
    </row>
    <row r="184" spans="1:15" s="236" customFormat="1" x14ac:dyDescent="0.2">
      <c r="A184" s="237" t="str">
        <f>name!E$9</f>
        <v>Caring, leisure and other service occupations</v>
      </c>
      <c r="B184" s="302">
        <v>0.25622280617368343</v>
      </c>
      <c r="C184" s="302">
        <v>0.15778808172875564</v>
      </c>
      <c r="D184" s="302">
        <v>6.1349995413071949E-2</v>
      </c>
      <c r="E184" s="302">
        <f t="shared" si="84"/>
        <v>0.47536088331551102</v>
      </c>
      <c r="F184" s="303"/>
      <c r="G184" s="302">
        <v>0.22871292028439541</v>
      </c>
      <c r="H184" s="302">
        <v>0.18465246756901663</v>
      </c>
      <c r="I184" s="302">
        <v>4.0363989869173486E-2</v>
      </c>
      <c r="J184" s="302">
        <f t="shared" ref="J184:J187" si="87">SUM(G184:I184)</f>
        <v>0.45372937772258554</v>
      </c>
      <c r="K184" s="303"/>
      <c r="L184" s="302">
        <v>0.24090233316511439</v>
      </c>
      <c r="M184" s="302">
        <v>0.19604719083677064</v>
      </c>
      <c r="N184" s="302">
        <v>4.6882304926985217E-2</v>
      </c>
      <c r="O184" s="302">
        <f t="shared" si="86"/>
        <v>0.48383182892887022</v>
      </c>
    </row>
    <row r="185" spans="1:15" s="236" customFormat="1" x14ac:dyDescent="0.2">
      <c r="A185" s="237" t="str">
        <f>name!E$10</f>
        <v>Sales and customer service occupations</v>
      </c>
      <c r="B185" s="302">
        <v>0.24611022336446078</v>
      </c>
      <c r="C185" s="302">
        <v>7.8442481430368055E-2</v>
      </c>
      <c r="D185" s="302">
        <v>2.927067359145244E-2</v>
      </c>
      <c r="E185" s="302">
        <f t="shared" si="84"/>
        <v>0.35382337838628131</v>
      </c>
      <c r="F185" s="303"/>
      <c r="G185" s="302">
        <v>0.2164067313536423</v>
      </c>
      <c r="H185" s="302">
        <v>9.8611248240645585E-2</v>
      </c>
      <c r="I185" s="302">
        <v>1.9467467484921855E-2</v>
      </c>
      <c r="J185" s="302">
        <f t="shared" si="87"/>
        <v>0.33448544707920974</v>
      </c>
      <c r="K185" s="303"/>
      <c r="L185" s="302">
        <v>0.25406800861818435</v>
      </c>
      <c r="M185" s="302">
        <v>0.13591210443841892</v>
      </c>
      <c r="N185" s="302">
        <v>1.6981401101879675E-2</v>
      </c>
      <c r="O185" s="302">
        <f t="shared" si="86"/>
        <v>0.40696151415848297</v>
      </c>
    </row>
    <row r="186" spans="1:15" s="236" customFormat="1" x14ac:dyDescent="0.2">
      <c r="A186" s="237" t="str">
        <f>name!E$11</f>
        <v>Process, plant and machine operatives</v>
      </c>
      <c r="B186" s="302">
        <v>1.938039322328446</v>
      </c>
      <c r="C186" s="302">
        <v>0.31053021742030212</v>
      </c>
      <c r="D186" s="302">
        <v>0.56510066364570688</v>
      </c>
      <c r="E186" s="302">
        <f t="shared" si="84"/>
        <v>2.8136702033944552</v>
      </c>
      <c r="F186" s="303"/>
      <c r="G186" s="302">
        <v>1.4842595508267264</v>
      </c>
      <c r="H186" s="302">
        <v>0.28342837594832243</v>
      </c>
      <c r="I186" s="302">
        <v>0.53492011418714369</v>
      </c>
      <c r="J186" s="302">
        <f t="shared" si="87"/>
        <v>2.3026080409621925</v>
      </c>
      <c r="K186" s="303"/>
      <c r="L186" s="302">
        <v>1.4049995082197269</v>
      </c>
      <c r="M186" s="302">
        <v>0.3580011674457737</v>
      </c>
      <c r="N186" s="302">
        <v>0.56572420229195453</v>
      </c>
      <c r="O186" s="302">
        <f t="shared" si="86"/>
        <v>2.328724877957455</v>
      </c>
    </row>
    <row r="187" spans="1:15" s="236" customFormat="1" x14ac:dyDescent="0.2">
      <c r="A187" s="237" t="str">
        <f>name!E$12</f>
        <v>Elementary occupations</v>
      </c>
      <c r="B187" s="302">
        <v>1.1772547138646858</v>
      </c>
      <c r="C187" s="302">
        <v>0.35907895011550539</v>
      </c>
      <c r="D187" s="302">
        <v>5.6500180783519656E-2</v>
      </c>
      <c r="E187" s="302">
        <f t="shared" si="84"/>
        <v>1.5928338447637109</v>
      </c>
      <c r="F187" s="303"/>
      <c r="G187" s="302">
        <v>0.75448847799256946</v>
      </c>
      <c r="H187" s="302">
        <v>0.3265314321126665</v>
      </c>
      <c r="I187" s="302">
        <v>3.8844418994253824E-2</v>
      </c>
      <c r="J187" s="302">
        <f t="shared" si="87"/>
        <v>1.1198643290994899</v>
      </c>
      <c r="K187" s="303"/>
      <c r="L187" s="302">
        <v>0.58387925560070053</v>
      </c>
      <c r="M187" s="302">
        <v>0.28781696404764812</v>
      </c>
      <c r="N187" s="302">
        <v>4.44826097156545E-2</v>
      </c>
      <c r="O187" s="302">
        <f t="shared" si="86"/>
        <v>0.91617882936400319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6.5940131945898077</v>
      </c>
      <c r="C189" s="311">
        <f t="shared" ref="C189:E189" si="88">SUM(C179:C187)</f>
        <v>1.4429744520736432</v>
      </c>
      <c r="D189" s="311">
        <f t="shared" si="88"/>
        <v>1.1530123533365504</v>
      </c>
      <c r="E189" s="311">
        <f t="shared" si="88"/>
        <v>9.1900000000000013</v>
      </c>
      <c r="F189" s="311"/>
      <c r="G189" s="311">
        <f t="shared" ref="G189:J189" si="89">SUM(G179:G187)</f>
        <v>5.5664587541001769</v>
      </c>
      <c r="H189" s="311">
        <f t="shared" si="89"/>
        <v>1.5564046140953902</v>
      </c>
      <c r="I189" s="311">
        <f t="shared" si="89"/>
        <v>0.99113663180443601</v>
      </c>
      <c r="J189" s="311">
        <f t="shared" si="89"/>
        <v>8.1140000000000043</v>
      </c>
      <c r="K189" s="311"/>
      <c r="L189" s="311">
        <f t="shared" ref="L189:O189" si="90">SUM(L179:L187)</f>
        <v>5.4801777397981377</v>
      </c>
      <c r="M189" s="311">
        <f t="shared" si="90"/>
        <v>1.6977585161971525</v>
      </c>
      <c r="N189" s="311">
        <f t="shared" si="90"/>
        <v>1.0030637440047276</v>
      </c>
      <c r="O189" s="311">
        <f t="shared" si="90"/>
        <v>8.1810000000000187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3.031368329911595</v>
      </c>
      <c r="C196" s="302">
        <v>0.1990901854545522</v>
      </c>
      <c r="D196" s="302">
        <v>1.8619222941325564</v>
      </c>
      <c r="E196" s="302">
        <f>SUM(B196:D196)</f>
        <v>5.0923808094987031</v>
      </c>
      <c r="F196" s="303"/>
      <c r="G196" s="302">
        <v>3.5064069746803219</v>
      </c>
      <c r="H196" s="302">
        <v>0.48231174471749366</v>
      </c>
      <c r="I196" s="302">
        <v>2.0391699638413696</v>
      </c>
      <c r="J196" s="302">
        <f>SUM(G196:I196)</f>
        <v>6.0278886832391851</v>
      </c>
      <c r="K196" s="303"/>
      <c r="L196" s="302">
        <v>5.0099744076605823</v>
      </c>
      <c r="M196" s="302">
        <v>0.93807878212007156</v>
      </c>
      <c r="N196" s="302">
        <v>2.8856057470460965</v>
      </c>
      <c r="O196" s="302">
        <f>SUM(L196:N196)</f>
        <v>8.8336589368267511</v>
      </c>
    </row>
    <row r="197" spans="1:15" s="236" customFormat="1" x14ac:dyDescent="0.2">
      <c r="A197" s="237" t="str">
        <f>name!E$5</f>
        <v>Professional occupations</v>
      </c>
      <c r="B197" s="302">
        <v>0.87246425908864744</v>
      </c>
      <c r="C197" s="302">
        <v>8.1220410000681628E-2</v>
      </c>
      <c r="D197" s="302">
        <v>0.1318905064699577</v>
      </c>
      <c r="E197" s="302">
        <f t="shared" ref="E197:E204" si="91">SUM(B197:D197)</f>
        <v>1.0855751755592866</v>
      </c>
      <c r="F197" s="303"/>
      <c r="G197" s="302">
        <v>1.1831214799989989</v>
      </c>
      <c r="H197" s="302">
        <v>0.20096022622051796</v>
      </c>
      <c r="I197" s="302">
        <v>0.14082111191218991</v>
      </c>
      <c r="J197" s="302">
        <f t="shared" ref="J197:J199" si="92">SUM(G197:I197)</f>
        <v>1.5249028181317066</v>
      </c>
      <c r="K197" s="303"/>
      <c r="L197" s="302">
        <v>1.5782225391719658</v>
      </c>
      <c r="M197" s="302">
        <v>0.3178544892041627</v>
      </c>
      <c r="N197" s="302">
        <v>9.8547346358378057E-2</v>
      </c>
      <c r="O197" s="302">
        <f t="shared" ref="O197:O204" si="93">SUM(L197:N197)</f>
        <v>1.9946243747345067</v>
      </c>
    </row>
    <row r="198" spans="1:15" s="236" customFormat="1" x14ac:dyDescent="0.2">
      <c r="A198" s="237" t="str">
        <f>name!E$6</f>
        <v>Associate professional occupations</v>
      </c>
      <c r="B198" s="302">
        <v>0.71818103593754545</v>
      </c>
      <c r="C198" s="302">
        <v>0.22010701144625749</v>
      </c>
      <c r="D198" s="302">
        <v>8.8986661707285461E-2</v>
      </c>
      <c r="E198" s="302">
        <f t="shared" si="91"/>
        <v>1.0272747090910883</v>
      </c>
      <c r="F198" s="303"/>
      <c r="G198" s="302">
        <v>0.87973215145773853</v>
      </c>
      <c r="H198" s="302">
        <v>0.4066636968185206</v>
      </c>
      <c r="I198" s="302">
        <v>8.0213646387888582E-2</v>
      </c>
      <c r="J198" s="302">
        <f t="shared" si="92"/>
        <v>1.3666094946641478</v>
      </c>
      <c r="K198" s="303"/>
      <c r="L198" s="302">
        <v>1.0482190223656296</v>
      </c>
      <c r="M198" s="302">
        <v>0.59815049192192737</v>
      </c>
      <c r="N198" s="302">
        <v>7.0982741713750047E-2</v>
      </c>
      <c r="O198" s="302">
        <f t="shared" si="93"/>
        <v>1.717352256001307</v>
      </c>
    </row>
    <row r="199" spans="1:15" s="236" customFormat="1" x14ac:dyDescent="0.2">
      <c r="A199" s="237" t="str">
        <f>name!E$7</f>
        <v>Administrative and secretarial occupations</v>
      </c>
      <c r="B199" s="302">
        <v>1.3186611099059447</v>
      </c>
      <c r="C199" s="302">
        <v>0.45147481358258895</v>
      </c>
      <c r="D199" s="302">
        <v>5.0112727731330173E-2</v>
      </c>
      <c r="E199" s="302">
        <f t="shared" si="91"/>
        <v>1.8202486512198639</v>
      </c>
      <c r="F199" s="303"/>
      <c r="G199" s="302">
        <v>1.334853090261831</v>
      </c>
      <c r="H199" s="302">
        <v>0.71199348423231223</v>
      </c>
      <c r="I199" s="302">
        <v>4.5924524627890928E-2</v>
      </c>
      <c r="J199" s="302">
        <f t="shared" si="92"/>
        <v>2.0927710991220341</v>
      </c>
      <c r="K199" s="303"/>
      <c r="L199" s="302">
        <v>1.7743790428549409</v>
      </c>
      <c r="M199" s="302">
        <v>1.1135177751700909</v>
      </c>
      <c r="N199" s="302">
        <v>4.6792832384257653E-2</v>
      </c>
      <c r="O199" s="302">
        <f t="shared" si="93"/>
        <v>2.9346896504092892</v>
      </c>
    </row>
    <row r="200" spans="1:15" s="236" customFormat="1" x14ac:dyDescent="0.2">
      <c r="A200" s="237" t="str">
        <f>name!E$8</f>
        <v>Skilled trades occupations</v>
      </c>
      <c r="B200" s="302">
        <v>2.1673390815466522</v>
      </c>
      <c r="C200" s="302">
        <v>1.0828683863510291</v>
      </c>
      <c r="D200" s="302">
        <v>0.52561447417610563</v>
      </c>
      <c r="E200" s="302">
        <f t="shared" si="91"/>
        <v>3.7758219420737866</v>
      </c>
      <c r="F200" s="303"/>
      <c r="G200" s="302">
        <v>1.7455155179950383</v>
      </c>
      <c r="H200" s="302">
        <v>1.3663107378053569</v>
      </c>
      <c r="I200" s="302">
        <v>0.58641750653275404</v>
      </c>
      <c r="J200" s="302">
        <f>SUM(G200:I200)</f>
        <v>3.6982437623331492</v>
      </c>
      <c r="K200" s="303"/>
      <c r="L200" s="302">
        <v>1.5728742202560222</v>
      </c>
      <c r="M200" s="302">
        <v>1.5042183982289501</v>
      </c>
      <c r="N200" s="302">
        <v>0.83184347183340979</v>
      </c>
      <c r="O200" s="302">
        <f t="shared" si="93"/>
        <v>3.9089360903183819</v>
      </c>
    </row>
    <row r="201" spans="1:15" s="236" customFormat="1" x14ac:dyDescent="0.2">
      <c r="A201" s="237" t="str">
        <f>name!E$9</f>
        <v>Caring, leisure and other service occupations</v>
      </c>
      <c r="B201" s="302">
        <v>0.70058474108854185</v>
      </c>
      <c r="C201" s="302">
        <v>0.52809270768705274</v>
      </c>
      <c r="D201" s="302">
        <v>0.14939255703150051</v>
      </c>
      <c r="E201" s="302">
        <f t="shared" si="91"/>
        <v>1.3780700058070952</v>
      </c>
      <c r="F201" s="303"/>
      <c r="G201" s="302">
        <v>0.65276389839021731</v>
      </c>
      <c r="H201" s="302">
        <v>0.73405015506368254</v>
      </c>
      <c r="I201" s="302">
        <v>0.20094009356613307</v>
      </c>
      <c r="J201" s="302">
        <f t="shared" ref="J201:J204" si="94">SUM(G201:I201)</f>
        <v>1.5877541470200329</v>
      </c>
      <c r="K201" s="303"/>
      <c r="L201" s="302">
        <v>0.84105504154533817</v>
      </c>
      <c r="M201" s="302">
        <v>0.98746522576495099</v>
      </c>
      <c r="N201" s="302">
        <v>0.34945152154727788</v>
      </c>
      <c r="O201" s="302">
        <f t="shared" si="93"/>
        <v>2.1779717888575671</v>
      </c>
    </row>
    <row r="202" spans="1:15" s="236" customFormat="1" x14ac:dyDescent="0.2">
      <c r="A202" s="237" t="str">
        <f>name!E$10</f>
        <v>Sales and customer service occupations</v>
      </c>
      <c r="B202" s="302">
        <v>0.90344003118612992</v>
      </c>
      <c r="C202" s="302">
        <v>1.4177445941216067</v>
      </c>
      <c r="D202" s="302">
        <v>0.68956023981392434</v>
      </c>
      <c r="E202" s="302">
        <f t="shared" si="91"/>
        <v>3.0107448651216613</v>
      </c>
      <c r="F202" s="303"/>
      <c r="G202" s="302">
        <v>0.91081310527142101</v>
      </c>
      <c r="H202" s="302">
        <v>2.2032732633622407</v>
      </c>
      <c r="I202" s="302">
        <v>0.51880744220162867</v>
      </c>
      <c r="J202" s="302">
        <f t="shared" si="94"/>
        <v>3.6328938108352906</v>
      </c>
      <c r="K202" s="303"/>
      <c r="L202" s="302">
        <v>1.3980937899167734</v>
      </c>
      <c r="M202" s="302">
        <v>3.267318944762819</v>
      </c>
      <c r="N202" s="302">
        <v>0.46475556579775984</v>
      </c>
      <c r="O202" s="302">
        <f t="shared" si="93"/>
        <v>5.1301683004773526</v>
      </c>
    </row>
    <row r="203" spans="1:15" s="236" customFormat="1" x14ac:dyDescent="0.2">
      <c r="A203" s="237" t="str">
        <f>name!E$11</f>
        <v>Process, plant and machine operatives</v>
      </c>
      <c r="B203" s="302">
        <v>0.37167976307444495</v>
      </c>
      <c r="C203" s="302">
        <v>0.39632646540901906</v>
      </c>
      <c r="D203" s="302">
        <v>3.1226250660191232E-2</v>
      </c>
      <c r="E203" s="302">
        <f t="shared" si="91"/>
        <v>0.79923247914365525</v>
      </c>
      <c r="F203" s="303"/>
      <c r="G203" s="302">
        <v>0.29474032050970428</v>
      </c>
      <c r="H203" s="302">
        <v>0.70607299601669182</v>
      </c>
      <c r="I203" s="302">
        <v>2.9774399249871422E-2</v>
      </c>
      <c r="J203" s="302">
        <f t="shared" si="94"/>
        <v>1.0305877157762675</v>
      </c>
      <c r="K203" s="303"/>
      <c r="L203" s="302">
        <v>0.38449752025444855</v>
      </c>
      <c r="M203" s="302">
        <v>1.4291510984655194</v>
      </c>
      <c r="N203" s="302">
        <v>4.536432368121833E-2</v>
      </c>
      <c r="O203" s="302">
        <f t="shared" si="93"/>
        <v>1.8590129424011861</v>
      </c>
    </row>
    <row r="204" spans="1:15" s="236" customFormat="1" x14ac:dyDescent="0.2">
      <c r="A204" s="237" t="str">
        <f>name!E$12</f>
        <v>Elementary occupations</v>
      </c>
      <c r="B204" s="302">
        <v>2.6608055862323954</v>
      </c>
      <c r="C204" s="302">
        <v>9.0513110867192363</v>
      </c>
      <c r="D204" s="302">
        <v>7.1534689533183302E-2</v>
      </c>
      <c r="E204" s="302">
        <f t="shared" si="91"/>
        <v>11.783651362484816</v>
      </c>
      <c r="F204" s="303"/>
      <c r="G204" s="302">
        <v>2.3654314708085993</v>
      </c>
      <c r="H204" s="302">
        <v>12.009105777016778</v>
      </c>
      <c r="I204" s="302">
        <v>4.881122105279681E-2</v>
      </c>
      <c r="J204" s="302">
        <f t="shared" si="94"/>
        <v>14.423348468878173</v>
      </c>
      <c r="K204" s="303"/>
      <c r="L204" s="302">
        <v>3.0651629588225267</v>
      </c>
      <c r="M204" s="302">
        <v>13.858614923665439</v>
      </c>
      <c r="N204" s="302">
        <v>7.7807777485657661E-2</v>
      </c>
      <c r="O204" s="302">
        <f t="shared" si="93"/>
        <v>17.001585659973621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12.744523937971897</v>
      </c>
      <c r="C206" s="311">
        <f t="shared" ref="C206:E206" si="95">SUM(C196:C204)</f>
        <v>13.428235660772025</v>
      </c>
      <c r="D206" s="311">
        <f t="shared" si="95"/>
        <v>3.6002404012560349</v>
      </c>
      <c r="E206" s="311">
        <f t="shared" si="95"/>
        <v>29.772999999999954</v>
      </c>
      <c r="F206" s="311"/>
      <c r="G206" s="311">
        <f t="shared" ref="G206:J206" si="96">SUM(G196:G204)</f>
        <v>12.873378009373873</v>
      </c>
      <c r="H206" s="311">
        <f t="shared" si="96"/>
        <v>18.820742081253595</v>
      </c>
      <c r="I206" s="311">
        <f t="shared" si="96"/>
        <v>3.6908799093725229</v>
      </c>
      <c r="J206" s="311">
        <f t="shared" si="96"/>
        <v>35.384999999999984</v>
      </c>
      <c r="K206" s="311"/>
      <c r="L206" s="311">
        <f t="shared" ref="L206:O206" si="97">SUM(L196:L204)</f>
        <v>16.672478542848228</v>
      </c>
      <c r="M206" s="311">
        <f t="shared" si="97"/>
        <v>24.014370129303931</v>
      </c>
      <c r="N206" s="311">
        <f t="shared" si="97"/>
        <v>4.8711513278478051</v>
      </c>
      <c r="O206" s="311">
        <f t="shared" si="97"/>
        <v>45.557999999999964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8.5570426311448622E-2</v>
      </c>
      <c r="C213" s="302">
        <v>1.2875983876271835E-2</v>
      </c>
      <c r="D213" s="302">
        <v>5.4634500646770418E-2</v>
      </c>
      <c r="E213" s="302">
        <f>SUM(B213:D213)</f>
        <v>0.15308091083449088</v>
      </c>
      <c r="F213" s="303"/>
      <c r="G213" s="302">
        <v>0.14447714811574611</v>
      </c>
      <c r="H213" s="302">
        <v>4.0121801131698775E-2</v>
      </c>
      <c r="I213" s="302">
        <v>5.9751406671675743E-2</v>
      </c>
      <c r="J213" s="302">
        <f>SUM(G213:I213)</f>
        <v>0.24435035591912063</v>
      </c>
      <c r="K213" s="303"/>
      <c r="L213" s="302">
        <v>0.1393505406570586</v>
      </c>
      <c r="M213" s="302">
        <v>5.2370860414231744E-2</v>
      </c>
      <c r="N213" s="302">
        <v>6.1227957714517972E-2</v>
      </c>
      <c r="O213" s="302">
        <f>SUM(L213:N213)</f>
        <v>0.25294935878580832</v>
      </c>
    </row>
    <row r="214" spans="1:15" s="236" customFormat="1" x14ac:dyDescent="0.2">
      <c r="A214" s="237" t="str">
        <f>name!E$5</f>
        <v>Professional occupations</v>
      </c>
      <c r="B214" s="302">
        <v>0.13475656843084916</v>
      </c>
      <c r="C214" s="302">
        <v>1.9919058165994936E-2</v>
      </c>
      <c r="D214" s="302">
        <v>6.7221042917820634E-2</v>
      </c>
      <c r="E214" s="302">
        <f t="shared" ref="E214:E221" si="98">SUM(B214:D214)</f>
        <v>0.22189666951466472</v>
      </c>
      <c r="F214" s="303"/>
      <c r="G214" s="302">
        <v>0.25849389837792841</v>
      </c>
      <c r="H214" s="302">
        <v>5.4377668113638603E-2</v>
      </c>
      <c r="I214" s="302">
        <v>6.6904229753736499E-2</v>
      </c>
      <c r="J214" s="302">
        <f t="shared" ref="J214:J216" si="99">SUM(G214:I214)</f>
        <v>0.3797757962453035</v>
      </c>
      <c r="K214" s="303"/>
      <c r="L214" s="302">
        <v>0.28073369960619293</v>
      </c>
      <c r="M214" s="302">
        <v>7.7133481397231765E-2</v>
      </c>
      <c r="N214" s="302">
        <v>4.4530265444652356E-2</v>
      </c>
      <c r="O214" s="302">
        <f t="shared" ref="O214:O221" si="100">SUM(L214:N214)</f>
        <v>0.40239744644807707</v>
      </c>
    </row>
    <row r="215" spans="1:15" s="236" customFormat="1" x14ac:dyDescent="0.2">
      <c r="A215" s="237" t="str">
        <f>name!E$6</f>
        <v>Associate professional occupations</v>
      </c>
      <c r="B215" s="302">
        <v>9.8578926337809292E-2</v>
      </c>
      <c r="C215" s="302">
        <v>3.2980242653981799E-2</v>
      </c>
      <c r="D215" s="302">
        <v>0.15750921174599594</v>
      </c>
      <c r="E215" s="302">
        <f t="shared" si="98"/>
        <v>0.28906838073778707</v>
      </c>
      <c r="F215" s="303"/>
      <c r="G215" s="302">
        <v>0.17657305684978525</v>
      </c>
      <c r="H215" s="302">
        <v>6.5178532324797547E-2</v>
      </c>
      <c r="I215" s="302">
        <v>0.20056304541031275</v>
      </c>
      <c r="J215" s="302">
        <f t="shared" si="99"/>
        <v>0.44231463458489551</v>
      </c>
      <c r="K215" s="303"/>
      <c r="L215" s="302">
        <v>0.16649050710002461</v>
      </c>
      <c r="M215" s="302">
        <v>6.383234186536127E-2</v>
      </c>
      <c r="N215" s="302">
        <v>0.17618513111552342</v>
      </c>
      <c r="O215" s="302">
        <f t="shared" si="100"/>
        <v>0.40650798008090927</v>
      </c>
    </row>
    <row r="216" spans="1:15" s="236" customFormat="1" x14ac:dyDescent="0.2">
      <c r="A216" s="237" t="str">
        <f>name!E$7</f>
        <v>Administrative and secretarial occupations</v>
      </c>
      <c r="B216" s="302">
        <v>5.9189963240689494E-2</v>
      </c>
      <c r="C216" s="302">
        <v>3.5495074932258057E-2</v>
      </c>
      <c r="D216" s="302">
        <v>1.0436693263579279E-2</v>
      </c>
      <c r="E216" s="302">
        <f t="shared" si="98"/>
        <v>0.10512173143652682</v>
      </c>
      <c r="F216" s="303"/>
      <c r="G216" s="302">
        <v>8.2043015287070573E-2</v>
      </c>
      <c r="H216" s="302">
        <v>5.6583060494237399E-2</v>
      </c>
      <c r="I216" s="302">
        <v>1.1933346314590186E-2</v>
      </c>
      <c r="J216" s="302">
        <f t="shared" si="99"/>
        <v>0.15055942209589818</v>
      </c>
      <c r="K216" s="303"/>
      <c r="L216" s="302">
        <v>5.2154748211235093E-2</v>
      </c>
      <c r="M216" s="302">
        <v>3.8848533872480898E-2</v>
      </c>
      <c r="N216" s="302">
        <v>8.2744211891510166E-3</v>
      </c>
      <c r="O216" s="302">
        <f t="shared" si="100"/>
        <v>9.9277703272867016E-2</v>
      </c>
    </row>
    <row r="217" spans="1:15" s="236" customFormat="1" x14ac:dyDescent="0.2">
      <c r="A217" s="237" t="str">
        <f>name!E$8</f>
        <v>Skilled trades occupations</v>
      </c>
      <c r="B217" s="302">
        <v>7.1585521811955516E-2</v>
      </c>
      <c r="C217" s="302">
        <v>1.1937764152618321E-2</v>
      </c>
      <c r="D217" s="302">
        <v>5.1756184995571899E-2</v>
      </c>
      <c r="E217" s="302">
        <f t="shared" si="98"/>
        <v>0.13527947096014575</v>
      </c>
      <c r="F217" s="303"/>
      <c r="G217" s="302">
        <v>8.6674568243504405E-2</v>
      </c>
      <c r="H217" s="302">
        <v>1.649421695965847E-2</v>
      </c>
      <c r="I217" s="302">
        <v>4.6485137878330744E-2</v>
      </c>
      <c r="J217" s="302">
        <f>SUM(G217:I217)</f>
        <v>0.14965392308149361</v>
      </c>
      <c r="K217" s="303"/>
      <c r="L217" s="302">
        <v>6.0069806390843777E-2</v>
      </c>
      <c r="M217" s="302">
        <v>1.7144248273911783E-2</v>
      </c>
      <c r="N217" s="302">
        <v>5.851861843117355E-2</v>
      </c>
      <c r="O217" s="302">
        <f t="shared" si="100"/>
        <v>0.13573267309592912</v>
      </c>
    </row>
    <row r="218" spans="1:15" s="236" customFormat="1" x14ac:dyDescent="0.2">
      <c r="A218" s="237" t="str">
        <f>name!E$9</f>
        <v>Caring, leisure and other service occupations</v>
      </c>
      <c r="B218" s="302">
        <v>2.8843853934312037E-2</v>
      </c>
      <c r="C218" s="302">
        <v>2.450028438120723E-2</v>
      </c>
      <c r="D218" s="302">
        <v>6.3101394336366424E-3</v>
      </c>
      <c r="E218" s="302">
        <f t="shared" si="98"/>
        <v>5.9654277749155903E-2</v>
      </c>
      <c r="F218" s="303"/>
      <c r="G218" s="302">
        <v>4.1812370009289793E-2</v>
      </c>
      <c r="H218" s="302">
        <v>2.9896398101849592E-2</v>
      </c>
      <c r="I218" s="302">
        <v>8.7410622170765798E-3</v>
      </c>
      <c r="J218" s="302">
        <f t="shared" ref="J218:J221" si="101">SUM(G218:I218)</f>
        <v>8.0449830328215954E-2</v>
      </c>
      <c r="K218" s="303"/>
      <c r="L218" s="302">
        <v>4.1386577055390214E-2</v>
      </c>
      <c r="M218" s="302">
        <v>2.8394001455944614E-2</v>
      </c>
      <c r="N218" s="302">
        <v>8.2903385139205601E-3</v>
      </c>
      <c r="O218" s="302">
        <f t="shared" si="100"/>
        <v>7.8070917025255399E-2</v>
      </c>
    </row>
    <row r="219" spans="1:15" s="236" customFormat="1" x14ac:dyDescent="0.2">
      <c r="A219" s="237" t="str">
        <f>name!E$10</f>
        <v>Sales and customer service occupations</v>
      </c>
      <c r="B219" s="302">
        <v>2.8096030904050731E-2</v>
      </c>
      <c r="C219" s="302">
        <v>1.6323201778670995E-2</v>
      </c>
      <c r="D219" s="302">
        <v>1.1808776037298798E-2</v>
      </c>
      <c r="E219" s="302">
        <f t="shared" si="98"/>
        <v>5.6228008720020525E-2</v>
      </c>
      <c r="F219" s="303"/>
      <c r="G219" s="302">
        <v>3.9318317179410277E-2</v>
      </c>
      <c r="H219" s="302">
        <v>2.673948347848774E-2</v>
      </c>
      <c r="I219" s="302">
        <v>9.7732488014216252E-3</v>
      </c>
      <c r="J219" s="302">
        <f t="shared" si="101"/>
        <v>7.5831049459319635E-2</v>
      </c>
      <c r="K219" s="303"/>
      <c r="L219" s="302">
        <v>3.7218906453957472E-2</v>
      </c>
      <c r="M219" s="302">
        <v>2.9813724582292402E-2</v>
      </c>
      <c r="N219" s="302">
        <v>7.9084000275225635E-3</v>
      </c>
      <c r="O219" s="302">
        <f t="shared" si="100"/>
        <v>7.4941031063772437E-2</v>
      </c>
    </row>
    <row r="220" spans="1:15" s="236" customFormat="1" x14ac:dyDescent="0.2">
      <c r="A220" s="237" t="str">
        <f>name!E$11</f>
        <v>Process, plant and machine operatives</v>
      </c>
      <c r="B220" s="302">
        <v>1.4960217736092879E-2</v>
      </c>
      <c r="C220" s="302">
        <v>8.2486091994973271E-3</v>
      </c>
      <c r="D220" s="302">
        <v>5.2953743837833274E-3</v>
      </c>
      <c r="E220" s="302">
        <f t="shared" si="98"/>
        <v>2.8504201319373531E-2</v>
      </c>
      <c r="F220" s="303"/>
      <c r="G220" s="302">
        <v>1.8625299488326589E-2</v>
      </c>
      <c r="H220" s="302">
        <v>1.8556102314061889E-2</v>
      </c>
      <c r="I220" s="302">
        <v>4.955239598098727E-3</v>
      </c>
      <c r="J220" s="302">
        <f t="shared" si="101"/>
        <v>4.2136641400487201E-2</v>
      </c>
      <c r="K220" s="303"/>
      <c r="L220" s="302">
        <v>1.5544588001243902E-2</v>
      </c>
      <c r="M220" s="302">
        <v>1.9913241948777215E-2</v>
      </c>
      <c r="N220" s="302">
        <v>3.0345761566989032E-3</v>
      </c>
      <c r="O220" s="302">
        <f t="shared" si="100"/>
        <v>3.8492406106720015E-2</v>
      </c>
    </row>
    <row r="221" spans="1:15" s="236" customFormat="1" x14ac:dyDescent="0.2">
      <c r="A221" s="237" t="str">
        <f>name!E$12</f>
        <v>Elementary occupations</v>
      </c>
      <c r="B221" s="302">
        <v>5.1069341278063465E-2</v>
      </c>
      <c r="C221" s="302">
        <v>6.6706704078885778E-2</v>
      </c>
      <c r="D221" s="302">
        <v>1.2390303370885048E-2</v>
      </c>
      <c r="E221" s="302">
        <f t="shared" si="98"/>
        <v>0.13016634872783428</v>
      </c>
      <c r="F221" s="303"/>
      <c r="G221" s="302">
        <v>6.7641151072031197E-2</v>
      </c>
      <c r="H221" s="302">
        <v>7.4521911346643405E-2</v>
      </c>
      <c r="I221" s="302">
        <v>9.7652844665919673E-3</v>
      </c>
      <c r="J221" s="302">
        <f t="shared" si="101"/>
        <v>0.15192834688526657</v>
      </c>
      <c r="K221" s="303"/>
      <c r="L221" s="302">
        <v>5.2319652805900965E-2</v>
      </c>
      <c r="M221" s="302">
        <v>5.4720335115787951E-2</v>
      </c>
      <c r="N221" s="302">
        <v>1.1590496198972225E-2</v>
      </c>
      <c r="O221" s="302">
        <f t="shared" si="100"/>
        <v>0.11863048412066114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0.57265084998527127</v>
      </c>
      <c r="C223" s="311">
        <f t="shared" ref="C223:E223" si="102">SUM(C213:C221)</f>
        <v>0.2289869232193863</v>
      </c>
      <c r="D223" s="311">
        <f t="shared" si="102"/>
        <v>0.37736222679534193</v>
      </c>
      <c r="E223" s="311">
        <f t="shared" si="102"/>
        <v>1.1789999999999994</v>
      </c>
      <c r="F223" s="311"/>
      <c r="G223" s="311">
        <f t="shared" ref="G223:J223" si="103">SUM(G213:G221)</f>
        <v>0.91565882462309267</v>
      </c>
      <c r="H223" s="311">
        <f t="shared" si="103"/>
        <v>0.38246917426507343</v>
      </c>
      <c r="I223" s="311">
        <f t="shared" si="103"/>
        <v>0.41887200111183487</v>
      </c>
      <c r="J223" s="311">
        <f t="shared" si="103"/>
        <v>1.7170000000000007</v>
      </c>
      <c r="K223" s="311"/>
      <c r="L223" s="311">
        <f t="shared" ref="L223:O223" si="104">SUM(L213:L221)</f>
        <v>0.84526902628184752</v>
      </c>
      <c r="M223" s="311">
        <f t="shared" si="104"/>
        <v>0.38217076892601959</v>
      </c>
      <c r="N223" s="311">
        <f t="shared" si="104"/>
        <v>0.37956020479213259</v>
      </c>
      <c r="O223" s="311">
        <f t="shared" si="104"/>
        <v>1.6069999999999998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0.46047519933961045</v>
      </c>
      <c r="C230" s="302">
        <v>5.2550416611206421E-2</v>
      </c>
      <c r="D230" s="302">
        <v>0.11812348209419006</v>
      </c>
      <c r="E230" s="302">
        <f>SUM(B230:D230)</f>
        <v>0.63114909804500696</v>
      </c>
      <c r="F230" s="303"/>
      <c r="G230" s="302">
        <v>0.38855145557745208</v>
      </c>
      <c r="H230" s="302">
        <v>8.2523778411405138E-2</v>
      </c>
      <c r="I230" s="302">
        <v>6.397884546254845E-2</v>
      </c>
      <c r="J230" s="302">
        <f>SUM(G230:I230)</f>
        <v>0.5350540794514056</v>
      </c>
      <c r="K230" s="303"/>
      <c r="L230" s="302">
        <v>0.41547728014352003</v>
      </c>
      <c r="M230" s="302">
        <v>9.7461656473967095E-2</v>
      </c>
      <c r="N230" s="302">
        <v>7.3787463842736656E-2</v>
      </c>
      <c r="O230" s="302">
        <f>SUM(L230:N230)</f>
        <v>0.58672640046022373</v>
      </c>
    </row>
    <row r="231" spans="1:15" s="236" customFormat="1" x14ac:dyDescent="0.2">
      <c r="A231" s="237" t="str">
        <f>name!E$5</f>
        <v>Professional occupations</v>
      </c>
      <c r="B231" s="302">
        <v>1.2952753592280719</v>
      </c>
      <c r="C231" s="302">
        <v>6.6540569450273007E-2</v>
      </c>
      <c r="D231" s="302">
        <v>0.2871502557293904</v>
      </c>
      <c r="E231" s="302">
        <f t="shared" ref="E231:E238" si="105">SUM(B231:D231)</f>
        <v>1.6489661844077352</v>
      </c>
      <c r="F231" s="303"/>
      <c r="G231" s="302">
        <v>1.2414533068848799</v>
      </c>
      <c r="H231" s="302">
        <v>9.1458594219602632E-2</v>
      </c>
      <c r="I231" s="302">
        <v>0.14134341110161217</v>
      </c>
      <c r="J231" s="302">
        <f t="shared" ref="J231:J233" si="106">SUM(G231:I231)</f>
        <v>1.4742553122060946</v>
      </c>
      <c r="K231" s="303"/>
      <c r="L231" s="302">
        <v>1.4814181772158095</v>
      </c>
      <c r="M231" s="302">
        <v>0.11767284656989016</v>
      </c>
      <c r="N231" s="302">
        <v>0.13345586336325091</v>
      </c>
      <c r="O231" s="302">
        <f t="shared" ref="O231:O238" si="107">SUM(L231:N231)</f>
        <v>1.7325468871489507</v>
      </c>
    </row>
    <row r="232" spans="1:15" s="236" customFormat="1" x14ac:dyDescent="0.2">
      <c r="A232" s="237" t="str">
        <f>name!E$6</f>
        <v>Associate professional occupations</v>
      </c>
      <c r="B232" s="302">
        <v>0.48755156221730533</v>
      </c>
      <c r="C232" s="302">
        <v>4.8966470516179639E-2</v>
      </c>
      <c r="D232" s="302">
        <v>0.13782047711400788</v>
      </c>
      <c r="E232" s="302">
        <f t="shared" si="105"/>
        <v>0.67433850984749288</v>
      </c>
      <c r="F232" s="303"/>
      <c r="G232" s="302">
        <v>0.42865960405867232</v>
      </c>
      <c r="H232" s="302">
        <v>6.0262230405570744E-2</v>
      </c>
      <c r="I232" s="302">
        <v>8.1885263828635313E-2</v>
      </c>
      <c r="J232" s="302">
        <f t="shared" si="106"/>
        <v>0.57080709829287835</v>
      </c>
      <c r="K232" s="303"/>
      <c r="L232" s="302">
        <v>0.4525322314048188</v>
      </c>
      <c r="M232" s="302">
        <v>5.6263751279580561E-2</v>
      </c>
      <c r="N232" s="302">
        <v>9.3099431377877365E-2</v>
      </c>
      <c r="O232" s="302">
        <f t="shared" si="107"/>
        <v>0.60189541406227676</v>
      </c>
    </row>
    <row r="233" spans="1:15" s="236" customFormat="1" x14ac:dyDescent="0.2">
      <c r="A233" s="237" t="str">
        <f>name!E$7</f>
        <v>Administrative and secretarial occupations</v>
      </c>
      <c r="B233" s="302">
        <v>0.17670255696499412</v>
      </c>
      <c r="C233" s="302">
        <v>7.8795698023781502E-2</v>
      </c>
      <c r="D233" s="302">
        <v>2.9325082249409204E-2</v>
      </c>
      <c r="E233" s="302">
        <f t="shared" si="105"/>
        <v>0.28482333723818487</v>
      </c>
      <c r="F233" s="303"/>
      <c r="G233" s="302">
        <v>0.12401900278490419</v>
      </c>
      <c r="H233" s="302">
        <v>6.1471094392107267E-2</v>
      </c>
      <c r="I233" s="302">
        <v>1.3388518392365047E-2</v>
      </c>
      <c r="J233" s="302">
        <f t="shared" si="106"/>
        <v>0.1988786155693765</v>
      </c>
      <c r="K233" s="303"/>
      <c r="L233" s="302">
        <v>0.10657145074154172</v>
      </c>
      <c r="M233" s="302">
        <v>4.9924855834648736E-2</v>
      </c>
      <c r="N233" s="302">
        <v>9.3983048379986129E-3</v>
      </c>
      <c r="O233" s="302">
        <f t="shared" si="107"/>
        <v>0.16589461141418907</v>
      </c>
    </row>
    <row r="234" spans="1:15" s="236" customFormat="1" x14ac:dyDescent="0.2">
      <c r="A234" s="237" t="str">
        <f>name!E$8</f>
        <v>Skilled trades occupations</v>
      </c>
      <c r="B234" s="302">
        <v>0.21989147176044624</v>
      </c>
      <c r="C234" s="302">
        <v>1.8749806144509818E-2</v>
      </c>
      <c r="D234" s="302">
        <v>9.9260017612215659E-2</v>
      </c>
      <c r="E234" s="302">
        <f t="shared" si="105"/>
        <v>0.33790129551717174</v>
      </c>
      <c r="F234" s="303"/>
      <c r="G234" s="302">
        <v>0.13547283245580297</v>
      </c>
      <c r="H234" s="302">
        <v>1.5690042404081301E-2</v>
      </c>
      <c r="I234" s="302">
        <v>3.6238610460790265E-2</v>
      </c>
      <c r="J234" s="302">
        <f>SUM(G234:I234)</f>
        <v>0.18740148532067455</v>
      </c>
      <c r="K234" s="303"/>
      <c r="L234" s="302">
        <v>0.10568628267814059</v>
      </c>
      <c r="M234" s="302">
        <v>1.8146253505350648E-2</v>
      </c>
      <c r="N234" s="302">
        <v>6.1854351403750257E-2</v>
      </c>
      <c r="O234" s="302">
        <f t="shared" si="107"/>
        <v>0.1856868875872415</v>
      </c>
    </row>
    <row r="235" spans="1:15" s="236" customFormat="1" x14ac:dyDescent="0.2">
      <c r="A235" s="237" t="str">
        <f>name!E$9</f>
        <v>Caring, leisure and other service occupations</v>
      </c>
      <c r="B235" s="302">
        <v>8.9337638187595436E-2</v>
      </c>
      <c r="C235" s="302">
        <v>1.878231949499878E-2</v>
      </c>
      <c r="D235" s="302">
        <v>2.1532601944708671E-2</v>
      </c>
      <c r="E235" s="302">
        <f t="shared" si="105"/>
        <v>0.12965255962730288</v>
      </c>
      <c r="F235" s="303"/>
      <c r="G235" s="302">
        <v>6.0220177585346181E-2</v>
      </c>
      <c r="H235" s="302">
        <v>1.7468320029973273E-2</v>
      </c>
      <c r="I235" s="302">
        <v>1.3773757144484044E-2</v>
      </c>
      <c r="J235" s="302">
        <f t="shared" ref="J235:J238" si="108">SUM(G235:I235)</f>
        <v>9.1462254759803505E-2</v>
      </c>
      <c r="K235" s="303"/>
      <c r="L235" s="302">
        <v>8.7291090480949143E-2</v>
      </c>
      <c r="M235" s="302">
        <v>1.9499673056425918E-2</v>
      </c>
      <c r="N235" s="302">
        <v>2.3006994680726419E-2</v>
      </c>
      <c r="O235" s="302">
        <f t="shared" si="107"/>
        <v>0.12979775821810147</v>
      </c>
    </row>
    <row r="236" spans="1:15" s="236" customFormat="1" x14ac:dyDescent="0.2">
      <c r="A236" s="237" t="str">
        <f>name!E$10</f>
        <v>Sales and customer service occupations</v>
      </c>
      <c r="B236" s="302">
        <v>0.10888306399981657</v>
      </c>
      <c r="C236" s="302">
        <v>5.147925919795622E-2</v>
      </c>
      <c r="D236" s="302">
        <v>1.8712133737133287E-2</v>
      </c>
      <c r="E236" s="302">
        <f t="shared" si="105"/>
        <v>0.17907445693490606</v>
      </c>
      <c r="F236" s="303"/>
      <c r="G236" s="302">
        <v>7.2001544103775697E-2</v>
      </c>
      <c r="H236" s="302">
        <v>3.7520785355225073E-2</v>
      </c>
      <c r="I236" s="302">
        <v>6.1079331592253355E-3</v>
      </c>
      <c r="J236" s="302">
        <f t="shared" si="108"/>
        <v>0.11563026261822611</v>
      </c>
      <c r="K236" s="303"/>
      <c r="L236" s="302">
        <v>9.1584430026749666E-2</v>
      </c>
      <c r="M236" s="302">
        <v>5.2412626875028193E-2</v>
      </c>
      <c r="N236" s="302">
        <v>7.55198337591707E-3</v>
      </c>
      <c r="O236" s="302">
        <f t="shared" si="107"/>
        <v>0.15154904027769492</v>
      </c>
    </row>
    <row r="237" spans="1:15" s="236" customFormat="1" x14ac:dyDescent="0.2">
      <c r="A237" s="237" t="str">
        <f>name!E$11</f>
        <v>Process, plant and machine operatives</v>
      </c>
      <c r="B237" s="302">
        <v>2.6003518409411071E-2</v>
      </c>
      <c r="C237" s="302">
        <v>1.4600906650928461E-2</v>
      </c>
      <c r="D237" s="302">
        <v>2.4738645322975584E-2</v>
      </c>
      <c r="E237" s="302">
        <f t="shared" si="105"/>
        <v>6.5343070383315119E-2</v>
      </c>
      <c r="F237" s="303"/>
      <c r="G237" s="302">
        <v>1.225284604479151E-2</v>
      </c>
      <c r="H237" s="302">
        <v>1.9178109079453838E-2</v>
      </c>
      <c r="I237" s="302">
        <v>1.2241673470765832E-2</v>
      </c>
      <c r="J237" s="302">
        <f t="shared" si="108"/>
        <v>4.3672628595011177E-2</v>
      </c>
      <c r="K237" s="303"/>
      <c r="L237" s="302">
        <v>1.399871720188748E-2</v>
      </c>
      <c r="M237" s="302">
        <v>2.2874931968259075E-2</v>
      </c>
      <c r="N237" s="302">
        <v>1.970500234694952E-2</v>
      </c>
      <c r="O237" s="302">
        <f t="shared" si="107"/>
        <v>5.6578651517096082E-2</v>
      </c>
    </row>
    <row r="238" spans="1:15" s="236" customFormat="1" x14ac:dyDescent="0.2">
      <c r="A238" s="237" t="str">
        <f>name!E$12</f>
        <v>Elementary occupations</v>
      </c>
      <c r="B238" s="302">
        <v>8.0430417795300302E-2</v>
      </c>
      <c r="C238" s="302">
        <v>3.8038066792854576E-2</v>
      </c>
      <c r="D238" s="302">
        <v>4.3283003410720944E-2</v>
      </c>
      <c r="E238" s="302">
        <f t="shared" si="105"/>
        <v>0.16175148799887581</v>
      </c>
      <c r="F238" s="303"/>
      <c r="G238" s="302">
        <v>3.1907000523000439E-2</v>
      </c>
      <c r="H238" s="302">
        <v>2.5793534965480466E-2</v>
      </c>
      <c r="I238" s="302">
        <v>1.513772769805E-2</v>
      </c>
      <c r="J238" s="302">
        <f t="shared" si="108"/>
        <v>7.2838263186530902E-2</v>
      </c>
      <c r="K238" s="303"/>
      <c r="L238" s="302">
        <v>3.4085259893952377E-2</v>
      </c>
      <c r="M238" s="302">
        <v>1.9718010117093374E-2</v>
      </c>
      <c r="N238" s="302">
        <v>2.2521079303186371E-2</v>
      </c>
      <c r="O238" s="302">
        <f t="shared" si="107"/>
        <v>7.6324349314232126E-2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2.9445507879025521</v>
      </c>
      <c r="C240" s="311">
        <f t="shared" ref="C240:E240" si="109">SUM(C230:C238)</f>
        <v>0.38850351288268842</v>
      </c>
      <c r="D240" s="311">
        <f t="shared" si="109"/>
        <v>0.77994569921475176</v>
      </c>
      <c r="E240" s="311">
        <f t="shared" si="109"/>
        <v>4.1129999999999916</v>
      </c>
      <c r="F240" s="311"/>
      <c r="G240" s="311">
        <f t="shared" ref="G240:J240" si="110">SUM(G230:G238)</f>
        <v>2.4945377700186251</v>
      </c>
      <c r="H240" s="311">
        <f t="shared" si="110"/>
        <v>0.4113664892628997</v>
      </c>
      <c r="I240" s="311">
        <f t="shared" si="110"/>
        <v>0.38409574071847641</v>
      </c>
      <c r="J240" s="311">
        <f t="shared" si="110"/>
        <v>3.2900000000000009</v>
      </c>
      <c r="K240" s="311"/>
      <c r="L240" s="311">
        <f t="shared" ref="L240:O240" si="111">SUM(L230:L238)</f>
        <v>2.7886449197873691</v>
      </c>
      <c r="M240" s="311">
        <f t="shared" si="111"/>
        <v>0.45397460568024378</v>
      </c>
      <c r="N240" s="311">
        <f t="shared" si="111"/>
        <v>0.44438047453239321</v>
      </c>
      <c r="O240" s="311">
        <f t="shared" si="111"/>
        <v>3.6870000000000074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0.41271967694769263</v>
      </c>
      <c r="C247" s="302">
        <v>3.517219850253335E-2</v>
      </c>
      <c r="D247" s="302">
        <v>3.4746695983824967E-2</v>
      </c>
      <c r="E247" s="302">
        <f>SUM(B247:D247)</f>
        <v>0.48263857143405092</v>
      </c>
      <c r="F247" s="303"/>
      <c r="G247" s="302">
        <v>0.50051003456938192</v>
      </c>
      <c r="H247" s="302">
        <v>5.1132205344564099E-2</v>
      </c>
      <c r="I247" s="302">
        <v>2.0108892316689022E-2</v>
      </c>
      <c r="J247" s="302">
        <f>SUM(G247:I247)</f>
        <v>0.57175113223063501</v>
      </c>
      <c r="K247" s="303"/>
      <c r="L247" s="302">
        <v>0.47833025461316475</v>
      </c>
      <c r="M247" s="302">
        <v>5.8499971652755514E-2</v>
      </c>
      <c r="N247" s="302">
        <v>2.2183028945887317E-2</v>
      </c>
      <c r="O247" s="302">
        <f>SUM(L247:N247)</f>
        <v>0.55901325521180756</v>
      </c>
    </row>
    <row r="248" spans="1:15" s="236" customFormat="1" x14ac:dyDescent="0.2">
      <c r="A248" s="237" t="str">
        <f>name!E$5</f>
        <v>Professional occupations</v>
      </c>
      <c r="B248" s="302">
        <v>0.48546977530844426</v>
      </c>
      <c r="C248" s="302">
        <v>2.7016589806807319E-2</v>
      </c>
      <c r="D248" s="302">
        <v>4.2674214718563863E-2</v>
      </c>
      <c r="E248" s="302">
        <f t="shared" ref="E248:E255" si="112">SUM(B248:D248)</f>
        <v>0.5551605798338155</v>
      </c>
      <c r="F248" s="303"/>
      <c r="G248" s="302">
        <v>0.69122352867744874</v>
      </c>
      <c r="H248" s="302">
        <v>3.8851603479116877E-2</v>
      </c>
      <c r="I248" s="302">
        <v>2.2251454659920171E-2</v>
      </c>
      <c r="J248" s="302">
        <f t="shared" ref="J248:J250" si="113">SUM(G248:I248)</f>
        <v>0.75232658681648579</v>
      </c>
      <c r="K248" s="303"/>
      <c r="L248" s="302">
        <v>0.79169027379169377</v>
      </c>
      <c r="M248" s="302">
        <v>4.3629328809994122E-2</v>
      </c>
      <c r="N248" s="302">
        <v>2.160014360057157E-2</v>
      </c>
      <c r="O248" s="302">
        <f t="shared" ref="O248:O255" si="114">SUM(L248:N248)</f>
        <v>0.85691974620225952</v>
      </c>
    </row>
    <row r="249" spans="1:15" s="236" customFormat="1" x14ac:dyDescent="0.2">
      <c r="A249" s="237" t="str">
        <f>name!E$6</f>
        <v>Associate professional occupations</v>
      </c>
      <c r="B249" s="302">
        <v>0.51883368187810874</v>
      </c>
      <c r="C249" s="302">
        <v>5.8698856522812107E-2</v>
      </c>
      <c r="D249" s="302">
        <v>5.0042769381390059E-2</v>
      </c>
      <c r="E249" s="302">
        <f t="shared" si="112"/>
        <v>0.62757530778231096</v>
      </c>
      <c r="F249" s="303"/>
      <c r="G249" s="302">
        <v>0.63691304794805281</v>
      </c>
      <c r="H249" s="302">
        <v>6.804210930495122E-2</v>
      </c>
      <c r="I249" s="302">
        <v>2.8496029477140979E-2</v>
      </c>
      <c r="J249" s="302">
        <f t="shared" si="113"/>
        <v>0.73345118673014509</v>
      </c>
      <c r="K249" s="303"/>
      <c r="L249" s="302">
        <v>0.55980833129533403</v>
      </c>
      <c r="M249" s="302">
        <v>7.2042899097365679E-2</v>
      </c>
      <c r="N249" s="302">
        <v>2.5455909134645814E-2</v>
      </c>
      <c r="O249" s="302">
        <f t="shared" si="114"/>
        <v>0.65730713952734554</v>
      </c>
    </row>
    <row r="250" spans="1:15" s="236" customFormat="1" x14ac:dyDescent="0.2">
      <c r="A250" s="237" t="str">
        <f>name!E$7</f>
        <v>Administrative and secretarial occupations</v>
      </c>
      <c r="B250" s="302">
        <v>0.55365083958029571</v>
      </c>
      <c r="C250" s="302">
        <v>0.24323860844022593</v>
      </c>
      <c r="D250" s="302">
        <v>7.2444245022943816E-3</v>
      </c>
      <c r="E250" s="302">
        <f t="shared" si="112"/>
        <v>0.80413387252281598</v>
      </c>
      <c r="F250" s="303"/>
      <c r="G250" s="302">
        <v>0.58306260326372683</v>
      </c>
      <c r="H250" s="302">
        <v>0.24061609100413531</v>
      </c>
      <c r="I250" s="302">
        <v>6.3423492569923551E-3</v>
      </c>
      <c r="J250" s="302">
        <f t="shared" si="113"/>
        <v>0.83002104352485451</v>
      </c>
      <c r="K250" s="303"/>
      <c r="L250" s="302">
        <v>0.41032784774541392</v>
      </c>
      <c r="M250" s="302">
        <v>0.1783564960222434</v>
      </c>
      <c r="N250" s="302">
        <v>5.6056561869446166E-3</v>
      </c>
      <c r="O250" s="302">
        <f t="shared" si="114"/>
        <v>0.59428999995460197</v>
      </c>
    </row>
    <row r="251" spans="1:15" s="236" customFormat="1" x14ac:dyDescent="0.2">
      <c r="A251" s="237" t="str">
        <f>name!E$8</f>
        <v>Skilled trades occupations</v>
      </c>
      <c r="B251" s="302">
        <v>3.1811948451856593E-2</v>
      </c>
      <c r="C251" s="302">
        <v>7.0541075068231429E-3</v>
      </c>
      <c r="D251" s="302">
        <v>1.784628012988192E-2</v>
      </c>
      <c r="E251" s="302">
        <f t="shared" si="112"/>
        <v>5.671233608856166E-2</v>
      </c>
      <c r="F251" s="303"/>
      <c r="G251" s="302">
        <v>2.8491201020504134E-2</v>
      </c>
      <c r="H251" s="302">
        <v>4.4556022358666261E-3</v>
      </c>
      <c r="I251" s="302">
        <v>7.2842726665465441E-3</v>
      </c>
      <c r="J251" s="302">
        <f>SUM(G251:I251)</f>
        <v>4.0231075922917303E-2</v>
      </c>
      <c r="K251" s="303"/>
      <c r="L251" s="302">
        <v>2.6853844617801135E-2</v>
      </c>
      <c r="M251" s="302">
        <v>5.0269172938855232E-3</v>
      </c>
      <c r="N251" s="302">
        <v>7.9344715436759222E-3</v>
      </c>
      <c r="O251" s="302">
        <f t="shared" si="114"/>
        <v>3.9815233455362579E-2</v>
      </c>
    </row>
    <row r="252" spans="1:15" s="236" customFormat="1" x14ac:dyDescent="0.2">
      <c r="A252" s="237" t="str">
        <f>name!E$9</f>
        <v>Caring, leisure and other service occupations</v>
      </c>
      <c r="B252" s="302">
        <v>1.5908951119764904E-2</v>
      </c>
      <c r="C252" s="302">
        <v>2.5484401806256871E-3</v>
      </c>
      <c r="D252" s="302">
        <v>2.1149113408495471E-3</v>
      </c>
      <c r="E252" s="302">
        <f t="shared" si="112"/>
        <v>2.0572302641240138E-2</v>
      </c>
      <c r="F252" s="303"/>
      <c r="G252" s="302">
        <v>1.8442106538966215E-2</v>
      </c>
      <c r="H252" s="302">
        <v>2.195499968929772E-3</v>
      </c>
      <c r="I252" s="302">
        <v>2.9238610853658904E-3</v>
      </c>
      <c r="J252" s="302">
        <f t="shared" ref="J252:J255" si="115">SUM(G252:I252)</f>
        <v>2.356146759326188E-2</v>
      </c>
      <c r="K252" s="303"/>
      <c r="L252" s="302">
        <v>2.0685049432127574E-2</v>
      </c>
      <c r="M252" s="302">
        <v>1.8063380903560167E-3</v>
      </c>
      <c r="N252" s="302">
        <v>4.2359240508021735E-3</v>
      </c>
      <c r="O252" s="302">
        <f t="shared" si="114"/>
        <v>2.6727311573285763E-2</v>
      </c>
    </row>
    <row r="253" spans="1:15" s="236" customFormat="1" x14ac:dyDescent="0.2">
      <c r="A253" s="237" t="str">
        <f>name!E$10</f>
        <v>Sales and customer service occupations</v>
      </c>
      <c r="B253" s="302">
        <v>0.12945572526619253</v>
      </c>
      <c r="C253" s="302">
        <v>6.6172514815249897E-2</v>
      </c>
      <c r="D253" s="302">
        <v>9.7262442809771914E-3</v>
      </c>
      <c r="E253" s="302">
        <f t="shared" si="112"/>
        <v>0.2053544843624196</v>
      </c>
      <c r="F253" s="303"/>
      <c r="G253" s="302">
        <v>0.13664635603498357</v>
      </c>
      <c r="H253" s="302">
        <v>7.0659034393971379E-2</v>
      </c>
      <c r="I253" s="302">
        <v>8.2925029272155927E-3</v>
      </c>
      <c r="J253" s="302">
        <f t="shared" si="115"/>
        <v>0.21559789335617055</v>
      </c>
      <c r="K253" s="303"/>
      <c r="L253" s="302">
        <v>0.14030077079638284</v>
      </c>
      <c r="M253" s="302">
        <v>8.0640942962810866E-2</v>
      </c>
      <c r="N253" s="302">
        <v>6.9895489228025418E-3</v>
      </c>
      <c r="O253" s="302">
        <f t="shared" si="114"/>
        <v>0.22793126268199623</v>
      </c>
    </row>
    <row r="254" spans="1:15" s="236" customFormat="1" x14ac:dyDescent="0.2">
      <c r="A254" s="237" t="str">
        <f>name!E$11</f>
        <v>Process, plant and machine operatives</v>
      </c>
      <c r="B254" s="302">
        <v>1.3822163127668293E-2</v>
      </c>
      <c r="C254" s="302">
        <v>2.9803556863318122E-3</v>
      </c>
      <c r="D254" s="302">
        <v>6.5768429663248659E-3</v>
      </c>
      <c r="E254" s="302">
        <f t="shared" si="112"/>
        <v>2.3379361780324973E-2</v>
      </c>
      <c r="F254" s="303"/>
      <c r="G254" s="302">
        <v>1.145015715242558E-2</v>
      </c>
      <c r="H254" s="302">
        <v>1.9048591918472671E-3</v>
      </c>
      <c r="I254" s="302">
        <v>4.4088601905417314E-3</v>
      </c>
      <c r="J254" s="302">
        <f t="shared" si="115"/>
        <v>1.7763876534814579E-2</v>
      </c>
      <c r="K254" s="303"/>
      <c r="L254" s="302">
        <v>1.2687422038979296E-2</v>
      </c>
      <c r="M254" s="302">
        <v>3.8839706598293028E-3</v>
      </c>
      <c r="N254" s="302">
        <v>6.787529485771761E-3</v>
      </c>
      <c r="O254" s="302">
        <f t="shared" si="114"/>
        <v>2.3358922184580359E-2</v>
      </c>
    </row>
    <row r="255" spans="1:15" s="236" customFormat="1" x14ac:dyDescent="0.2">
      <c r="A255" s="237" t="str">
        <f>name!E$12</f>
        <v>Elementary occupations</v>
      </c>
      <c r="B255" s="302">
        <v>3.4520941556825294E-2</v>
      </c>
      <c r="C255" s="302">
        <v>1.1018858998252203E-2</v>
      </c>
      <c r="D255" s="302">
        <v>3.9333829993819219E-3</v>
      </c>
      <c r="E255" s="302">
        <f t="shared" si="112"/>
        <v>4.947318355445942E-2</v>
      </c>
      <c r="F255" s="303"/>
      <c r="G255" s="302">
        <v>2.8753679263287792E-2</v>
      </c>
      <c r="H255" s="302">
        <v>8.208929916318216E-3</v>
      </c>
      <c r="I255" s="302">
        <v>3.3331281111084864E-3</v>
      </c>
      <c r="J255" s="302">
        <f t="shared" si="115"/>
        <v>4.0295737290714492E-2</v>
      </c>
      <c r="K255" s="303"/>
      <c r="L255" s="302">
        <v>2.5720502586021293E-2</v>
      </c>
      <c r="M255" s="302">
        <v>6.4403774174416634E-3</v>
      </c>
      <c r="N255" s="302">
        <v>4.4762492053018283E-3</v>
      </c>
      <c r="O255" s="302">
        <f t="shared" si="114"/>
        <v>3.6637129208764781E-2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2.1961937032368493</v>
      </c>
      <c r="C257" s="311">
        <f t="shared" ref="C257:E257" si="116">SUM(C247:C255)</f>
        <v>0.45390053045966139</v>
      </c>
      <c r="D257" s="311">
        <f t="shared" si="116"/>
        <v>0.1749057663034887</v>
      </c>
      <c r="E257" s="311">
        <f t="shared" si="116"/>
        <v>2.8249999999999993</v>
      </c>
      <c r="F257" s="311"/>
      <c r="G257" s="311">
        <f t="shared" ref="G257:J257" si="117">SUM(G247:G255)</f>
        <v>2.6354927144687781</v>
      </c>
      <c r="H257" s="311">
        <f t="shared" si="117"/>
        <v>0.48606593483970068</v>
      </c>
      <c r="I257" s="311">
        <f t="shared" si="117"/>
        <v>0.10344135069152079</v>
      </c>
      <c r="J257" s="311">
        <f t="shared" si="117"/>
        <v>3.2249999999999992</v>
      </c>
      <c r="K257" s="311"/>
      <c r="L257" s="311">
        <f t="shared" ref="L257:O257" si="118">SUM(L247:L255)</f>
        <v>2.4664042969169189</v>
      </c>
      <c r="M257" s="311">
        <f t="shared" si="118"/>
        <v>0.45032724200668217</v>
      </c>
      <c r="N257" s="311">
        <f t="shared" si="118"/>
        <v>0.10526846107640354</v>
      </c>
      <c r="O257" s="311">
        <f t="shared" si="118"/>
        <v>3.0220000000000038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0.50455118020680456</v>
      </c>
      <c r="C264" s="302">
        <v>0.11258333630200985</v>
      </c>
      <c r="D264" s="302">
        <v>0.39385906869878662</v>
      </c>
      <c r="E264" s="302">
        <f>SUM(B264:D264)</f>
        <v>1.0109935852076011</v>
      </c>
      <c r="F264" s="303"/>
      <c r="G264" s="302">
        <v>0.88835832676913651</v>
      </c>
      <c r="H264" s="302">
        <v>0.10455562396372903</v>
      </c>
      <c r="I264" s="302">
        <v>0.30533787457633721</v>
      </c>
      <c r="J264" s="302">
        <f>SUM(G264:I264)</f>
        <v>1.2982518253092028</v>
      </c>
      <c r="K264" s="303"/>
      <c r="L264" s="302">
        <v>0.90271682020039468</v>
      </c>
      <c r="M264" s="302">
        <v>9.4038124515472166E-2</v>
      </c>
      <c r="N264" s="302">
        <v>0.31930722062492783</v>
      </c>
      <c r="O264" s="302">
        <f>SUM(L264:N264)</f>
        <v>1.3160621653407947</v>
      </c>
    </row>
    <row r="265" spans="1:15" s="236" customFormat="1" x14ac:dyDescent="0.2">
      <c r="A265" s="237" t="str">
        <f>name!E$5</f>
        <v>Professional occupations</v>
      </c>
      <c r="B265" s="302">
        <v>0.4506424022998135</v>
      </c>
      <c r="C265" s="302">
        <v>0.11399828641672122</v>
      </c>
      <c r="D265" s="302">
        <v>0.10803047670796442</v>
      </c>
      <c r="E265" s="302">
        <f t="shared" ref="E265:E272" si="119">SUM(B265:D265)</f>
        <v>0.67267116542449912</v>
      </c>
      <c r="F265" s="303"/>
      <c r="G265" s="302">
        <v>0.92784388786989802</v>
      </c>
      <c r="H265" s="302">
        <v>0.10099482407547461</v>
      </c>
      <c r="I265" s="302">
        <v>8.1232945192078909E-2</v>
      </c>
      <c r="J265" s="302">
        <f t="shared" ref="J265:J267" si="120">SUM(G265:I265)</f>
        <v>1.1100716571374516</v>
      </c>
      <c r="K265" s="303"/>
      <c r="L265" s="302">
        <v>0.93862249013276389</v>
      </c>
      <c r="M265" s="302">
        <v>9.2308724812505391E-2</v>
      </c>
      <c r="N265" s="302">
        <v>4.9108750200642676E-2</v>
      </c>
      <c r="O265" s="302">
        <f t="shared" ref="O265:O272" si="121">SUM(L265:N265)</f>
        <v>1.0800399651459118</v>
      </c>
    </row>
    <row r="266" spans="1:15" s="236" customFormat="1" x14ac:dyDescent="0.2">
      <c r="A266" s="237" t="str">
        <f>name!E$6</f>
        <v>Associate professional occupations</v>
      </c>
      <c r="B266" s="302">
        <v>0.40517172205886753</v>
      </c>
      <c r="C266" s="302">
        <v>0.14230815809417224</v>
      </c>
      <c r="D266" s="302">
        <v>0.11745834068748842</v>
      </c>
      <c r="E266" s="302">
        <f t="shared" si="119"/>
        <v>0.66493822084052823</v>
      </c>
      <c r="F266" s="303"/>
      <c r="G266" s="302">
        <v>0.77172181276825436</v>
      </c>
      <c r="H266" s="302">
        <v>0.10932883889895323</v>
      </c>
      <c r="I266" s="302">
        <v>7.5627711106518364E-2</v>
      </c>
      <c r="J266" s="302">
        <f t="shared" si="120"/>
        <v>0.95667836277372598</v>
      </c>
      <c r="K266" s="303"/>
      <c r="L266" s="302">
        <v>0.69335265402621693</v>
      </c>
      <c r="M266" s="302">
        <v>8.9774253264895923E-2</v>
      </c>
      <c r="N266" s="302">
        <v>5.2221674185686948E-2</v>
      </c>
      <c r="O266" s="302">
        <f t="shared" si="121"/>
        <v>0.8353485814767998</v>
      </c>
    </row>
    <row r="267" spans="1:15" s="236" customFormat="1" x14ac:dyDescent="0.2">
      <c r="A267" s="237" t="str">
        <f>name!E$7</f>
        <v>Administrative and secretarial occupations</v>
      </c>
      <c r="B267" s="302">
        <v>0.35499626856909117</v>
      </c>
      <c r="C267" s="302">
        <v>0.56090183360024892</v>
      </c>
      <c r="D267" s="302">
        <v>9.7174076764700482E-2</v>
      </c>
      <c r="E267" s="302">
        <f t="shared" si="119"/>
        <v>1.0130721789340407</v>
      </c>
      <c r="F267" s="303"/>
      <c r="G267" s="302">
        <v>0.60980896626650205</v>
      </c>
      <c r="H267" s="302">
        <v>0.3389849946556367</v>
      </c>
      <c r="I267" s="302">
        <v>5.3040144875020248E-2</v>
      </c>
      <c r="J267" s="302">
        <f t="shared" si="120"/>
        <v>1.0018341057971589</v>
      </c>
      <c r="K267" s="303"/>
      <c r="L267" s="302">
        <v>0.39757280677370854</v>
      </c>
      <c r="M267" s="302">
        <v>0.23350272231088473</v>
      </c>
      <c r="N267" s="302">
        <v>4.3222353774829851E-2</v>
      </c>
      <c r="O267" s="302">
        <f t="shared" si="121"/>
        <v>0.67429788285942316</v>
      </c>
    </row>
    <row r="268" spans="1:15" s="236" customFormat="1" x14ac:dyDescent="0.2">
      <c r="A268" s="237" t="str">
        <f>name!E$8</f>
        <v>Skilled trades occupations</v>
      </c>
      <c r="B268" s="302">
        <v>0.19667715115507478</v>
      </c>
      <c r="C268" s="302">
        <v>3.0395546452077774E-2</v>
      </c>
      <c r="D268" s="302">
        <v>0.29506879358249694</v>
      </c>
      <c r="E268" s="302">
        <f t="shared" si="119"/>
        <v>0.52214149118964948</v>
      </c>
      <c r="F268" s="303"/>
      <c r="G268" s="302">
        <v>0.24496863739362815</v>
      </c>
      <c r="H268" s="302">
        <v>1.6843049987560952E-2</v>
      </c>
      <c r="I268" s="302">
        <v>0.17559985377899295</v>
      </c>
      <c r="J268" s="302">
        <f>SUM(G268:I268)</f>
        <v>0.43741154116018205</v>
      </c>
      <c r="K268" s="303"/>
      <c r="L268" s="302">
        <v>0.25805239853809314</v>
      </c>
      <c r="M268" s="302">
        <v>2.2199112641124313E-2</v>
      </c>
      <c r="N268" s="302">
        <v>0.17640664362096453</v>
      </c>
      <c r="O268" s="302">
        <f t="shared" si="121"/>
        <v>0.45665815480018196</v>
      </c>
    </row>
    <row r="269" spans="1:15" s="236" customFormat="1" x14ac:dyDescent="0.2">
      <c r="A269" s="237" t="str">
        <f>name!E$9</f>
        <v>Caring, leisure and other service occupations</v>
      </c>
      <c r="B269" s="302">
        <v>0.10120233312471087</v>
      </c>
      <c r="C269" s="302">
        <v>6.5234993230110255E-2</v>
      </c>
      <c r="D269" s="302">
        <v>4.2696203308067233E-2</v>
      </c>
      <c r="E269" s="302">
        <f t="shared" si="119"/>
        <v>0.20913352966288834</v>
      </c>
      <c r="F269" s="303"/>
      <c r="G269" s="302">
        <v>0.16682181078817834</v>
      </c>
      <c r="H269" s="302">
        <v>3.9538661891805799E-2</v>
      </c>
      <c r="I269" s="302">
        <v>2.9467866904400827E-2</v>
      </c>
      <c r="J269" s="302">
        <f t="shared" ref="J269:J272" si="122">SUM(G269:I269)</f>
        <v>0.23582833958438498</v>
      </c>
      <c r="K269" s="303"/>
      <c r="L269" s="302">
        <v>0.16931816444827713</v>
      </c>
      <c r="M269" s="302">
        <v>3.1155073846450044E-2</v>
      </c>
      <c r="N269" s="302">
        <v>4.5440816145010006E-2</v>
      </c>
      <c r="O269" s="302">
        <f t="shared" si="121"/>
        <v>0.24591405443973718</v>
      </c>
    </row>
    <row r="270" spans="1:15" s="236" customFormat="1" x14ac:dyDescent="0.2">
      <c r="A270" s="237" t="str">
        <f>name!E$10</f>
        <v>Sales and customer service occupations</v>
      </c>
      <c r="B270" s="302">
        <v>0.23142117597374517</v>
      </c>
      <c r="C270" s="302">
        <v>0.21610450675516443</v>
      </c>
      <c r="D270" s="302">
        <v>0.10944929767252472</v>
      </c>
      <c r="E270" s="302">
        <f t="shared" si="119"/>
        <v>0.55697498040143434</v>
      </c>
      <c r="F270" s="303"/>
      <c r="G270" s="302">
        <v>0.35359796655164494</v>
      </c>
      <c r="H270" s="302">
        <v>0.12820239576979769</v>
      </c>
      <c r="I270" s="302">
        <v>6.1875603986350378E-2</v>
      </c>
      <c r="J270" s="302">
        <f t="shared" si="122"/>
        <v>0.54367596630779302</v>
      </c>
      <c r="K270" s="303"/>
      <c r="L270" s="302">
        <v>0.2965353933826525</v>
      </c>
      <c r="M270" s="302">
        <v>0.11058600962960526</v>
      </c>
      <c r="N270" s="302">
        <v>4.9376460957585119E-2</v>
      </c>
      <c r="O270" s="302">
        <f t="shared" si="121"/>
        <v>0.45649786396984288</v>
      </c>
    </row>
    <row r="271" spans="1:15" s="236" customFormat="1" x14ac:dyDescent="0.2">
      <c r="A271" s="237" t="str">
        <f>name!E$11</f>
        <v>Process, plant and machine operatives</v>
      </c>
      <c r="B271" s="302">
        <v>6.5097418850717848E-2</v>
      </c>
      <c r="C271" s="302">
        <v>1.0059457061560117E-2</v>
      </c>
      <c r="D271" s="302">
        <v>1.137006714175557E-2</v>
      </c>
      <c r="E271" s="302">
        <f t="shared" si="119"/>
        <v>8.6526943054033523E-2</v>
      </c>
      <c r="F271" s="303"/>
      <c r="G271" s="302">
        <v>7.6852538496439027E-2</v>
      </c>
      <c r="H271" s="302">
        <v>5.5627042713935438E-3</v>
      </c>
      <c r="I271" s="302">
        <v>9.7310736635504939E-3</v>
      </c>
      <c r="J271" s="302">
        <f t="shared" si="122"/>
        <v>9.2146316431383074E-2</v>
      </c>
      <c r="K271" s="303"/>
      <c r="L271" s="302">
        <v>6.9327921602297948E-2</v>
      </c>
      <c r="M271" s="302">
        <v>6.0700869550901178E-3</v>
      </c>
      <c r="N271" s="302">
        <v>1.1242986520840593E-2</v>
      </c>
      <c r="O271" s="302">
        <f t="shared" si="121"/>
        <v>8.6640995078228658E-2</v>
      </c>
    </row>
    <row r="272" spans="1:15" s="236" customFormat="1" x14ac:dyDescent="0.2">
      <c r="A272" s="237" t="str">
        <f>name!E$12</f>
        <v>Elementary occupations</v>
      </c>
      <c r="B272" s="302">
        <v>8.7771054043746743E-2</v>
      </c>
      <c r="C272" s="302">
        <v>8.0171121744938401E-2</v>
      </c>
      <c r="D272" s="302">
        <v>5.0605729496642125E-2</v>
      </c>
      <c r="E272" s="302">
        <f t="shared" si="119"/>
        <v>0.21854790528532728</v>
      </c>
      <c r="F272" s="303"/>
      <c r="G272" s="302">
        <v>0.11615221579461114</v>
      </c>
      <c r="H272" s="302">
        <v>4.0015839718049458E-2</v>
      </c>
      <c r="I272" s="302">
        <v>2.5933829986047666E-2</v>
      </c>
      <c r="J272" s="302">
        <f t="shared" si="122"/>
        <v>0.18210188549870826</v>
      </c>
      <c r="K272" s="303"/>
      <c r="L272" s="302">
        <v>9.5194941056297597E-2</v>
      </c>
      <c r="M272" s="302">
        <v>1.4159783393919583E-2</v>
      </c>
      <c r="N272" s="302">
        <v>3.6185612438858469E-2</v>
      </c>
      <c r="O272" s="302">
        <f t="shared" si="121"/>
        <v>0.14554033688907564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2.3975307062825721</v>
      </c>
      <c r="C274" s="311">
        <f t="shared" ref="C274:E274" si="123">SUM(C264:C272)</f>
        <v>1.331757239657003</v>
      </c>
      <c r="D274" s="311">
        <f t="shared" si="123"/>
        <v>1.2257120540604267</v>
      </c>
      <c r="E274" s="311">
        <f t="shared" si="123"/>
        <v>4.9550000000000018</v>
      </c>
      <c r="F274" s="311"/>
      <c r="G274" s="311">
        <f t="shared" ref="G274:J274" si="124">SUM(G264:G272)</f>
        <v>4.1561261626982926</v>
      </c>
      <c r="H274" s="311">
        <f t="shared" si="124"/>
        <v>0.88402693323240089</v>
      </c>
      <c r="I274" s="311">
        <f t="shared" si="124"/>
        <v>0.81784690406929705</v>
      </c>
      <c r="J274" s="311">
        <f t="shared" si="124"/>
        <v>5.8579999999999917</v>
      </c>
      <c r="K274" s="311"/>
      <c r="L274" s="311">
        <f t="shared" ref="L274:O274" si="125">SUM(L264:L272)</f>
        <v>3.8206935901607024</v>
      </c>
      <c r="M274" s="311">
        <f t="shared" si="125"/>
        <v>0.69379389136994751</v>
      </c>
      <c r="N274" s="311">
        <f t="shared" si="125"/>
        <v>0.782512518469346</v>
      </c>
      <c r="O274" s="311">
        <f t="shared" si="125"/>
        <v>5.2969999999999953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1.6842207002140572</v>
      </c>
      <c r="C281" s="302">
        <v>0.25977540313150049</v>
      </c>
      <c r="D281" s="302">
        <v>0.58336549659544223</v>
      </c>
      <c r="E281" s="302">
        <f>SUM(B281:D281)</f>
        <v>2.527361599941</v>
      </c>
      <c r="F281" s="303"/>
      <c r="G281" s="302">
        <v>1.6121509350918477</v>
      </c>
      <c r="H281" s="302">
        <v>0.44162519088945307</v>
      </c>
      <c r="I281" s="302">
        <v>0.50793214681051124</v>
      </c>
      <c r="J281" s="302">
        <f>SUM(G281:I281)</f>
        <v>2.5617082727918121</v>
      </c>
      <c r="K281" s="303"/>
      <c r="L281" s="302">
        <v>1.8428240337312445</v>
      </c>
      <c r="M281" s="302">
        <v>0.6095737828415021</v>
      </c>
      <c r="N281" s="302">
        <v>0.66860225624278324</v>
      </c>
      <c r="O281" s="302">
        <f>SUM(L281:N281)</f>
        <v>3.12100007281553</v>
      </c>
    </row>
    <row r="282" spans="1:15" s="236" customFormat="1" x14ac:dyDescent="0.2">
      <c r="A282" s="237" t="str">
        <f>name!E$5</f>
        <v>Professional occupations</v>
      </c>
      <c r="B282" s="302">
        <v>4.1397906167399139</v>
      </c>
      <c r="C282" s="302">
        <v>0.51349293850414812</v>
      </c>
      <c r="D282" s="302">
        <v>1.9780550102402223</v>
      </c>
      <c r="E282" s="302">
        <f t="shared" ref="E282:E289" si="126">SUM(B282:D282)</f>
        <v>6.6313385654842847</v>
      </c>
      <c r="F282" s="303"/>
      <c r="G282" s="302">
        <v>4.6231754865371171</v>
      </c>
      <c r="H282" s="302">
        <v>0.78079709454607749</v>
      </c>
      <c r="I282" s="302">
        <v>1.4380847482684336</v>
      </c>
      <c r="J282" s="302">
        <f t="shared" ref="J282:J284" si="127">SUM(G282:I282)</f>
        <v>6.8420573293516282</v>
      </c>
      <c r="K282" s="303"/>
      <c r="L282" s="302">
        <v>5.919872642971697</v>
      </c>
      <c r="M282" s="302">
        <v>1.101079778835611</v>
      </c>
      <c r="N282" s="302">
        <v>1.5942107898846651</v>
      </c>
      <c r="O282" s="302">
        <f t="shared" ref="O282:O289" si="128">SUM(L282:N282)</f>
        <v>8.6151632116919732</v>
      </c>
    </row>
    <row r="283" spans="1:15" s="236" customFormat="1" x14ac:dyDescent="0.2">
      <c r="A283" s="237" t="str">
        <f>name!E$6</f>
        <v>Associate professional occupations</v>
      </c>
      <c r="B283" s="302">
        <v>2.09591877934233</v>
      </c>
      <c r="C283" s="302">
        <v>0.40746971343190502</v>
      </c>
      <c r="D283" s="302">
        <v>0.9041303476379835</v>
      </c>
      <c r="E283" s="302">
        <f t="shared" si="126"/>
        <v>3.4075188404122185</v>
      </c>
      <c r="F283" s="303"/>
      <c r="G283" s="302">
        <v>2.1557173388445436</v>
      </c>
      <c r="H283" s="302">
        <v>0.54797795089674706</v>
      </c>
      <c r="I283" s="302">
        <v>0.74548311241645937</v>
      </c>
      <c r="J283" s="302">
        <f t="shared" si="127"/>
        <v>3.4491784021577501</v>
      </c>
      <c r="K283" s="303"/>
      <c r="L283" s="302">
        <v>2.2930721257842883</v>
      </c>
      <c r="M283" s="302">
        <v>0.67894794118472679</v>
      </c>
      <c r="N283" s="302">
        <v>0.93303239582307818</v>
      </c>
      <c r="O283" s="302">
        <f t="shared" si="128"/>
        <v>3.9050524627920931</v>
      </c>
    </row>
    <row r="284" spans="1:15" s="236" customFormat="1" x14ac:dyDescent="0.2">
      <c r="A284" s="237" t="str">
        <f>name!E$7</f>
        <v>Administrative and secretarial occupations</v>
      </c>
      <c r="B284" s="302">
        <v>1.435928232708285</v>
      </c>
      <c r="C284" s="302">
        <v>1.0887521877227355</v>
      </c>
      <c r="D284" s="302">
        <v>0.46011626039797193</v>
      </c>
      <c r="E284" s="302">
        <f t="shared" si="126"/>
        <v>2.9847966808289925</v>
      </c>
      <c r="F284" s="303"/>
      <c r="G284" s="302">
        <v>1.3273010810270727</v>
      </c>
      <c r="H284" s="302">
        <v>1.2430147712384683</v>
      </c>
      <c r="I284" s="302">
        <v>0.4580256639377065</v>
      </c>
      <c r="J284" s="302">
        <f t="shared" si="127"/>
        <v>3.0283415162032474</v>
      </c>
      <c r="K284" s="303"/>
      <c r="L284" s="302">
        <v>1.0134884925050027</v>
      </c>
      <c r="M284" s="302">
        <v>1.1748807973834858</v>
      </c>
      <c r="N284" s="302">
        <v>0.43909920997241242</v>
      </c>
      <c r="O284" s="302">
        <f t="shared" si="128"/>
        <v>2.627468499860901</v>
      </c>
    </row>
    <row r="285" spans="1:15" s="236" customFormat="1" x14ac:dyDescent="0.2">
      <c r="A285" s="237" t="str">
        <f>name!E$8</f>
        <v>Skilled trades occupations</v>
      </c>
      <c r="B285" s="302">
        <v>0.41885929920134962</v>
      </c>
      <c r="C285" s="302">
        <v>8.9505482150085164E-2</v>
      </c>
      <c r="D285" s="302">
        <v>0.18146900475865324</v>
      </c>
      <c r="E285" s="302">
        <f t="shared" si="126"/>
        <v>0.68983378611008805</v>
      </c>
      <c r="F285" s="303"/>
      <c r="G285" s="302">
        <v>0.28056543649851967</v>
      </c>
      <c r="H285" s="302">
        <v>5.8257449971412155E-2</v>
      </c>
      <c r="I285" s="302">
        <v>9.7924460370158117E-2</v>
      </c>
      <c r="J285" s="302">
        <f>SUM(G285:I285)</f>
        <v>0.43674734684008992</v>
      </c>
      <c r="K285" s="303"/>
      <c r="L285" s="302">
        <v>0.28737723187774888</v>
      </c>
      <c r="M285" s="302">
        <v>9.0520223151145093E-2</v>
      </c>
      <c r="N285" s="302">
        <v>0.15559952381362674</v>
      </c>
      <c r="O285" s="302">
        <f t="shared" si="128"/>
        <v>0.53349697884252079</v>
      </c>
    </row>
    <row r="286" spans="1:15" s="236" customFormat="1" x14ac:dyDescent="0.2">
      <c r="A286" s="237" t="str">
        <f>name!E$9</f>
        <v>Caring, leisure and other service occupations</v>
      </c>
      <c r="B286" s="302">
        <v>0.14417597645061678</v>
      </c>
      <c r="C286" s="302">
        <v>0.17894798526029668</v>
      </c>
      <c r="D286" s="302">
        <v>0.19041054478899092</v>
      </c>
      <c r="E286" s="302">
        <f t="shared" si="126"/>
        <v>0.5135345064999044</v>
      </c>
      <c r="F286" s="303"/>
      <c r="G286" s="302">
        <v>0.13510648766406419</v>
      </c>
      <c r="H286" s="302">
        <v>0.12626930286063348</v>
      </c>
      <c r="I286" s="302">
        <v>0.18203198009264182</v>
      </c>
      <c r="J286" s="302">
        <f t="shared" ref="J286:J289" si="129">SUM(G286:I286)</f>
        <v>0.44340777061733949</v>
      </c>
      <c r="K286" s="303"/>
      <c r="L286" s="302">
        <v>0.18986437879688081</v>
      </c>
      <c r="M286" s="302">
        <v>0.18414008745439142</v>
      </c>
      <c r="N286" s="302">
        <v>0.34125983318715902</v>
      </c>
      <c r="O286" s="302">
        <f t="shared" si="128"/>
        <v>0.71526429943843128</v>
      </c>
    </row>
    <row r="287" spans="1:15" s="236" customFormat="1" x14ac:dyDescent="0.2">
      <c r="A287" s="237" t="str">
        <f>name!E$10</f>
        <v>Sales and customer service occupations</v>
      </c>
      <c r="B287" s="302">
        <v>0.31500453205320378</v>
      </c>
      <c r="C287" s="302">
        <v>0.19774125867882991</v>
      </c>
      <c r="D287" s="302">
        <v>0.12997836927334763</v>
      </c>
      <c r="E287" s="302">
        <f t="shared" si="126"/>
        <v>0.64272416000538124</v>
      </c>
      <c r="F287" s="303"/>
      <c r="G287" s="302">
        <v>0.2755643311062414</v>
      </c>
      <c r="H287" s="302">
        <v>0.22828408111946868</v>
      </c>
      <c r="I287" s="302">
        <v>8.1397360892445633E-2</v>
      </c>
      <c r="J287" s="302">
        <f t="shared" si="129"/>
        <v>0.58524577311815573</v>
      </c>
      <c r="K287" s="303"/>
      <c r="L287" s="302">
        <v>0.31018406909121532</v>
      </c>
      <c r="M287" s="302">
        <v>0.30741836028084479</v>
      </c>
      <c r="N287" s="302">
        <v>9.0845863124569909E-2</v>
      </c>
      <c r="O287" s="302">
        <f t="shared" si="128"/>
        <v>0.70844829249662999</v>
      </c>
    </row>
    <row r="288" spans="1:15" s="236" customFormat="1" x14ac:dyDescent="0.2">
      <c r="A288" s="237" t="str">
        <f>name!E$11</f>
        <v>Process, plant and machine operatives</v>
      </c>
      <c r="B288" s="302">
        <v>0.19712454251666134</v>
      </c>
      <c r="C288" s="302">
        <v>8.0278231992181301E-2</v>
      </c>
      <c r="D288" s="302">
        <v>5.5306310104458509E-2</v>
      </c>
      <c r="E288" s="302">
        <f t="shared" si="126"/>
        <v>0.33270908461330118</v>
      </c>
      <c r="F288" s="303"/>
      <c r="G288" s="302">
        <v>0.11865446390061797</v>
      </c>
      <c r="H288" s="302">
        <v>7.7261861748678176E-2</v>
      </c>
      <c r="I288" s="302">
        <v>4.3224031399250365E-2</v>
      </c>
      <c r="J288" s="302">
        <f t="shared" si="129"/>
        <v>0.23914035704854653</v>
      </c>
      <c r="K288" s="303"/>
      <c r="L288" s="302">
        <v>0.13824560516715695</v>
      </c>
      <c r="M288" s="302">
        <v>0.13902864392988556</v>
      </c>
      <c r="N288" s="302">
        <v>6.5815646602346609E-2</v>
      </c>
      <c r="O288" s="302">
        <f t="shared" si="128"/>
        <v>0.34308989569938914</v>
      </c>
    </row>
    <row r="289" spans="1:15" s="236" customFormat="1" x14ac:dyDescent="0.2">
      <c r="A289" s="237" t="str">
        <f>name!E$12</f>
        <v>Elementary occupations</v>
      </c>
      <c r="B289" s="302">
        <v>0.32465234578034596</v>
      </c>
      <c r="C289" s="302">
        <v>0.18425393357993031</v>
      </c>
      <c r="D289" s="302">
        <v>0.12327649674456788</v>
      </c>
      <c r="E289" s="302">
        <f t="shared" si="126"/>
        <v>0.63218277610484419</v>
      </c>
      <c r="F289" s="303"/>
      <c r="G289" s="302">
        <v>0.22415677607584597</v>
      </c>
      <c r="H289" s="302">
        <v>0.17879021565272898</v>
      </c>
      <c r="I289" s="302">
        <v>8.5226240142847118E-2</v>
      </c>
      <c r="J289" s="302">
        <f t="shared" si="129"/>
        <v>0.48817323187142209</v>
      </c>
      <c r="K289" s="303"/>
      <c r="L289" s="302">
        <v>0.23578559135834909</v>
      </c>
      <c r="M289" s="302">
        <v>0.203668541827323</v>
      </c>
      <c r="N289" s="302">
        <v>0.16256215317683156</v>
      </c>
      <c r="O289" s="302">
        <f t="shared" si="128"/>
        <v>0.60201628636250359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10.755675025006763</v>
      </c>
      <c r="C291" s="311">
        <f t="shared" ref="C291:E291" si="130">SUM(C281:C289)</f>
        <v>3.0002171344516131</v>
      </c>
      <c r="D291" s="311">
        <f t="shared" si="130"/>
        <v>4.6061078405416378</v>
      </c>
      <c r="E291" s="311">
        <f t="shared" si="130"/>
        <v>18.36200000000002</v>
      </c>
      <c r="F291" s="311"/>
      <c r="G291" s="311">
        <f t="shared" ref="G291:J291" si="131">SUM(G281:G289)</f>
        <v>10.752392336745872</v>
      </c>
      <c r="H291" s="311">
        <f t="shared" si="131"/>
        <v>3.6822779189236678</v>
      </c>
      <c r="I291" s="311">
        <f t="shared" si="131"/>
        <v>3.6393297443304533</v>
      </c>
      <c r="J291" s="311">
        <f t="shared" si="131"/>
        <v>18.073999999999995</v>
      </c>
      <c r="K291" s="311"/>
      <c r="L291" s="311">
        <f t="shared" ref="L291:O291" si="132">SUM(L281:L289)</f>
        <v>12.230714171283582</v>
      </c>
      <c r="M291" s="311">
        <f t="shared" si="132"/>
        <v>4.4892581568889156</v>
      </c>
      <c r="N291" s="311">
        <f t="shared" si="132"/>
        <v>4.4510276718274726</v>
      </c>
      <c r="O291" s="311">
        <f t="shared" si="132"/>
        <v>21.170999999999971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0.96508673259622768</v>
      </c>
      <c r="C298" s="302">
        <v>0.15990314580827295</v>
      </c>
      <c r="D298" s="302">
        <v>0.31333985176627493</v>
      </c>
      <c r="E298" s="302">
        <f>SUM(B298:D298)</f>
        <v>1.4383297301707756</v>
      </c>
      <c r="F298" s="303"/>
      <c r="G298" s="302">
        <v>1.03489627853808</v>
      </c>
      <c r="H298" s="302">
        <v>0.20562346470855411</v>
      </c>
      <c r="I298" s="302">
        <v>0.44904773919672547</v>
      </c>
      <c r="J298" s="302">
        <f>SUM(G298:I298)</f>
        <v>1.6895674824433597</v>
      </c>
      <c r="K298" s="303"/>
      <c r="L298" s="302">
        <v>1.4665000478713537</v>
      </c>
      <c r="M298" s="302">
        <v>0.28477919586758427</v>
      </c>
      <c r="N298" s="302">
        <v>0.59778454912111345</v>
      </c>
      <c r="O298" s="302">
        <f>SUM(L298:N298)</f>
        <v>2.3490637928600515</v>
      </c>
    </row>
    <row r="299" spans="1:15" s="236" customFormat="1" x14ac:dyDescent="0.2">
      <c r="A299" s="237" t="str">
        <f>name!E$5</f>
        <v>Professional occupations</v>
      </c>
      <c r="B299" s="302">
        <v>1.0312257355783987</v>
      </c>
      <c r="C299" s="302">
        <v>0.28968424237493501</v>
      </c>
      <c r="D299" s="302">
        <v>0.2205144300808648</v>
      </c>
      <c r="E299" s="302">
        <f t="shared" ref="E299:E306" si="133">SUM(B299:D299)</f>
        <v>1.5414244080341986</v>
      </c>
      <c r="F299" s="303"/>
      <c r="G299" s="302">
        <v>1.271094635253434</v>
      </c>
      <c r="H299" s="302">
        <v>0.35640859828795873</v>
      </c>
      <c r="I299" s="302">
        <v>0.29570364939157495</v>
      </c>
      <c r="J299" s="302">
        <f t="shared" ref="J299:J301" si="134">SUM(G299:I299)</f>
        <v>1.9232068829329678</v>
      </c>
      <c r="K299" s="303"/>
      <c r="L299" s="302">
        <v>2.0061060232571593</v>
      </c>
      <c r="M299" s="302">
        <v>0.54037879561522562</v>
      </c>
      <c r="N299" s="302">
        <v>0.298359540536493</v>
      </c>
      <c r="O299" s="302">
        <f t="shared" ref="O299:O306" si="135">SUM(L299:N299)</f>
        <v>2.8448443594088779</v>
      </c>
    </row>
    <row r="300" spans="1:15" s="236" customFormat="1" x14ac:dyDescent="0.2">
      <c r="A300" s="237" t="str">
        <f>name!E$6</f>
        <v>Associate professional occupations</v>
      </c>
      <c r="B300" s="302">
        <v>1.1935881591912405</v>
      </c>
      <c r="C300" s="302">
        <v>0.34513938372801894</v>
      </c>
      <c r="D300" s="302">
        <v>0.57369709367745181</v>
      </c>
      <c r="E300" s="302">
        <f t="shared" si="133"/>
        <v>2.1124246365967112</v>
      </c>
      <c r="F300" s="303"/>
      <c r="G300" s="302">
        <v>1.3272553909240188</v>
      </c>
      <c r="H300" s="302">
        <v>0.37415277830136767</v>
      </c>
      <c r="I300" s="302">
        <v>0.75604588655658855</v>
      </c>
      <c r="J300" s="302">
        <f t="shared" si="134"/>
        <v>2.4574540557819748</v>
      </c>
      <c r="K300" s="303"/>
      <c r="L300" s="302">
        <v>1.6727886098400342</v>
      </c>
      <c r="M300" s="302">
        <v>0.51983893077944232</v>
      </c>
      <c r="N300" s="302">
        <v>0.89795807912862358</v>
      </c>
      <c r="O300" s="302">
        <f t="shared" si="135"/>
        <v>3.0905856197481003</v>
      </c>
    </row>
    <row r="301" spans="1:15" s="236" customFormat="1" x14ac:dyDescent="0.2">
      <c r="A301" s="237" t="str">
        <f>name!E$7</f>
        <v>Administrative and secretarial occupations</v>
      </c>
      <c r="B301" s="302">
        <v>0.81706402024978086</v>
      </c>
      <c r="C301" s="302">
        <v>0.83017421677461845</v>
      </c>
      <c r="D301" s="302">
        <v>0.15586958058996447</v>
      </c>
      <c r="E301" s="302">
        <f t="shared" si="133"/>
        <v>1.803107817614364</v>
      </c>
      <c r="F301" s="303"/>
      <c r="G301" s="302">
        <v>0.80530024613815221</v>
      </c>
      <c r="H301" s="302">
        <v>0.79221002008019992</v>
      </c>
      <c r="I301" s="302">
        <v>0.19355444965118068</v>
      </c>
      <c r="J301" s="302">
        <f t="shared" si="134"/>
        <v>1.7910647158695328</v>
      </c>
      <c r="K301" s="303"/>
      <c r="L301" s="302">
        <v>0.81369488707787829</v>
      </c>
      <c r="M301" s="302">
        <v>1.0407007337973346</v>
      </c>
      <c r="N301" s="302">
        <v>0.24756636217888592</v>
      </c>
      <c r="O301" s="302">
        <f t="shared" si="135"/>
        <v>2.1019619830540988</v>
      </c>
    </row>
    <row r="302" spans="1:15" s="236" customFormat="1" x14ac:dyDescent="0.2">
      <c r="A302" s="237" t="str">
        <f>name!E$8</f>
        <v>Skilled trades occupations</v>
      </c>
      <c r="B302" s="302">
        <v>0.41585900779662555</v>
      </c>
      <c r="C302" s="302">
        <v>9.4297632692597569E-2</v>
      </c>
      <c r="D302" s="302">
        <v>0.2228763446204198</v>
      </c>
      <c r="E302" s="302">
        <f t="shared" si="133"/>
        <v>0.73303298510964299</v>
      </c>
      <c r="F302" s="303"/>
      <c r="G302" s="302">
        <v>0.31667823807308626</v>
      </c>
      <c r="H302" s="302">
        <v>5.7533488358207319E-2</v>
      </c>
      <c r="I302" s="302">
        <v>0.24375928334118632</v>
      </c>
      <c r="J302" s="302">
        <f>SUM(G302:I302)</f>
        <v>0.61797100977247987</v>
      </c>
      <c r="K302" s="303"/>
      <c r="L302" s="302">
        <v>0.39141285534960413</v>
      </c>
      <c r="M302" s="302">
        <v>9.6195010181186383E-2</v>
      </c>
      <c r="N302" s="302">
        <v>0.29665128117570427</v>
      </c>
      <c r="O302" s="302">
        <f t="shared" si="135"/>
        <v>0.78425914670649477</v>
      </c>
    </row>
    <row r="303" spans="1:15" s="236" customFormat="1" x14ac:dyDescent="0.2">
      <c r="A303" s="237" t="str">
        <f>name!E$9</f>
        <v>Caring, leisure and other service occupations</v>
      </c>
      <c r="B303" s="302">
        <v>0.54369740855136062</v>
      </c>
      <c r="C303" s="302">
        <v>0.60002574127123365</v>
      </c>
      <c r="D303" s="302">
        <v>0.23342868163365926</v>
      </c>
      <c r="E303" s="302">
        <f t="shared" si="133"/>
        <v>1.3771518314562536</v>
      </c>
      <c r="F303" s="303"/>
      <c r="G303" s="302">
        <v>0.54195884825397056</v>
      </c>
      <c r="H303" s="302">
        <v>0.52777698689412489</v>
      </c>
      <c r="I303" s="302">
        <v>0.34161999057181869</v>
      </c>
      <c r="J303" s="302">
        <f t="shared" ref="J303:J306" si="136">SUM(G303:I303)</f>
        <v>1.4113558257199141</v>
      </c>
      <c r="K303" s="303"/>
      <c r="L303" s="302">
        <v>0.80184505515287929</v>
      </c>
      <c r="M303" s="302">
        <v>0.69073018969584177</v>
      </c>
      <c r="N303" s="302">
        <v>0.46983285939126751</v>
      </c>
      <c r="O303" s="302">
        <f t="shared" si="135"/>
        <v>1.9624081042399886</v>
      </c>
    </row>
    <row r="304" spans="1:15" s="236" customFormat="1" x14ac:dyDescent="0.2">
      <c r="A304" s="237" t="str">
        <f>name!E$10</f>
        <v>Sales and customer service occupations</v>
      </c>
      <c r="B304" s="302">
        <v>0.43770438084837326</v>
      </c>
      <c r="C304" s="302">
        <v>0.41744661329814525</v>
      </c>
      <c r="D304" s="302">
        <v>0.11044512903650551</v>
      </c>
      <c r="E304" s="302">
        <f t="shared" si="133"/>
        <v>0.96559612318302401</v>
      </c>
      <c r="F304" s="303"/>
      <c r="G304" s="302">
        <v>0.41716633675395892</v>
      </c>
      <c r="H304" s="302">
        <v>0.37974338763607768</v>
      </c>
      <c r="I304" s="302">
        <v>0.11250439059274098</v>
      </c>
      <c r="J304" s="302">
        <f t="shared" si="136"/>
        <v>0.90941411498277758</v>
      </c>
      <c r="K304" s="303"/>
      <c r="L304" s="302">
        <v>0.57586515781077185</v>
      </c>
      <c r="M304" s="302">
        <v>0.66912412292559975</v>
      </c>
      <c r="N304" s="302">
        <v>0.11799760033640448</v>
      </c>
      <c r="O304" s="302">
        <f t="shared" si="135"/>
        <v>1.3629868810727761</v>
      </c>
    </row>
    <row r="305" spans="1:15" s="236" customFormat="1" x14ac:dyDescent="0.2">
      <c r="A305" s="237" t="str">
        <f>name!E$11</f>
        <v>Process, plant and machine operatives</v>
      </c>
      <c r="B305" s="302">
        <v>0.59917532782367022</v>
      </c>
      <c r="C305" s="302">
        <v>0.21279970013656679</v>
      </c>
      <c r="D305" s="302">
        <v>4.4235995015963821E-2</v>
      </c>
      <c r="E305" s="302">
        <f t="shared" si="133"/>
        <v>0.85621102297620089</v>
      </c>
      <c r="F305" s="303"/>
      <c r="G305" s="302">
        <v>0.45481058003710684</v>
      </c>
      <c r="H305" s="302">
        <v>0.16978183122968193</v>
      </c>
      <c r="I305" s="302">
        <v>6.5769573200191223E-2</v>
      </c>
      <c r="J305" s="302">
        <f t="shared" si="136"/>
        <v>0.69036198446697994</v>
      </c>
      <c r="K305" s="303"/>
      <c r="L305" s="302">
        <v>0.61384606858587831</v>
      </c>
      <c r="M305" s="302">
        <v>0.28590104229138918</v>
      </c>
      <c r="N305" s="302">
        <v>9.2913585660481995E-2</v>
      </c>
      <c r="O305" s="302">
        <f t="shared" si="135"/>
        <v>0.99266069653774947</v>
      </c>
    </row>
    <row r="306" spans="1:15" s="236" customFormat="1" x14ac:dyDescent="0.2">
      <c r="A306" s="237" t="str">
        <f>name!E$12</f>
        <v>Elementary occupations</v>
      </c>
      <c r="B306" s="302">
        <v>2.4505247396189502</v>
      </c>
      <c r="C306" s="302">
        <v>2.2354148003118137</v>
      </c>
      <c r="D306" s="302">
        <v>0.62678190492806207</v>
      </c>
      <c r="E306" s="302">
        <f t="shared" si="133"/>
        <v>5.3127214448588269</v>
      </c>
      <c r="F306" s="303"/>
      <c r="G306" s="302">
        <v>2.018559243331294</v>
      </c>
      <c r="H306" s="302">
        <v>1.5559510049765264</v>
      </c>
      <c r="I306" s="302">
        <v>0.66809367972217681</v>
      </c>
      <c r="J306" s="302">
        <f t="shared" si="136"/>
        <v>4.2426039280299976</v>
      </c>
      <c r="K306" s="303"/>
      <c r="L306" s="302">
        <v>2.7337240271340133</v>
      </c>
      <c r="M306" s="302">
        <v>1.5421602202530649</v>
      </c>
      <c r="N306" s="302">
        <v>1.1053451689847682</v>
      </c>
      <c r="O306" s="302">
        <f t="shared" si="135"/>
        <v>5.3812294163718466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8.453925512254628</v>
      </c>
      <c r="C308" s="311">
        <f t="shared" ref="C308:E308" si="137">SUM(C298:C306)</f>
        <v>5.184885476396202</v>
      </c>
      <c r="D308" s="311">
        <f t="shared" si="137"/>
        <v>2.5011890113491666</v>
      </c>
      <c r="E308" s="311">
        <f t="shared" si="137"/>
        <v>16.14</v>
      </c>
      <c r="F308" s="311"/>
      <c r="G308" s="311">
        <f t="shared" ref="G308:J308" si="138">SUM(G298:G306)</f>
        <v>8.1877197973031013</v>
      </c>
      <c r="H308" s="311">
        <f t="shared" si="138"/>
        <v>4.4191815604726994</v>
      </c>
      <c r="I308" s="311">
        <f t="shared" si="138"/>
        <v>3.1260986422241839</v>
      </c>
      <c r="J308" s="311">
        <f t="shared" si="138"/>
        <v>15.732999999999983</v>
      </c>
      <c r="K308" s="311"/>
      <c r="L308" s="311">
        <f t="shared" ref="L308:O308" si="139">SUM(L298:L306)</f>
        <v>11.075782732079572</v>
      </c>
      <c r="M308" s="311">
        <f t="shared" si="139"/>
        <v>5.6698082414066677</v>
      </c>
      <c r="N308" s="311">
        <f t="shared" si="139"/>
        <v>4.1244090265137423</v>
      </c>
      <c r="O308" s="311">
        <f t="shared" si="139"/>
        <v>20.869999999999983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0.58738062670691282</v>
      </c>
      <c r="C315" s="302">
        <v>0.14887212921862295</v>
      </c>
      <c r="D315" s="302">
        <v>5.9191058296945299E-2</v>
      </c>
      <c r="E315" s="302">
        <f>SUM(B315:D315)</f>
        <v>0.795443814222481</v>
      </c>
      <c r="F315" s="303"/>
      <c r="G315" s="302">
        <v>0.63967193721350624</v>
      </c>
      <c r="H315" s="302">
        <v>0.19852943460767061</v>
      </c>
      <c r="I315" s="302">
        <v>7.6876398850940914E-2</v>
      </c>
      <c r="J315" s="302">
        <f>SUM(G315:I315)</f>
        <v>0.91507777067211771</v>
      </c>
      <c r="K315" s="303"/>
      <c r="L315" s="302">
        <v>0.63361482900278743</v>
      </c>
      <c r="M315" s="302">
        <v>0.23716905474910502</v>
      </c>
      <c r="N315" s="302">
        <v>8.795279043778205E-2</v>
      </c>
      <c r="O315" s="302">
        <f>SUM(L315:N315)</f>
        <v>0.95873667418967445</v>
      </c>
    </row>
    <row r="316" spans="1:15" s="236" customFormat="1" x14ac:dyDescent="0.2">
      <c r="A316" s="237" t="str">
        <f>name!E$5</f>
        <v>Professional occupations</v>
      </c>
      <c r="B316" s="302">
        <v>1.4074515478635634</v>
      </c>
      <c r="C316" s="302">
        <v>0.44724977423776691</v>
      </c>
      <c r="D316" s="302">
        <v>0.18223120146765517</v>
      </c>
      <c r="E316" s="302">
        <f t="shared" ref="E316:E323" si="140">SUM(B316:D316)</f>
        <v>2.0369325235689857</v>
      </c>
      <c r="F316" s="303"/>
      <c r="G316" s="302">
        <v>1.7592046151450105</v>
      </c>
      <c r="H316" s="302">
        <v>0.55965221466291382</v>
      </c>
      <c r="I316" s="302">
        <v>0.2144895895222888</v>
      </c>
      <c r="J316" s="302">
        <f t="shared" ref="J316:J318" si="141">SUM(G316:I316)</f>
        <v>2.5333464193302131</v>
      </c>
      <c r="K316" s="303"/>
      <c r="L316" s="302">
        <v>2.0093767684892887</v>
      </c>
      <c r="M316" s="302">
        <v>0.73368734295582472</v>
      </c>
      <c r="N316" s="302">
        <v>0.17984095691880772</v>
      </c>
      <c r="O316" s="302">
        <f t="shared" ref="O316:O323" si="142">SUM(L316:N316)</f>
        <v>2.9229050683639213</v>
      </c>
    </row>
    <row r="317" spans="1:15" s="236" customFormat="1" x14ac:dyDescent="0.2">
      <c r="A317" s="237" t="str">
        <f>name!E$6</f>
        <v>Associate professional occupations</v>
      </c>
      <c r="B317" s="302">
        <v>1.6720904591728438</v>
      </c>
      <c r="C317" s="302">
        <v>0.47556405186765455</v>
      </c>
      <c r="D317" s="302">
        <v>9.9137139107346089E-2</v>
      </c>
      <c r="E317" s="302">
        <f t="shared" si="140"/>
        <v>2.2467916501478444</v>
      </c>
      <c r="F317" s="303"/>
      <c r="G317" s="302">
        <v>1.8750781439910436</v>
      </c>
      <c r="H317" s="302">
        <v>0.50256229454513468</v>
      </c>
      <c r="I317" s="302">
        <v>8.9649643196215656E-2</v>
      </c>
      <c r="J317" s="302">
        <f t="shared" si="141"/>
        <v>2.4672900817323939</v>
      </c>
      <c r="K317" s="303"/>
      <c r="L317" s="302">
        <v>1.9774916915379712</v>
      </c>
      <c r="M317" s="302">
        <v>0.58798096711189352</v>
      </c>
      <c r="N317" s="302">
        <v>8.0023862789280018E-2</v>
      </c>
      <c r="O317" s="302">
        <f t="shared" si="142"/>
        <v>2.6454965214391448</v>
      </c>
    </row>
    <row r="318" spans="1:15" s="236" customFormat="1" x14ac:dyDescent="0.2">
      <c r="A318" s="237" t="str">
        <f>name!E$7</f>
        <v>Administrative and secretarial occupations</v>
      </c>
      <c r="B318" s="302">
        <v>1.0291630064115211</v>
      </c>
      <c r="C318" s="302">
        <v>1.1486240028559591</v>
      </c>
      <c r="D318" s="302">
        <v>3.2856294223646901E-2</v>
      </c>
      <c r="E318" s="302">
        <f t="shared" si="140"/>
        <v>2.2106433034911275</v>
      </c>
      <c r="F318" s="303"/>
      <c r="G318" s="302">
        <v>0.98431269688040746</v>
      </c>
      <c r="H318" s="302">
        <v>1.0255787305227253</v>
      </c>
      <c r="I318" s="302">
        <v>2.7090513682278338E-2</v>
      </c>
      <c r="J318" s="302">
        <f t="shared" si="141"/>
        <v>2.0369819410854113</v>
      </c>
      <c r="K318" s="303"/>
      <c r="L318" s="302">
        <v>0.5863637037344186</v>
      </c>
      <c r="M318" s="302">
        <v>0.83634845144650383</v>
      </c>
      <c r="N318" s="302">
        <v>2.235315260999695E-2</v>
      </c>
      <c r="O318" s="302">
        <f t="shared" si="142"/>
        <v>1.4450653077909195</v>
      </c>
    </row>
    <row r="319" spans="1:15" s="236" customFormat="1" x14ac:dyDescent="0.2">
      <c r="A319" s="237" t="str">
        <f>name!E$8</f>
        <v>Skilled trades occupations</v>
      </c>
      <c r="B319" s="302">
        <v>0.14948466310413216</v>
      </c>
      <c r="C319" s="302">
        <v>1.68410936564591E-2</v>
      </c>
      <c r="D319" s="302">
        <v>4.0225279897999879E-2</v>
      </c>
      <c r="E319" s="302">
        <f t="shared" si="140"/>
        <v>0.20655103665859115</v>
      </c>
      <c r="F319" s="303"/>
      <c r="G319" s="302">
        <v>0.1170450384010982</v>
      </c>
      <c r="H319" s="302">
        <v>1.3367890975149644E-2</v>
      </c>
      <c r="I319" s="302">
        <v>3.7994092030128185E-2</v>
      </c>
      <c r="J319" s="302">
        <f>SUM(G319:I319)</f>
        <v>0.16840702140637603</v>
      </c>
      <c r="K319" s="303"/>
      <c r="L319" s="302">
        <v>0.11707885629618167</v>
      </c>
      <c r="M319" s="302">
        <v>3.0342413692138671E-2</v>
      </c>
      <c r="N319" s="302">
        <v>4.4300225087720226E-2</v>
      </c>
      <c r="O319" s="302">
        <f t="shared" si="142"/>
        <v>0.19172149507604055</v>
      </c>
    </row>
    <row r="320" spans="1:15" s="236" customFormat="1" x14ac:dyDescent="0.2">
      <c r="A320" s="237" t="str">
        <f>name!E$9</f>
        <v>Caring, leisure and other service occupations</v>
      </c>
      <c r="B320" s="302">
        <v>0.2234981609031936</v>
      </c>
      <c r="C320" s="302">
        <v>0.27148824483751088</v>
      </c>
      <c r="D320" s="302">
        <v>3.4125865965013914E-2</v>
      </c>
      <c r="E320" s="302">
        <f t="shared" si="140"/>
        <v>0.5291122717057184</v>
      </c>
      <c r="F320" s="303"/>
      <c r="G320" s="302">
        <v>0.21560409829945457</v>
      </c>
      <c r="H320" s="302">
        <v>0.25055155183801453</v>
      </c>
      <c r="I320" s="302">
        <v>3.5794284081275815E-2</v>
      </c>
      <c r="J320" s="302">
        <f t="shared" ref="J320:J323" si="143">SUM(G320:I320)</f>
        <v>0.5019499342187449</v>
      </c>
      <c r="K320" s="303"/>
      <c r="L320" s="302">
        <v>0.23851522080986134</v>
      </c>
      <c r="M320" s="302">
        <v>0.27593064083004953</v>
      </c>
      <c r="N320" s="302">
        <v>3.4928772943982715E-2</v>
      </c>
      <c r="O320" s="302">
        <f t="shared" si="142"/>
        <v>0.54937463458389357</v>
      </c>
    </row>
    <row r="321" spans="1:15" s="236" customFormat="1" x14ac:dyDescent="0.2">
      <c r="A321" s="237" t="str">
        <f>name!E$10</f>
        <v>Sales and customer service occupations</v>
      </c>
      <c r="B321" s="302">
        <v>0.10679653185660828</v>
      </c>
      <c r="C321" s="302">
        <v>0.10878356625718083</v>
      </c>
      <c r="D321" s="302">
        <v>1.1709466196521133E-2</v>
      </c>
      <c r="E321" s="302">
        <f t="shared" si="140"/>
        <v>0.22728956431031025</v>
      </c>
      <c r="F321" s="303"/>
      <c r="G321" s="302">
        <v>0.10317236086514366</v>
      </c>
      <c r="H321" s="302">
        <v>0.1060290452188499</v>
      </c>
      <c r="I321" s="302">
        <v>1.2713576428579692E-2</v>
      </c>
      <c r="J321" s="302">
        <f t="shared" si="143"/>
        <v>0.22191498251257327</v>
      </c>
      <c r="K321" s="303"/>
      <c r="L321" s="302">
        <v>0.1083339787640841</v>
      </c>
      <c r="M321" s="302">
        <v>0.13738188451906141</v>
      </c>
      <c r="N321" s="302">
        <v>1.3704980460514748E-2</v>
      </c>
      <c r="O321" s="302">
        <f t="shared" si="142"/>
        <v>0.25942084374366026</v>
      </c>
    </row>
    <row r="322" spans="1:15" s="236" customFormat="1" x14ac:dyDescent="0.2">
      <c r="A322" s="237" t="str">
        <f>name!E$11</f>
        <v>Process, plant and machine operatives</v>
      </c>
      <c r="B322" s="302">
        <v>0.1046191577982746</v>
      </c>
      <c r="C322" s="302">
        <v>4.3914098681789145E-2</v>
      </c>
      <c r="D322" s="302">
        <v>5.4042936559364702E-3</v>
      </c>
      <c r="E322" s="302">
        <f t="shared" si="140"/>
        <v>0.15393755013600022</v>
      </c>
      <c r="F322" s="303"/>
      <c r="G322" s="302">
        <v>7.7672860892970763E-2</v>
      </c>
      <c r="H322" s="302">
        <v>3.3015697266396443E-2</v>
      </c>
      <c r="I322" s="302">
        <v>1.019337158707026E-2</v>
      </c>
      <c r="J322" s="302">
        <f t="shared" si="143"/>
        <v>0.12088192974643747</v>
      </c>
      <c r="K322" s="303"/>
      <c r="L322" s="302">
        <v>8.0441238482815633E-2</v>
      </c>
      <c r="M322" s="302">
        <v>4.5470052464757306E-2</v>
      </c>
      <c r="N322" s="302">
        <v>1.9457624086393458E-2</v>
      </c>
      <c r="O322" s="302">
        <f t="shared" si="142"/>
        <v>0.1453689150339664</v>
      </c>
    </row>
    <row r="323" spans="1:15" s="236" customFormat="1" x14ac:dyDescent="0.2">
      <c r="A323" s="237" t="str">
        <f>name!E$12</f>
        <v>Elementary occupations</v>
      </c>
      <c r="B323" s="302">
        <v>0.1665244066866568</v>
      </c>
      <c r="C323" s="302">
        <v>0.16675281871927425</v>
      </c>
      <c r="D323" s="302">
        <v>7.0210603530000424E-3</v>
      </c>
      <c r="E323" s="302">
        <f t="shared" si="140"/>
        <v>0.34029828575893112</v>
      </c>
      <c r="F323" s="303"/>
      <c r="G323" s="302">
        <v>0.12976763414453221</v>
      </c>
      <c r="H323" s="302">
        <v>0.11970535311730565</v>
      </c>
      <c r="I323" s="302">
        <v>4.8676932033896697E-2</v>
      </c>
      <c r="J323" s="302">
        <f t="shared" si="143"/>
        <v>0.29814991929573453</v>
      </c>
      <c r="K323" s="303"/>
      <c r="L323" s="302">
        <v>0.11170799475897226</v>
      </c>
      <c r="M323" s="302">
        <v>0.10140338522318743</v>
      </c>
      <c r="N323" s="302">
        <v>9.2799159796602596E-2</v>
      </c>
      <c r="O323" s="302">
        <f t="shared" si="142"/>
        <v>0.30591053977876226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5.447008560503706</v>
      </c>
      <c r="C325" s="311">
        <f t="shared" ref="C325:E325" si="144">SUM(C315:C323)</f>
        <v>2.8280897803322174</v>
      </c>
      <c r="D325" s="311">
        <f t="shared" si="144"/>
        <v>0.4719016591640649</v>
      </c>
      <c r="E325" s="311">
        <f t="shared" si="144"/>
        <v>8.7469999999999892</v>
      </c>
      <c r="F325" s="311"/>
      <c r="G325" s="311">
        <f t="shared" ref="G325:J325" si="145">SUM(G315:G323)</f>
        <v>5.9015293858331681</v>
      </c>
      <c r="H325" s="311">
        <f t="shared" si="145"/>
        <v>2.8089922127541609</v>
      </c>
      <c r="I325" s="311">
        <f t="shared" si="145"/>
        <v>0.55347840141267435</v>
      </c>
      <c r="J325" s="311">
        <f t="shared" si="145"/>
        <v>9.2640000000000011</v>
      </c>
      <c r="K325" s="311"/>
      <c r="L325" s="311">
        <f t="shared" ref="L325:O325" si="146">SUM(L315:L323)</f>
        <v>5.8629242818763805</v>
      </c>
      <c r="M325" s="311">
        <f t="shared" si="146"/>
        <v>2.9857141929925217</v>
      </c>
      <c r="N325" s="311">
        <f t="shared" si="146"/>
        <v>0.57536152513108052</v>
      </c>
      <c r="O325" s="311">
        <f t="shared" si="146"/>
        <v>9.4239999999999835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0.27301506040865625</v>
      </c>
      <c r="C332" s="302">
        <v>0.1434314329686526</v>
      </c>
      <c r="D332" s="302">
        <v>0.13641600870294934</v>
      </c>
      <c r="E332" s="302">
        <f>SUM(B332:D332)</f>
        <v>0.55286250208025822</v>
      </c>
      <c r="F332" s="303"/>
      <c r="G332" s="302">
        <v>0.24844946878854993</v>
      </c>
      <c r="H332" s="302">
        <v>0.17459105210059545</v>
      </c>
      <c r="I332" s="302">
        <v>0.10960624404312225</v>
      </c>
      <c r="J332" s="302">
        <f>SUM(G332:I332)</f>
        <v>0.53264676493226759</v>
      </c>
      <c r="K332" s="303"/>
      <c r="L332" s="302">
        <v>0.26887158201796785</v>
      </c>
      <c r="M332" s="302">
        <v>0.2173375871387698</v>
      </c>
      <c r="N332" s="302">
        <v>0.11702975677211752</v>
      </c>
      <c r="O332" s="302">
        <f>SUM(L332:N332)</f>
        <v>0.60323892592885509</v>
      </c>
    </row>
    <row r="333" spans="1:15" s="236" customFormat="1" x14ac:dyDescent="0.2">
      <c r="A333" s="237" t="str">
        <f>name!E$5</f>
        <v>Professional occupations</v>
      </c>
      <c r="B333" s="302">
        <v>6.1148884956098293</v>
      </c>
      <c r="C333" s="302">
        <v>4.1031531022645931</v>
      </c>
      <c r="D333" s="302">
        <v>1.0416325897716083</v>
      </c>
      <c r="E333" s="302">
        <f t="shared" ref="E333:E340" si="147">SUM(B333:D333)</f>
        <v>11.259674187646031</v>
      </c>
      <c r="F333" s="303"/>
      <c r="G333" s="302">
        <v>5.9515141554996518</v>
      </c>
      <c r="H333" s="302">
        <v>4.2257956793354046</v>
      </c>
      <c r="I333" s="302">
        <v>1.02064908078904</v>
      </c>
      <c r="J333" s="302">
        <f t="shared" ref="J333:J335" si="148">SUM(G333:I333)</f>
        <v>11.197958915624097</v>
      </c>
      <c r="K333" s="303"/>
      <c r="L333" s="302">
        <v>6.7188857466048217</v>
      </c>
      <c r="M333" s="302">
        <v>5.4031377368374036</v>
      </c>
      <c r="N333" s="302">
        <v>1.1093156227985486</v>
      </c>
      <c r="O333" s="302">
        <f t="shared" ref="O333:O340" si="149">SUM(L333:N333)</f>
        <v>13.231339106240775</v>
      </c>
    </row>
    <row r="334" spans="1:15" s="236" customFormat="1" x14ac:dyDescent="0.2">
      <c r="A334" s="237" t="str">
        <f>name!E$6</f>
        <v>Associate professional occupations</v>
      </c>
      <c r="B334" s="302">
        <v>0.5870239986222725</v>
      </c>
      <c r="C334" s="302">
        <v>0.76013301743696848</v>
      </c>
      <c r="D334" s="302">
        <v>0.43973624909505554</v>
      </c>
      <c r="E334" s="302">
        <f t="shared" si="147"/>
        <v>1.7868932651542966</v>
      </c>
      <c r="F334" s="303"/>
      <c r="G334" s="302">
        <v>0.56775184072371532</v>
      </c>
      <c r="H334" s="302">
        <v>0.78214359830874447</v>
      </c>
      <c r="I334" s="302">
        <v>0.29895021817324552</v>
      </c>
      <c r="J334" s="302">
        <f t="shared" si="148"/>
        <v>1.6488456572057053</v>
      </c>
      <c r="K334" s="303"/>
      <c r="L334" s="302">
        <v>0.53994628589706306</v>
      </c>
      <c r="M334" s="302">
        <v>0.82225208517876636</v>
      </c>
      <c r="N334" s="302">
        <v>0.32126062251462278</v>
      </c>
      <c r="O334" s="302">
        <f t="shared" si="149"/>
        <v>1.6834589935904523</v>
      </c>
    </row>
    <row r="335" spans="1:15" s="236" customFormat="1" x14ac:dyDescent="0.2">
      <c r="A335" s="237" t="str">
        <f>name!E$7</f>
        <v>Administrative and secretarial occupations</v>
      </c>
      <c r="B335" s="302">
        <v>0.33250355832270284</v>
      </c>
      <c r="C335" s="302">
        <v>0.76503624597358499</v>
      </c>
      <c r="D335" s="302">
        <v>4.7120175460629583E-2</v>
      </c>
      <c r="E335" s="302">
        <f t="shared" si="147"/>
        <v>1.1446599797569175</v>
      </c>
      <c r="F335" s="303"/>
      <c r="G335" s="302">
        <v>0.26788070890997862</v>
      </c>
      <c r="H335" s="302">
        <v>0.63624405398004691</v>
      </c>
      <c r="I335" s="302">
        <v>3.7150440661812896E-2</v>
      </c>
      <c r="J335" s="302">
        <f t="shared" si="148"/>
        <v>0.94127520355183847</v>
      </c>
      <c r="K335" s="303"/>
      <c r="L335" s="302">
        <v>0.15640467400698241</v>
      </c>
      <c r="M335" s="302">
        <v>0.28304062235959404</v>
      </c>
      <c r="N335" s="302">
        <v>2.4810484790196968E-2</v>
      </c>
      <c r="O335" s="302">
        <f t="shared" si="149"/>
        <v>0.46425578115677346</v>
      </c>
    </row>
    <row r="336" spans="1:15" s="236" customFormat="1" x14ac:dyDescent="0.2">
      <c r="A336" s="237" t="str">
        <f>name!E$8</f>
        <v>Skilled trades occupations</v>
      </c>
      <c r="B336" s="302">
        <v>0.16657728583042603</v>
      </c>
      <c r="C336" s="302">
        <v>0.12011686552861339</v>
      </c>
      <c r="D336" s="302">
        <v>2.7080698128363417E-2</v>
      </c>
      <c r="E336" s="302">
        <f t="shared" si="147"/>
        <v>0.31377484948740286</v>
      </c>
      <c r="F336" s="303"/>
      <c r="G336" s="302">
        <v>0.10925923859823407</v>
      </c>
      <c r="H336" s="302">
        <v>7.7999309932602928E-2</v>
      </c>
      <c r="I336" s="302">
        <v>1.9240270183199217E-2</v>
      </c>
      <c r="J336" s="302">
        <f>SUM(G336:I336)</f>
        <v>0.20649881871403622</v>
      </c>
      <c r="K336" s="303"/>
      <c r="L336" s="302">
        <v>7.9998443542681708E-2</v>
      </c>
      <c r="M336" s="302">
        <v>4.1929580995885007E-2</v>
      </c>
      <c r="N336" s="302">
        <v>3.6757814808587988E-2</v>
      </c>
      <c r="O336" s="302">
        <f t="shared" si="149"/>
        <v>0.15868583934715469</v>
      </c>
    </row>
    <row r="337" spans="1:15" s="236" customFormat="1" x14ac:dyDescent="0.2">
      <c r="A337" s="237" t="str">
        <f>name!E$9</f>
        <v>Caring, leisure and other service occupations</v>
      </c>
      <c r="B337" s="302">
        <v>1.7675555888079886</v>
      </c>
      <c r="C337" s="302">
        <v>3.2410551125049323</v>
      </c>
      <c r="D337" s="302">
        <v>0.11643116353314796</v>
      </c>
      <c r="E337" s="302">
        <f t="shared" si="147"/>
        <v>5.1250418648460689</v>
      </c>
      <c r="F337" s="303"/>
      <c r="G337" s="302">
        <v>1.5092364170757626</v>
      </c>
      <c r="H337" s="302">
        <v>2.8729238517393156</v>
      </c>
      <c r="I337" s="302">
        <v>0.11902914423481778</v>
      </c>
      <c r="J337" s="302">
        <f t="shared" ref="J337:J340" si="150">SUM(G337:I337)</f>
        <v>4.5011894130498966</v>
      </c>
      <c r="K337" s="303"/>
      <c r="L337" s="302">
        <v>1.9493025139357012</v>
      </c>
      <c r="M337" s="302">
        <v>2.9092866161199487</v>
      </c>
      <c r="N337" s="302">
        <v>0.19228712197755013</v>
      </c>
      <c r="O337" s="302">
        <f t="shared" si="149"/>
        <v>5.0508762520332002</v>
      </c>
    </row>
    <row r="338" spans="1:15" s="236" customFormat="1" x14ac:dyDescent="0.2">
      <c r="A338" s="237" t="str">
        <f>name!E$10</f>
        <v>Sales and customer service occupations</v>
      </c>
      <c r="B338" s="302">
        <v>3.5996050431445249E-2</v>
      </c>
      <c r="C338" s="302">
        <v>6.2485766438397705E-2</v>
      </c>
      <c r="D338" s="302">
        <v>2.2762775623331524E-2</v>
      </c>
      <c r="E338" s="302">
        <f t="shared" si="147"/>
        <v>0.12124459249317447</v>
      </c>
      <c r="F338" s="303"/>
      <c r="G338" s="302">
        <v>2.8981484003724384E-2</v>
      </c>
      <c r="H338" s="302">
        <v>5.2456327615156124E-2</v>
      </c>
      <c r="I338" s="302">
        <v>1.2098524634942999E-2</v>
      </c>
      <c r="J338" s="302">
        <f t="shared" si="150"/>
        <v>9.3536336253823502E-2</v>
      </c>
      <c r="K338" s="303"/>
      <c r="L338" s="302">
        <v>3.189042933223344E-2</v>
      </c>
      <c r="M338" s="302">
        <v>4.5656767673408524E-2</v>
      </c>
      <c r="N338" s="302">
        <v>1.419676261402422E-2</v>
      </c>
      <c r="O338" s="302">
        <f t="shared" si="149"/>
        <v>9.1743959619666193E-2</v>
      </c>
    </row>
    <row r="339" spans="1:15" s="236" customFormat="1" x14ac:dyDescent="0.2">
      <c r="A339" s="237" t="str">
        <f>name!E$11</f>
        <v>Process, plant and machine operatives</v>
      </c>
      <c r="B339" s="302">
        <v>2.821209994346148E-2</v>
      </c>
      <c r="C339" s="302">
        <v>5.5918097591004294E-2</v>
      </c>
      <c r="D339" s="302">
        <v>0.30538245043797319</v>
      </c>
      <c r="E339" s="302">
        <f t="shared" si="147"/>
        <v>0.38951264797243895</v>
      </c>
      <c r="F339" s="303"/>
      <c r="G339" s="302">
        <v>1.8290707163488368E-2</v>
      </c>
      <c r="H339" s="302">
        <v>3.6593826324668823E-2</v>
      </c>
      <c r="I339" s="302">
        <v>0.19354730201685744</v>
      </c>
      <c r="J339" s="302">
        <f t="shared" si="150"/>
        <v>0.24843183550501463</v>
      </c>
      <c r="K339" s="303"/>
      <c r="L339" s="302">
        <v>2.0787851383923625E-2</v>
      </c>
      <c r="M339" s="302">
        <v>4.1550014754571978E-2</v>
      </c>
      <c r="N339" s="302">
        <v>0.21400124351692415</v>
      </c>
      <c r="O339" s="302">
        <f t="shared" si="149"/>
        <v>0.27633910965541975</v>
      </c>
    </row>
    <row r="340" spans="1:15" s="236" customFormat="1" x14ac:dyDescent="0.2">
      <c r="A340" s="237" t="str">
        <f>name!E$12</f>
        <v>Elementary occupations</v>
      </c>
      <c r="B340" s="302">
        <v>0.22909188327210725</v>
      </c>
      <c r="C340" s="302">
        <v>1.203172295032596</v>
      </c>
      <c r="D340" s="302">
        <v>6.0719322587368231E-3</v>
      </c>
      <c r="E340" s="302">
        <f t="shared" si="147"/>
        <v>1.43833611056344</v>
      </c>
      <c r="F340" s="303"/>
      <c r="G340" s="302">
        <v>0.17055045162882815</v>
      </c>
      <c r="H340" s="302">
        <v>0.81885499750408985</v>
      </c>
      <c r="I340" s="302">
        <v>2.2116060304011435E-3</v>
      </c>
      <c r="J340" s="302">
        <f t="shared" si="150"/>
        <v>0.99161705516331922</v>
      </c>
      <c r="K340" s="303"/>
      <c r="L340" s="302">
        <v>0.23511310062868065</v>
      </c>
      <c r="M340" s="302">
        <v>0.35035016581668371</v>
      </c>
      <c r="N340" s="302">
        <v>3.5987659823306381E-3</v>
      </c>
      <c r="O340" s="302">
        <f t="shared" si="149"/>
        <v>0.58906203242769506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9.5348640212488878</v>
      </c>
      <c r="C342" s="311">
        <f t="shared" ref="C342:E342" si="151">SUM(C332:C340)</f>
        <v>10.454501935739342</v>
      </c>
      <c r="D342" s="311">
        <f t="shared" si="151"/>
        <v>2.1426340430117956</v>
      </c>
      <c r="E342" s="311">
        <f t="shared" si="151"/>
        <v>22.132000000000026</v>
      </c>
      <c r="F342" s="311"/>
      <c r="G342" s="311">
        <f t="shared" ref="G342:J342" si="152">SUM(G332:G340)</f>
        <v>8.8719144723919339</v>
      </c>
      <c r="H342" s="311">
        <f t="shared" si="152"/>
        <v>9.6776026968406246</v>
      </c>
      <c r="I342" s="311">
        <f t="shared" si="152"/>
        <v>1.8124828307674392</v>
      </c>
      <c r="J342" s="311">
        <f t="shared" si="152"/>
        <v>20.362000000000002</v>
      </c>
      <c r="K342" s="311"/>
      <c r="L342" s="311">
        <f t="shared" ref="L342:O342" si="153">SUM(L332:L340)</f>
        <v>10.001200627350054</v>
      </c>
      <c r="M342" s="311">
        <f t="shared" si="153"/>
        <v>10.114541176875031</v>
      </c>
      <c r="N342" s="311">
        <f t="shared" si="153"/>
        <v>2.033258195774903</v>
      </c>
      <c r="O342" s="311">
        <f t="shared" si="153"/>
        <v>22.14899999999999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0.87925508266181562</v>
      </c>
      <c r="C349" s="302">
        <v>0.41581922696155255</v>
      </c>
      <c r="D349" s="302">
        <v>0.25325705411632499</v>
      </c>
      <c r="E349" s="302">
        <f>SUM(B349:D349)</f>
        <v>1.5483313637396932</v>
      </c>
      <c r="F349" s="303"/>
      <c r="G349" s="302">
        <v>0.89105604429817908</v>
      </c>
      <c r="H349" s="302">
        <v>0.50982527654747067</v>
      </c>
      <c r="I349" s="302">
        <v>0.3076595127422645</v>
      </c>
      <c r="J349" s="302">
        <f>SUM(G349:I349)</f>
        <v>1.7085408335879142</v>
      </c>
      <c r="K349" s="303"/>
      <c r="L349" s="302">
        <v>1.1408389601171236</v>
      </c>
      <c r="M349" s="302">
        <v>0.68655245385114361</v>
      </c>
      <c r="N349" s="302">
        <v>0.34913444719132541</v>
      </c>
      <c r="O349" s="302">
        <f>SUM(L349:N349)</f>
        <v>2.1765258611595928</v>
      </c>
    </row>
    <row r="350" spans="1:15" s="236" customFormat="1" x14ac:dyDescent="0.2">
      <c r="A350" s="237" t="str">
        <f>name!E$5</f>
        <v>Professional occupations</v>
      </c>
      <c r="B350" s="302">
        <v>6.0063961760528262</v>
      </c>
      <c r="C350" s="302">
        <v>3.6260593330715514</v>
      </c>
      <c r="D350" s="302">
        <v>1.3631172381568666</v>
      </c>
      <c r="E350" s="302">
        <f t="shared" ref="E350:E357" si="154">SUM(B350:D350)</f>
        <v>10.995572747281244</v>
      </c>
      <c r="F350" s="303"/>
      <c r="G350" s="302">
        <v>6.5605246098638981</v>
      </c>
      <c r="H350" s="302">
        <v>3.9547437867988591</v>
      </c>
      <c r="I350" s="302">
        <v>1.353140215345811</v>
      </c>
      <c r="J350" s="302">
        <f t="shared" ref="J350:J352" si="155">SUM(G350:I350)</f>
        <v>11.868408612008567</v>
      </c>
      <c r="K350" s="303"/>
      <c r="L350" s="302">
        <v>8.7402642419878713</v>
      </c>
      <c r="M350" s="302">
        <v>5.0473662359048186</v>
      </c>
      <c r="N350" s="302">
        <v>1.611185605441378</v>
      </c>
      <c r="O350" s="302">
        <f t="shared" ref="O350:O357" si="156">SUM(L350:N350)</f>
        <v>15.398816083334069</v>
      </c>
    </row>
    <row r="351" spans="1:15" s="236" customFormat="1" x14ac:dyDescent="0.2">
      <c r="A351" s="237" t="str">
        <f>name!E$6</f>
        <v>Associate professional occupations</v>
      </c>
      <c r="B351" s="302">
        <v>2.2659180547827784</v>
      </c>
      <c r="C351" s="302">
        <v>1.8911603685940976</v>
      </c>
      <c r="D351" s="302">
        <v>0.61695165641502325</v>
      </c>
      <c r="E351" s="302">
        <f t="shared" si="154"/>
        <v>4.7740300797918991</v>
      </c>
      <c r="F351" s="303"/>
      <c r="G351" s="302">
        <v>2.4010887158678726</v>
      </c>
      <c r="H351" s="302">
        <v>2.0307747079527072</v>
      </c>
      <c r="I351" s="302">
        <v>0.43986486982171025</v>
      </c>
      <c r="J351" s="302">
        <f t="shared" si="155"/>
        <v>4.8717282936422901</v>
      </c>
      <c r="K351" s="303"/>
      <c r="L351" s="302">
        <v>2.8498773929365888</v>
      </c>
      <c r="M351" s="302">
        <v>2.2633020222292615</v>
      </c>
      <c r="N351" s="302">
        <v>0.60543870591012483</v>
      </c>
      <c r="O351" s="302">
        <f t="shared" si="156"/>
        <v>5.7186181210759752</v>
      </c>
    </row>
    <row r="352" spans="1:15" s="236" customFormat="1" x14ac:dyDescent="0.2">
      <c r="A352" s="237" t="str">
        <f>name!E$7</f>
        <v>Administrative and secretarial occupations</v>
      </c>
      <c r="B352" s="302">
        <v>1.1035968687280584</v>
      </c>
      <c r="C352" s="302">
        <v>1.7616417680295302</v>
      </c>
      <c r="D352" s="302">
        <v>0.12744918223977786</v>
      </c>
      <c r="E352" s="302">
        <f t="shared" si="154"/>
        <v>2.9926878189973665</v>
      </c>
      <c r="F352" s="303"/>
      <c r="G352" s="302">
        <v>0.99425673436531103</v>
      </c>
      <c r="H352" s="302">
        <v>1.4661828526789309</v>
      </c>
      <c r="I352" s="302">
        <v>7.2519706674224388E-2</v>
      </c>
      <c r="J352" s="302">
        <f t="shared" si="155"/>
        <v>2.532959293718466</v>
      </c>
      <c r="K352" s="303"/>
      <c r="L352" s="302">
        <v>0.85450244440763845</v>
      </c>
      <c r="M352" s="302">
        <v>0.67860313520244497</v>
      </c>
      <c r="N352" s="302">
        <v>5.4142779569440205E-2</v>
      </c>
      <c r="O352" s="302">
        <f t="shared" si="156"/>
        <v>1.5872483591795237</v>
      </c>
    </row>
    <row r="353" spans="1:15" s="236" customFormat="1" x14ac:dyDescent="0.2">
      <c r="A353" s="237" t="str">
        <f>name!E$8</f>
        <v>Skilled trades occupations</v>
      </c>
      <c r="B353" s="302">
        <v>0.15854701161184021</v>
      </c>
      <c r="C353" s="302">
        <v>0.20935622559628353</v>
      </c>
      <c r="D353" s="302">
        <v>0.1014020150264506</v>
      </c>
      <c r="E353" s="302">
        <f t="shared" si="154"/>
        <v>0.46930525223457431</v>
      </c>
      <c r="F353" s="303"/>
      <c r="G353" s="302">
        <v>0.11282822028913202</v>
      </c>
      <c r="H353" s="302">
        <v>0.13771371388836523</v>
      </c>
      <c r="I353" s="302">
        <v>0.10668431106016114</v>
      </c>
      <c r="J353" s="302">
        <f>SUM(G353:I353)</f>
        <v>0.35722624523765839</v>
      </c>
      <c r="K353" s="303"/>
      <c r="L353" s="302">
        <v>8.0615899132089816E-2</v>
      </c>
      <c r="M353" s="302">
        <v>0.12389825894801541</v>
      </c>
      <c r="N353" s="302">
        <v>0.11811110361326925</v>
      </c>
      <c r="O353" s="302">
        <f t="shared" si="156"/>
        <v>0.32262526169337447</v>
      </c>
    </row>
    <row r="354" spans="1:15" s="236" customFormat="1" x14ac:dyDescent="0.2">
      <c r="A354" s="237" t="str">
        <f>name!E$9</f>
        <v>Caring, leisure and other service occupations</v>
      </c>
      <c r="B354" s="302">
        <v>5.0036608993048137</v>
      </c>
      <c r="C354" s="302">
        <v>6.4958351746581009</v>
      </c>
      <c r="D354" s="302">
        <v>1.2220550531114209</v>
      </c>
      <c r="E354" s="302">
        <f t="shared" si="154"/>
        <v>12.721551127074335</v>
      </c>
      <c r="F354" s="303"/>
      <c r="G354" s="302">
        <v>4.8523014240986573</v>
      </c>
      <c r="H354" s="302">
        <v>5.8237923150971858</v>
      </c>
      <c r="I354" s="302">
        <v>0.98066899463240309</v>
      </c>
      <c r="J354" s="302">
        <f t="shared" ref="J354:J357" si="157">SUM(G354:I354)</f>
        <v>11.656762733828245</v>
      </c>
      <c r="K354" s="303"/>
      <c r="L354" s="302">
        <v>5.9894583837527433</v>
      </c>
      <c r="M354" s="302">
        <v>6.6931454762554612</v>
      </c>
      <c r="N354" s="302">
        <v>1.2497604547546604</v>
      </c>
      <c r="O354" s="302">
        <f t="shared" si="156"/>
        <v>13.932364314762864</v>
      </c>
    </row>
    <row r="355" spans="1:15" s="236" customFormat="1" x14ac:dyDescent="0.2">
      <c r="A355" s="237" t="str">
        <f>name!E$10</f>
        <v>Sales and customer service occupations</v>
      </c>
      <c r="B355" s="302">
        <v>0.17910168581132782</v>
      </c>
      <c r="C355" s="302">
        <v>0.23329909435302704</v>
      </c>
      <c r="D355" s="302">
        <v>4.8556309671447251E-2</v>
      </c>
      <c r="E355" s="302">
        <f t="shared" si="154"/>
        <v>0.46095708983580214</v>
      </c>
      <c r="F355" s="303"/>
      <c r="G355" s="302">
        <v>0.15943596548450756</v>
      </c>
      <c r="H355" s="302">
        <v>0.19442598084261864</v>
      </c>
      <c r="I355" s="302">
        <v>2.91169753880254E-2</v>
      </c>
      <c r="J355" s="302">
        <f t="shared" si="157"/>
        <v>0.38297892171515158</v>
      </c>
      <c r="K355" s="303"/>
      <c r="L355" s="302">
        <v>0.19469961614725839</v>
      </c>
      <c r="M355" s="302">
        <v>0.21974581087831596</v>
      </c>
      <c r="N355" s="302">
        <v>4.0232595280476229E-2</v>
      </c>
      <c r="O355" s="302">
        <f t="shared" si="156"/>
        <v>0.45467802230605059</v>
      </c>
    </row>
    <row r="356" spans="1:15" s="236" customFormat="1" x14ac:dyDescent="0.2">
      <c r="A356" s="237" t="str">
        <f>name!E$11</f>
        <v>Process, plant and machine operatives</v>
      </c>
      <c r="B356" s="302">
        <v>4.9765951570354502E-2</v>
      </c>
      <c r="C356" s="302">
        <v>0.19583332630445702</v>
      </c>
      <c r="D356" s="302">
        <v>1.9197146421952568E-2</v>
      </c>
      <c r="E356" s="302">
        <f t="shared" si="154"/>
        <v>0.26479642429676409</v>
      </c>
      <c r="F356" s="303"/>
      <c r="G356" s="302">
        <v>3.4334793194563319E-2</v>
      </c>
      <c r="H356" s="302">
        <v>0.14013306496542419</v>
      </c>
      <c r="I356" s="302">
        <v>2.170799391731074E-2</v>
      </c>
      <c r="J356" s="302">
        <f t="shared" si="157"/>
        <v>0.19617585207729824</v>
      </c>
      <c r="K356" s="303"/>
      <c r="L356" s="302">
        <v>2.298313675404361E-2</v>
      </c>
      <c r="M356" s="302">
        <v>0.14247795715796827</v>
      </c>
      <c r="N356" s="302">
        <v>2.0833068726543846E-2</v>
      </c>
      <c r="O356" s="302">
        <f t="shared" si="156"/>
        <v>0.18629416263855572</v>
      </c>
    </row>
    <row r="357" spans="1:15" s="236" customFormat="1" x14ac:dyDescent="0.2">
      <c r="A357" s="237" t="str">
        <f>name!E$12</f>
        <v>Elementary occupations</v>
      </c>
      <c r="B357" s="302">
        <v>0.25911910489411583</v>
      </c>
      <c r="C357" s="302">
        <v>0.88703467507349543</v>
      </c>
      <c r="D357" s="302">
        <v>5.6614316780677923E-2</v>
      </c>
      <c r="E357" s="302">
        <f t="shared" si="154"/>
        <v>1.2027680967482892</v>
      </c>
      <c r="F357" s="303"/>
      <c r="G357" s="302">
        <v>0.20322018675496614</v>
      </c>
      <c r="H357" s="302">
        <v>0.5864932501395792</v>
      </c>
      <c r="I357" s="302">
        <v>2.5505777289823214E-2</v>
      </c>
      <c r="J357" s="302">
        <f t="shared" si="157"/>
        <v>0.81521921418436849</v>
      </c>
      <c r="K357" s="303"/>
      <c r="L357" s="302">
        <v>0.24017107883636865</v>
      </c>
      <c r="M357" s="302">
        <v>0.24525282721223254</v>
      </c>
      <c r="N357" s="302">
        <v>6.9405907801392275E-2</v>
      </c>
      <c r="O357" s="302">
        <f t="shared" si="156"/>
        <v>0.55482981384999341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15.90536083541793</v>
      </c>
      <c r="C359" s="311">
        <f t="shared" ref="C359:E359" si="158">SUM(C349:C357)</f>
        <v>15.716039192642098</v>
      </c>
      <c r="D359" s="311">
        <f t="shared" si="158"/>
        <v>3.8085999719399415</v>
      </c>
      <c r="E359" s="311">
        <f t="shared" si="158"/>
        <v>35.429999999999964</v>
      </c>
      <c r="F359" s="311"/>
      <c r="G359" s="311">
        <f t="shared" ref="G359:J359" si="159">SUM(G349:G357)</f>
        <v>16.209046694217086</v>
      </c>
      <c r="H359" s="311">
        <f t="shared" si="159"/>
        <v>14.844084948911142</v>
      </c>
      <c r="I359" s="311">
        <f t="shared" si="159"/>
        <v>3.3368683568717339</v>
      </c>
      <c r="J359" s="311">
        <f t="shared" si="159"/>
        <v>34.389999999999951</v>
      </c>
      <c r="K359" s="311"/>
      <c r="L359" s="311">
        <f t="shared" ref="L359:O359" si="160">SUM(L349:L357)</f>
        <v>20.113411154071724</v>
      </c>
      <c r="M359" s="311">
        <f t="shared" si="160"/>
        <v>16.100344177639663</v>
      </c>
      <c r="N359" s="311">
        <f t="shared" si="160"/>
        <v>4.1182446682886109</v>
      </c>
      <c r="O359" s="311">
        <f t="shared" si="160"/>
        <v>40.331999999999994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0.36822039979573767</v>
      </c>
      <c r="C366" s="302">
        <v>0.10390331764172749</v>
      </c>
      <c r="D366" s="302">
        <v>0.28826203513988335</v>
      </c>
      <c r="E366" s="302">
        <f>SUM(B366:D366)</f>
        <v>0.76038575257734853</v>
      </c>
      <c r="F366" s="303"/>
      <c r="G366" s="302">
        <v>0.37200992851639086</v>
      </c>
      <c r="H366" s="302">
        <v>0.14754311121123204</v>
      </c>
      <c r="I366" s="302">
        <v>0.26415736710130738</v>
      </c>
      <c r="J366" s="302">
        <f>SUM(G366:I366)</f>
        <v>0.78371040682893023</v>
      </c>
      <c r="K366" s="303"/>
      <c r="L366" s="302">
        <v>0.55235099299433177</v>
      </c>
      <c r="M366" s="302">
        <v>0.29699275460317226</v>
      </c>
      <c r="N366" s="302">
        <v>0.42836943501060443</v>
      </c>
      <c r="O366" s="302">
        <f>SUM(L366:N366)</f>
        <v>1.2777131826081085</v>
      </c>
    </row>
    <row r="367" spans="1:15" s="236" customFormat="1" x14ac:dyDescent="0.2">
      <c r="A367" s="237" t="str">
        <f>name!E$5</f>
        <v>Professional occupations</v>
      </c>
      <c r="B367" s="302">
        <v>0.52972286993624695</v>
      </c>
      <c r="C367" s="302">
        <v>0.27429039787623882</v>
      </c>
      <c r="D367" s="302">
        <v>0.57165860777837196</v>
      </c>
      <c r="E367" s="302">
        <f t="shared" ref="E367:E374" si="161">SUM(B367:D367)</f>
        <v>1.3756718755908577</v>
      </c>
      <c r="F367" s="303"/>
      <c r="G367" s="302">
        <v>0.54866252411497951</v>
      </c>
      <c r="H367" s="302">
        <v>0.38544748170530524</v>
      </c>
      <c r="I367" s="302">
        <v>0.47902150209313665</v>
      </c>
      <c r="J367" s="302">
        <f t="shared" ref="J367:J369" si="162">SUM(G367:I367)</f>
        <v>1.4131315079134215</v>
      </c>
      <c r="K367" s="303"/>
      <c r="L367" s="302">
        <v>0.84051717932096637</v>
      </c>
      <c r="M367" s="302">
        <v>0.72777540905671712</v>
      </c>
      <c r="N367" s="302">
        <v>0.59462943007007829</v>
      </c>
      <c r="O367" s="302">
        <f t="shared" ref="O367:O374" si="163">SUM(L367:N367)</f>
        <v>2.1629220184477616</v>
      </c>
    </row>
    <row r="368" spans="1:15" s="236" customFormat="1" x14ac:dyDescent="0.2">
      <c r="A368" s="237" t="str">
        <f>name!E$6</f>
        <v>Associate professional occupations</v>
      </c>
      <c r="B368" s="302">
        <v>0.55909066083956505</v>
      </c>
      <c r="C368" s="302">
        <v>0.54672920698841743</v>
      </c>
      <c r="D368" s="302">
        <v>1.9072544483882372</v>
      </c>
      <c r="E368" s="302">
        <f t="shared" si="161"/>
        <v>3.0130743162162199</v>
      </c>
      <c r="F368" s="303"/>
      <c r="G368" s="302">
        <v>0.55494364970624832</v>
      </c>
      <c r="H368" s="302">
        <v>0.6092872671427555</v>
      </c>
      <c r="I368" s="302">
        <v>1.6410754018977336</v>
      </c>
      <c r="J368" s="302">
        <f t="shared" si="162"/>
        <v>2.8053063187467373</v>
      </c>
      <c r="K368" s="303"/>
      <c r="L368" s="302">
        <v>0.72172013251646305</v>
      </c>
      <c r="M368" s="302">
        <v>0.99236302756039807</v>
      </c>
      <c r="N368" s="302">
        <v>2.3463871786191186</v>
      </c>
      <c r="O368" s="302">
        <f t="shared" si="163"/>
        <v>4.0604703386959802</v>
      </c>
    </row>
    <row r="369" spans="1:15" s="236" customFormat="1" x14ac:dyDescent="0.2">
      <c r="A369" s="237" t="str">
        <f>name!E$7</f>
        <v>Administrative and secretarial occupations</v>
      </c>
      <c r="B369" s="302">
        <v>0.31378408271219971</v>
      </c>
      <c r="C369" s="302">
        <v>0.56787247309527034</v>
      </c>
      <c r="D369" s="302">
        <v>5.6655324510332415E-2</v>
      </c>
      <c r="E369" s="302">
        <f t="shared" si="161"/>
        <v>0.93831188031780244</v>
      </c>
      <c r="F369" s="303"/>
      <c r="G369" s="302">
        <v>0.21997942082748415</v>
      </c>
      <c r="H369" s="302">
        <v>0.5160921627759073</v>
      </c>
      <c r="I369" s="302">
        <v>4.1401027843350389E-2</v>
      </c>
      <c r="J369" s="302">
        <f t="shared" si="162"/>
        <v>0.77747261144674185</v>
      </c>
      <c r="K369" s="303"/>
      <c r="L369" s="302">
        <v>0.25411361822117701</v>
      </c>
      <c r="M369" s="302">
        <v>0.56713558655107266</v>
      </c>
      <c r="N369" s="302">
        <v>5.2498064061958886E-2</v>
      </c>
      <c r="O369" s="302">
        <f t="shared" si="163"/>
        <v>0.87374726883420861</v>
      </c>
    </row>
    <row r="370" spans="1:15" s="236" customFormat="1" x14ac:dyDescent="0.2">
      <c r="A370" s="237" t="str">
        <f>name!E$8</f>
        <v>Skilled trades occupations</v>
      </c>
      <c r="B370" s="302">
        <v>0.31810229076975821</v>
      </c>
      <c r="C370" s="302">
        <v>0.13178257796295048</v>
      </c>
      <c r="D370" s="302">
        <v>0.33429896057447345</v>
      </c>
      <c r="E370" s="302">
        <f t="shared" si="161"/>
        <v>0.78418382930718211</v>
      </c>
      <c r="F370" s="303"/>
      <c r="G370" s="302">
        <v>0.28195733265570655</v>
      </c>
      <c r="H370" s="302">
        <v>0.11219369997711316</v>
      </c>
      <c r="I370" s="302">
        <v>0.24431083500578119</v>
      </c>
      <c r="J370" s="302">
        <f>SUM(G370:I370)</f>
        <v>0.63846186763860091</v>
      </c>
      <c r="K370" s="303"/>
      <c r="L370" s="302">
        <v>0.30478606158929028</v>
      </c>
      <c r="M370" s="302">
        <v>0.23175740662504513</v>
      </c>
      <c r="N370" s="302">
        <v>0.35065670464580978</v>
      </c>
      <c r="O370" s="302">
        <f t="shared" si="163"/>
        <v>0.88720017286014519</v>
      </c>
    </row>
    <row r="371" spans="1:15" s="236" customFormat="1" x14ac:dyDescent="0.2">
      <c r="A371" s="237" t="str">
        <f>name!E$9</f>
        <v>Caring, leisure and other service occupations</v>
      </c>
      <c r="B371" s="302">
        <v>0.38654821155978203</v>
      </c>
      <c r="C371" s="302">
        <v>0.56160861588217481</v>
      </c>
      <c r="D371" s="302">
        <v>0.12332227659483659</v>
      </c>
      <c r="E371" s="302">
        <f t="shared" si="161"/>
        <v>1.0714791040367935</v>
      </c>
      <c r="F371" s="303"/>
      <c r="G371" s="302">
        <v>0.29574124387622719</v>
      </c>
      <c r="H371" s="302">
        <v>0.48037265218953135</v>
      </c>
      <c r="I371" s="302">
        <v>0.12830652484285682</v>
      </c>
      <c r="J371" s="302">
        <f t="shared" ref="J371:J374" si="164">SUM(G371:I371)</f>
        <v>0.9044204209086153</v>
      </c>
      <c r="K371" s="303"/>
      <c r="L371" s="302">
        <v>0.42666292085274893</v>
      </c>
      <c r="M371" s="302">
        <v>0.67457810152915931</v>
      </c>
      <c r="N371" s="302">
        <v>0.19264430789837803</v>
      </c>
      <c r="O371" s="302">
        <f t="shared" si="163"/>
        <v>1.2938853302802862</v>
      </c>
    </row>
    <row r="372" spans="1:15" s="236" customFormat="1" x14ac:dyDescent="0.2">
      <c r="A372" s="237" t="str">
        <f>name!E$10</f>
        <v>Sales and customer service occupations</v>
      </c>
      <c r="B372" s="302">
        <v>0.13643994795545761</v>
      </c>
      <c r="C372" s="302">
        <v>0.21888885642799089</v>
      </c>
      <c r="D372" s="302">
        <v>6.6484417547803612E-2</v>
      </c>
      <c r="E372" s="302">
        <f t="shared" si="161"/>
        <v>0.42181322193125209</v>
      </c>
      <c r="F372" s="303"/>
      <c r="G372" s="302">
        <v>0.10600930153502003</v>
      </c>
      <c r="H372" s="302">
        <v>0.21166098634232686</v>
      </c>
      <c r="I372" s="302">
        <v>4.3414752020322175E-2</v>
      </c>
      <c r="J372" s="302">
        <f t="shared" si="164"/>
        <v>0.36108503989766905</v>
      </c>
      <c r="K372" s="303"/>
      <c r="L372" s="302">
        <v>0.15279214571907529</v>
      </c>
      <c r="M372" s="302">
        <v>0.28380463542301937</v>
      </c>
      <c r="N372" s="302">
        <v>5.5454814839892001E-2</v>
      </c>
      <c r="O372" s="302">
        <f t="shared" si="163"/>
        <v>0.49205159598198667</v>
      </c>
    </row>
    <row r="373" spans="1:15" s="236" customFormat="1" x14ac:dyDescent="0.2">
      <c r="A373" s="237" t="str">
        <f>name!E$11</f>
        <v>Process, plant and machine operatives</v>
      </c>
      <c r="B373" s="302">
        <v>5.6656356754167123E-2</v>
      </c>
      <c r="C373" s="302">
        <v>4.4772181976217199E-2</v>
      </c>
      <c r="D373" s="302">
        <v>1.5446393918609101E-2</v>
      </c>
      <c r="E373" s="302">
        <f t="shared" si="161"/>
        <v>0.11687493264899343</v>
      </c>
      <c r="F373" s="303"/>
      <c r="G373" s="302">
        <v>4.7585979729427325E-2</v>
      </c>
      <c r="H373" s="302">
        <v>4.3521393251491645E-2</v>
      </c>
      <c r="I373" s="302">
        <v>1.2707265205123499E-2</v>
      </c>
      <c r="J373" s="302">
        <f t="shared" si="164"/>
        <v>0.10381463818604247</v>
      </c>
      <c r="K373" s="303"/>
      <c r="L373" s="302">
        <v>6.3056467003675065E-2</v>
      </c>
      <c r="M373" s="302">
        <v>8.7871458459515939E-2</v>
      </c>
      <c r="N373" s="302">
        <v>1.9789671989339074E-2</v>
      </c>
      <c r="O373" s="302">
        <f t="shared" si="163"/>
        <v>0.17071759745253007</v>
      </c>
    </row>
    <row r="374" spans="1:15" s="236" customFormat="1" x14ac:dyDescent="0.2">
      <c r="A374" s="237" t="str">
        <f>name!E$12</f>
        <v>Elementary occupations</v>
      </c>
      <c r="B374" s="302">
        <v>0.17617309047845642</v>
      </c>
      <c r="C374" s="302">
        <v>0.87906715191597939</v>
      </c>
      <c r="D374" s="302">
        <v>4.0964844979116191E-2</v>
      </c>
      <c r="E374" s="302">
        <f t="shared" si="161"/>
        <v>1.096205087373552</v>
      </c>
      <c r="F374" s="303"/>
      <c r="G374" s="302">
        <v>0.14022598494315902</v>
      </c>
      <c r="H374" s="302">
        <v>0.69851620774573908</v>
      </c>
      <c r="I374" s="302">
        <v>2.4854995744327153E-2</v>
      </c>
      <c r="J374" s="302">
        <f t="shared" si="164"/>
        <v>0.86359718843322519</v>
      </c>
      <c r="K374" s="303"/>
      <c r="L374" s="302">
        <v>0.14731480043851689</v>
      </c>
      <c r="M374" s="302">
        <v>0.74455625047632068</v>
      </c>
      <c r="N374" s="302">
        <v>3.7421443924164993E-2</v>
      </c>
      <c r="O374" s="302">
        <f t="shared" si="163"/>
        <v>0.92929249483900256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2.8447379108013706</v>
      </c>
      <c r="C376" s="311">
        <f t="shared" ref="C376:E376" si="165">SUM(C366:C374)</f>
        <v>3.3289147797669671</v>
      </c>
      <c r="D376" s="311">
        <f t="shared" si="165"/>
        <v>3.4043473094316639</v>
      </c>
      <c r="E376" s="311">
        <f t="shared" si="165"/>
        <v>9.5780000000000012</v>
      </c>
      <c r="F376" s="311"/>
      <c r="G376" s="311">
        <f t="shared" ref="G376:J376" si="166">SUM(G366:G374)</f>
        <v>2.5671153659046424</v>
      </c>
      <c r="H376" s="311">
        <f t="shared" si="166"/>
        <v>3.2046349623414017</v>
      </c>
      <c r="I376" s="311">
        <f t="shared" si="166"/>
        <v>2.8792496717539389</v>
      </c>
      <c r="J376" s="311">
        <f t="shared" si="166"/>
        <v>8.6509999999999838</v>
      </c>
      <c r="K376" s="311"/>
      <c r="L376" s="311">
        <f t="shared" ref="L376:O376" si="167">SUM(L366:L374)</f>
        <v>3.463314318656245</v>
      </c>
      <c r="M376" s="311">
        <f t="shared" si="167"/>
        <v>4.6068346302844203</v>
      </c>
      <c r="N376" s="311">
        <f t="shared" si="167"/>
        <v>4.0778510510593442</v>
      </c>
      <c r="O376" s="311">
        <f t="shared" si="167"/>
        <v>12.14800000000001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0.243389597986892</v>
      </c>
      <c r="C383" s="302">
        <v>5.3729013491912309E-2</v>
      </c>
      <c r="D383" s="302">
        <v>0.35350282675901334</v>
      </c>
      <c r="E383" s="302">
        <f>SUM(B383:D383)</f>
        <v>0.65062143823781771</v>
      </c>
      <c r="F383" s="303"/>
      <c r="G383" s="302">
        <v>0.27942956469949071</v>
      </c>
      <c r="H383" s="302">
        <v>8.7984160510106241E-2</v>
      </c>
      <c r="I383" s="302">
        <v>0.52879083859221165</v>
      </c>
      <c r="J383" s="302">
        <f>SUM(G383:I383)</f>
        <v>0.89620456380180857</v>
      </c>
      <c r="K383" s="303"/>
      <c r="L383" s="302">
        <v>0.3301452040346089</v>
      </c>
      <c r="M383" s="302">
        <v>0.11803266335984532</v>
      </c>
      <c r="N383" s="302">
        <v>0.67211731471397385</v>
      </c>
      <c r="O383" s="302">
        <f>SUM(L383:N383)</f>
        <v>1.1202951821084279</v>
      </c>
    </row>
    <row r="384" spans="1:15" s="236" customFormat="1" x14ac:dyDescent="0.2">
      <c r="A384" s="237" t="str">
        <f>name!E$5</f>
        <v>Professional occupations</v>
      </c>
      <c r="B384" s="302">
        <v>0.58032258364725031</v>
      </c>
      <c r="C384" s="302">
        <v>0.26898839257812163</v>
      </c>
      <c r="D384" s="302">
        <v>0.4366861575555972</v>
      </c>
      <c r="E384" s="302">
        <f t="shared" ref="E384:E391" si="168">SUM(B384:D384)</f>
        <v>1.285997133780969</v>
      </c>
      <c r="F384" s="303"/>
      <c r="G384" s="302">
        <v>0.70340228436785768</v>
      </c>
      <c r="H384" s="302">
        <v>0.36370604680767421</v>
      </c>
      <c r="I384" s="302">
        <v>0.52823168397482367</v>
      </c>
      <c r="J384" s="302">
        <f t="shared" ref="J384:J386" si="169">SUM(G384:I384)</f>
        <v>1.5953400151503554</v>
      </c>
      <c r="K384" s="303"/>
      <c r="L384" s="302">
        <v>0.86389778520873639</v>
      </c>
      <c r="M384" s="302">
        <v>0.47073288969035537</v>
      </c>
      <c r="N384" s="302">
        <v>0.50825905569270424</v>
      </c>
      <c r="O384" s="302">
        <f t="shared" ref="O384:O391" si="170">SUM(L384:N384)</f>
        <v>1.8428897305917959</v>
      </c>
    </row>
    <row r="385" spans="1:15" s="236" customFormat="1" x14ac:dyDescent="0.2">
      <c r="A385" s="237" t="str">
        <f>name!E$6</f>
        <v>Associate professional occupations</v>
      </c>
      <c r="B385" s="302">
        <v>0.28122329208411939</v>
      </c>
      <c r="C385" s="302">
        <v>0.23607650452836043</v>
      </c>
      <c r="D385" s="302">
        <v>0.38028862209109726</v>
      </c>
      <c r="E385" s="302">
        <f t="shared" si="168"/>
        <v>0.89758841870357708</v>
      </c>
      <c r="F385" s="303"/>
      <c r="G385" s="302">
        <v>0.31683351638955864</v>
      </c>
      <c r="H385" s="302">
        <v>0.27104379798980222</v>
      </c>
      <c r="I385" s="302">
        <v>0.43706767237885141</v>
      </c>
      <c r="J385" s="302">
        <f t="shared" si="169"/>
        <v>1.0249449867582123</v>
      </c>
      <c r="K385" s="303"/>
      <c r="L385" s="302">
        <v>0.3245265912136337</v>
      </c>
      <c r="M385" s="302">
        <v>0.31912879208286332</v>
      </c>
      <c r="N385" s="302">
        <v>0.43202384479967842</v>
      </c>
      <c r="O385" s="302">
        <f t="shared" si="170"/>
        <v>1.0756792280961756</v>
      </c>
    </row>
    <row r="386" spans="1:15" s="236" customFormat="1" x14ac:dyDescent="0.2">
      <c r="A386" s="237" t="str">
        <f>name!E$7</f>
        <v>Administrative and secretarial occupations</v>
      </c>
      <c r="B386" s="302">
        <v>0.22443285453201745</v>
      </c>
      <c r="C386" s="302">
        <v>0.36086375359747758</v>
      </c>
      <c r="D386" s="302">
        <v>0.10390603493046034</v>
      </c>
      <c r="E386" s="302">
        <f t="shared" si="168"/>
        <v>0.68920264305995538</v>
      </c>
      <c r="F386" s="303"/>
      <c r="G386" s="302">
        <v>0.20430309673719382</v>
      </c>
      <c r="H386" s="302">
        <v>0.28687995662454224</v>
      </c>
      <c r="I386" s="302">
        <v>0.10376728318205096</v>
      </c>
      <c r="J386" s="302">
        <f t="shared" si="169"/>
        <v>0.59495033654378704</v>
      </c>
      <c r="K386" s="303"/>
      <c r="L386" s="302">
        <v>0.17120149883101707</v>
      </c>
      <c r="M386" s="302">
        <v>0.27194029604376624</v>
      </c>
      <c r="N386" s="302">
        <v>6.9444485860445188E-2</v>
      </c>
      <c r="O386" s="302">
        <f t="shared" si="170"/>
        <v>0.51258628073522849</v>
      </c>
    </row>
    <row r="387" spans="1:15" s="236" customFormat="1" x14ac:dyDescent="0.2">
      <c r="A387" s="237" t="str">
        <f>name!E$8</f>
        <v>Skilled trades occupations</v>
      </c>
      <c r="B387" s="302">
        <v>0.11229884837926796</v>
      </c>
      <c r="C387" s="302">
        <v>4.5253766334368589E-2</v>
      </c>
      <c r="D387" s="302">
        <v>0.16092135738668645</v>
      </c>
      <c r="E387" s="302">
        <f t="shared" si="168"/>
        <v>0.31847397210032302</v>
      </c>
      <c r="F387" s="303"/>
      <c r="G387" s="302">
        <v>9.5803495880324774E-2</v>
      </c>
      <c r="H387" s="302">
        <v>5.1899977394844539E-2</v>
      </c>
      <c r="I387" s="302">
        <v>0.21435404163364205</v>
      </c>
      <c r="J387" s="302">
        <f>SUM(G387:I387)</f>
        <v>0.36205751490881133</v>
      </c>
      <c r="K387" s="303"/>
      <c r="L387" s="302">
        <v>9.7872137767592945E-2</v>
      </c>
      <c r="M387" s="302">
        <v>5.7334938734247977E-2</v>
      </c>
      <c r="N387" s="302">
        <v>0.32742188446814852</v>
      </c>
      <c r="O387" s="302">
        <f t="shared" si="170"/>
        <v>0.48262896096998942</v>
      </c>
    </row>
    <row r="388" spans="1:15" s="236" customFormat="1" x14ac:dyDescent="0.2">
      <c r="A388" s="237" t="str">
        <f>name!E$9</f>
        <v>Caring, leisure and other service occupations</v>
      </c>
      <c r="B388" s="302">
        <v>0.87364174965331187</v>
      </c>
      <c r="C388" s="302">
        <v>0.63060816516285945</v>
      </c>
      <c r="D388" s="302">
        <v>0.76803818132379043</v>
      </c>
      <c r="E388" s="302">
        <f t="shared" si="168"/>
        <v>2.2722880961399619</v>
      </c>
      <c r="F388" s="303"/>
      <c r="G388" s="302">
        <v>0.85476646247503896</v>
      </c>
      <c r="H388" s="302">
        <v>0.51654025589704666</v>
      </c>
      <c r="I388" s="302">
        <v>0.92208911292374818</v>
      </c>
      <c r="J388" s="302">
        <f t="shared" ref="J388:J391" si="171">SUM(G388:I388)</f>
        <v>2.2933958312958338</v>
      </c>
      <c r="K388" s="303"/>
      <c r="L388" s="302">
        <v>0.89687790851051796</v>
      </c>
      <c r="M388" s="302">
        <v>0.46031469328539565</v>
      </c>
      <c r="N388" s="302">
        <v>1.0576643710099052</v>
      </c>
      <c r="O388" s="302">
        <f t="shared" si="170"/>
        <v>2.4148569728058185</v>
      </c>
    </row>
    <row r="389" spans="1:15" s="236" customFormat="1" x14ac:dyDescent="0.2">
      <c r="A389" s="237" t="str">
        <f>name!E$10</f>
        <v>Sales and customer service occupations</v>
      </c>
      <c r="B389" s="302">
        <v>9.8080210290021175E-2</v>
      </c>
      <c r="C389" s="302">
        <v>8.3524250060221322E-2</v>
      </c>
      <c r="D389" s="302">
        <v>0.11330038024255672</v>
      </c>
      <c r="E389" s="302">
        <f t="shared" si="168"/>
        <v>0.2949048405927992</v>
      </c>
      <c r="F389" s="303"/>
      <c r="G389" s="302">
        <v>9.5876540766883969E-2</v>
      </c>
      <c r="H389" s="302">
        <v>0.15909695142608055</v>
      </c>
      <c r="I389" s="302">
        <v>0.12834758190651913</v>
      </c>
      <c r="J389" s="302">
        <f t="shared" si="171"/>
        <v>0.38332107409948363</v>
      </c>
      <c r="K389" s="303"/>
      <c r="L389" s="302">
        <v>8.953248410735222E-2</v>
      </c>
      <c r="M389" s="302">
        <v>0.1665629941190486</v>
      </c>
      <c r="N389" s="302">
        <v>0.11254177263630791</v>
      </c>
      <c r="O389" s="302">
        <f t="shared" si="170"/>
        <v>0.36863725086270871</v>
      </c>
    </row>
    <row r="390" spans="1:15" s="236" customFormat="1" x14ac:dyDescent="0.2">
      <c r="A390" s="237" t="str">
        <f>name!E$11</f>
        <v>Process, plant and machine operatives</v>
      </c>
      <c r="B390" s="302">
        <v>0.10583271593995248</v>
      </c>
      <c r="C390" s="302">
        <v>8.1312492501125086E-2</v>
      </c>
      <c r="D390" s="302">
        <v>2.6544374632789292E-2</v>
      </c>
      <c r="E390" s="302">
        <f t="shared" si="168"/>
        <v>0.21368958307386687</v>
      </c>
      <c r="F390" s="303"/>
      <c r="G390" s="302">
        <v>9.3675984688306374E-2</v>
      </c>
      <c r="H390" s="302">
        <v>0.10489678300221418</v>
      </c>
      <c r="I390" s="302">
        <v>3.4966273437297461E-2</v>
      </c>
      <c r="J390" s="302">
        <f t="shared" si="171"/>
        <v>0.23353904112781804</v>
      </c>
      <c r="K390" s="303"/>
      <c r="L390" s="302">
        <v>0.10516911281525552</v>
      </c>
      <c r="M390" s="302">
        <v>0.18158162169592776</v>
      </c>
      <c r="N390" s="302">
        <v>2.8434832981254834E-2</v>
      </c>
      <c r="O390" s="302">
        <f t="shared" si="170"/>
        <v>0.31518556749243809</v>
      </c>
    </row>
    <row r="391" spans="1:15" s="236" customFormat="1" x14ac:dyDescent="0.2">
      <c r="A391" s="237" t="str">
        <f>name!E$12</f>
        <v>Elementary occupations</v>
      </c>
      <c r="B391" s="302">
        <v>0.17822324649317012</v>
      </c>
      <c r="C391" s="302">
        <v>0.37476401602667708</v>
      </c>
      <c r="D391" s="302">
        <v>0.11324661179087518</v>
      </c>
      <c r="E391" s="302">
        <f t="shared" si="168"/>
        <v>0.66623387431072234</v>
      </c>
      <c r="F391" s="303"/>
      <c r="G391" s="302">
        <v>0.16820955383437117</v>
      </c>
      <c r="H391" s="302">
        <v>0.3288182457843371</v>
      </c>
      <c r="I391" s="302">
        <v>9.7218836695186703E-2</v>
      </c>
      <c r="J391" s="302">
        <f t="shared" si="171"/>
        <v>0.59424663631389496</v>
      </c>
      <c r="K391" s="303"/>
      <c r="L391" s="302">
        <v>0.17520659838933858</v>
      </c>
      <c r="M391" s="302">
        <v>0.22353677403258351</v>
      </c>
      <c r="N391" s="302">
        <v>8.2497453915488628E-2</v>
      </c>
      <c r="O391" s="302">
        <f t="shared" si="170"/>
        <v>0.48124082633741072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2.6974450990060026</v>
      </c>
      <c r="C393" s="311">
        <f t="shared" ref="C393:E393" si="172">SUM(C383:C391)</f>
        <v>2.1351203542811237</v>
      </c>
      <c r="D393" s="311">
        <f t="shared" si="172"/>
        <v>2.4564345467128659</v>
      </c>
      <c r="E393" s="311">
        <f t="shared" si="172"/>
        <v>7.2889999999999935</v>
      </c>
      <c r="F393" s="311"/>
      <c r="G393" s="311">
        <f t="shared" ref="G393:J393" si="173">SUM(G383:G391)</f>
        <v>2.8123004998390257</v>
      </c>
      <c r="H393" s="311">
        <f t="shared" si="173"/>
        <v>2.1708661754366481</v>
      </c>
      <c r="I393" s="311">
        <f t="shared" si="173"/>
        <v>2.9948333247243313</v>
      </c>
      <c r="J393" s="311">
        <f t="shared" si="173"/>
        <v>7.9780000000000051</v>
      </c>
      <c r="K393" s="311"/>
      <c r="L393" s="311">
        <f t="shared" ref="L393:O393" si="174">SUM(L383:L391)</f>
        <v>3.0544293208780533</v>
      </c>
      <c r="M393" s="311">
        <f t="shared" si="174"/>
        <v>2.2691656630440336</v>
      </c>
      <c r="N393" s="311">
        <f t="shared" si="174"/>
        <v>3.2904050160779077</v>
      </c>
      <c r="O393" s="311">
        <f t="shared" si="174"/>
        <v>8.6139999999999937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Cornwall and the Isles of Scilly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Cornwall and the Isles of Scilly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Cornwall and the Isles of Scilly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26.228943806210424</v>
      </c>
      <c r="C8" s="11">
        <f t="array" ref="C8:C16">MMULT(aggregation!$B$13:$AA$21,'Occ T2'!C8:C33)</f>
        <v>30.444403512453718</v>
      </c>
      <c r="D8" s="11">
        <f t="array" ref="D8:D16">MMULT(aggregation!$B$13:$AA$21,'Occ T2'!D8:D33)</f>
        <v>31.105388147709913</v>
      </c>
      <c r="E8" s="11">
        <f t="array" ref="E8:E16">MMULT(aggregation!$B$13:$AA$21,'Occ T2'!E8:E33)</f>
        <v>32.893942106189371</v>
      </c>
      <c r="F8" s="11">
        <f t="array" ref="F8:F16">MMULT(aggregation!$B$13:$AA$21,'Occ T2'!F8:F33)</f>
        <v>37.503348483121897</v>
      </c>
      <c r="G8" s="11"/>
      <c r="H8" s="11">
        <f>F8-D8</f>
        <v>6.3979603354119838</v>
      </c>
      <c r="I8" s="11">
        <f t="array" ref="I8:I16">MMULT(aggregation!$B$13:$AA$21,'Occ T2'!I8:I33)</f>
        <v>18.259025804435147</v>
      </c>
      <c r="J8" s="11">
        <f>SUM(H8:I8)</f>
        <v>24.656986139847131</v>
      </c>
      <c r="L8" s="10" t="str">
        <f>name!E4</f>
        <v>Managers, directors and senior officials</v>
      </c>
      <c r="M8" s="11">
        <f t="array" ref="M8:M16">MMULT(aggregation!$B$13:$AA$21,'Occ T2'!M8:M33)</f>
        <v>17.608054994376563</v>
      </c>
      <c r="N8" s="11">
        <f t="array" ref="N8:N16">MMULT(aggregation!$B$13:$AA$21,'Occ T2'!N8:N33)</f>
        <v>19.82503585724541</v>
      </c>
      <c r="O8" s="11">
        <f t="array" ref="O8:O16">MMULT(aggregation!$B$13:$AA$21,'Occ T2'!O8:O33)</f>
        <v>19.664202121383784</v>
      </c>
      <c r="P8" s="11">
        <f t="array" ref="P8:P16">MMULT(aggregation!$B$13:$AA$21,'Occ T2'!P8:P33)</f>
        <v>20.565642417307</v>
      </c>
      <c r="Q8" s="11">
        <f t="array" ref="Q8:Q16">MMULT(aggregation!$B$13:$AA$21,'Occ T2'!Q8:Q33)</f>
        <v>23.188031780301568</v>
      </c>
      <c r="R8" s="11"/>
      <c r="S8" s="11">
        <f>Q8-O8</f>
        <v>3.5238296589177835</v>
      </c>
      <c r="T8" s="11">
        <f t="array" ref="T8:T16">MMULT(aggregation!$B$13:$AA$21,'Occ T2'!T8:T33)</f>
        <v>10.34655594542485</v>
      </c>
      <c r="U8" s="11">
        <f>SUM(S8:T8)</f>
        <v>13.870385604342633</v>
      </c>
      <c r="W8" s="10" t="str">
        <f>name!E4</f>
        <v>Managers, directors and senior officials</v>
      </c>
      <c r="X8" s="11">
        <f t="array" ref="X8:X16">MMULT(aggregation!$B$13:$AA$21,'Occ T2'!X8:X33)</f>
        <v>8.6208888118338418</v>
      </c>
      <c r="Y8" s="11">
        <f t="array" ref="Y8:Y16">MMULT(aggregation!$B$13:$AA$21,'Occ T2'!Y8:Y33)</f>
        <v>10.619367655208318</v>
      </c>
      <c r="Z8" s="11">
        <f t="array" ref="Z8:Z16">MMULT(aggregation!$B$13:$AA$21,'Occ T2'!Z8:Z33)</f>
        <v>11.441186026326141</v>
      </c>
      <c r="AA8" s="11">
        <f t="array" ref="AA8:AA16">MMULT(aggregation!$B$13:$AA$21,'Occ T2'!AA8:AA33)</f>
        <v>12.328299688882403</v>
      </c>
      <c r="AB8" s="11">
        <f t="array" ref="AB8:AB16">MMULT(aggregation!$B$13:$AA$21,'Occ T2'!AB8:AB33)</f>
        <v>14.315316702820311</v>
      </c>
      <c r="AC8" s="11"/>
      <c r="AD8" s="11">
        <f>AB8-Z8</f>
        <v>2.8741306764941701</v>
      </c>
      <c r="AE8" s="11">
        <f t="array" ref="AE8:AE16">MMULT(aggregation!$B$13:$AA$21,'Occ T2'!AE8:AE33)</f>
        <v>7.9124698590102973</v>
      </c>
      <c r="AF8" s="11">
        <f>SUM(AD8:AE8)</f>
        <v>10.786600535504467</v>
      </c>
    </row>
    <row r="9" spans="1:32" x14ac:dyDescent="0.2">
      <c r="A9" t="str">
        <f>name!E5</f>
        <v>Professional occupations</v>
      </c>
      <c r="B9" s="11">
        <v>48.024344080285097</v>
      </c>
      <c r="C9" s="11">
        <v>53.026949080149734</v>
      </c>
      <c r="D9" s="11">
        <v>54.653086451151552</v>
      </c>
      <c r="E9" s="11">
        <v>59.74126143609687</v>
      </c>
      <c r="F9" s="11">
        <v>67.645086557732753</v>
      </c>
      <c r="G9" s="11"/>
      <c r="H9" s="11">
        <f t="shared" ref="H9:H16" si="0">F9-D9</f>
        <v>12.992000106581202</v>
      </c>
      <c r="I9" s="11">
        <v>28.931749096720999</v>
      </c>
      <c r="J9" s="11">
        <f t="shared" ref="J9:J15" si="1">SUM(H9:I9)</f>
        <v>41.923749203302201</v>
      </c>
      <c r="L9" s="10" t="str">
        <f>name!E5</f>
        <v>Professional occupations</v>
      </c>
      <c r="M9" s="11">
        <v>24.722447871410203</v>
      </c>
      <c r="N9" s="11">
        <v>26.567434041337116</v>
      </c>
      <c r="O9" s="11">
        <v>27.139060646697352</v>
      </c>
      <c r="P9" s="11">
        <v>29.47028080314653</v>
      </c>
      <c r="Q9" s="11">
        <v>32.863236520309854</v>
      </c>
      <c r="R9" s="11"/>
      <c r="S9" s="11">
        <f t="shared" ref="S9:S16" si="2">Q9-O9</f>
        <v>5.7241758736125021</v>
      </c>
      <c r="T9" s="11">
        <v>11.471802323250969</v>
      </c>
      <c r="U9" s="11">
        <f t="shared" ref="U9:U12" si="3">SUM(S9:T9)</f>
        <v>17.195978196863472</v>
      </c>
      <c r="W9" s="10" t="str">
        <f>name!E5</f>
        <v>Professional occupations</v>
      </c>
      <c r="X9" s="11">
        <v>23.301896208874897</v>
      </c>
      <c r="Y9" s="11">
        <v>26.459515038812597</v>
      </c>
      <c r="Z9" s="11">
        <v>27.514025804454242</v>
      </c>
      <c r="AA9" s="11">
        <v>30.270980632950369</v>
      </c>
      <c r="AB9" s="11">
        <v>34.781850037422899</v>
      </c>
      <c r="AC9" s="11"/>
      <c r="AD9" s="11">
        <f t="shared" ref="AD9:AD16" si="4">AB9-Z9</f>
        <v>7.2678242329686569</v>
      </c>
      <c r="AE9" s="11">
        <v>17.459946773470023</v>
      </c>
      <c r="AF9" s="11">
        <f t="shared" ref="AF9:AF12" si="5">SUM(AD9:AE9)</f>
        <v>24.72777100643868</v>
      </c>
    </row>
    <row r="10" spans="1:32" x14ac:dyDescent="0.2">
      <c r="A10" t="str">
        <f>name!E6</f>
        <v>Associate professional occupations</v>
      </c>
      <c r="B10" s="11">
        <v>29.015030828321244</v>
      </c>
      <c r="C10" s="11">
        <v>31.030437640224655</v>
      </c>
      <c r="D10" s="11">
        <v>32.067974336254153</v>
      </c>
      <c r="E10" s="11">
        <v>32.199012803690664</v>
      </c>
      <c r="F10" s="11">
        <v>35.544314021361785</v>
      </c>
      <c r="G10" s="11"/>
      <c r="H10" s="11">
        <f t="shared" si="0"/>
        <v>3.4763396851076322</v>
      </c>
      <c r="I10" s="11">
        <v>15.502968966806565</v>
      </c>
      <c r="J10" s="11">
        <f t="shared" si="1"/>
        <v>18.979308651914195</v>
      </c>
      <c r="L10" s="10" t="str">
        <f>name!E6</f>
        <v>Associate professional occupations</v>
      </c>
      <c r="M10" s="11">
        <v>15.052425440281887</v>
      </c>
      <c r="N10" s="11">
        <v>15.55798147951992</v>
      </c>
      <c r="O10" s="11">
        <v>15.973927005668202</v>
      </c>
      <c r="P10" s="11">
        <v>15.239617901951446</v>
      </c>
      <c r="Q10" s="11">
        <v>16.143696633327107</v>
      </c>
      <c r="R10" s="11"/>
      <c r="S10" s="11">
        <f t="shared" si="2"/>
        <v>0.16976962765890491</v>
      </c>
      <c r="T10" s="11">
        <v>5.8969090929166681</v>
      </c>
      <c r="U10" s="11">
        <f t="shared" si="3"/>
        <v>6.066678720575573</v>
      </c>
      <c r="W10" s="10" t="str">
        <f>name!E6</f>
        <v>Associate professional occupations</v>
      </c>
      <c r="X10" s="11">
        <v>13.962605388039375</v>
      </c>
      <c r="Y10" s="11">
        <v>15.47245616070474</v>
      </c>
      <c r="Z10" s="11">
        <v>16.094047330585955</v>
      </c>
      <c r="AA10" s="11">
        <v>16.959394901739227</v>
      </c>
      <c r="AB10" s="11">
        <v>19.400617388034686</v>
      </c>
      <c r="AC10" s="11"/>
      <c r="AD10" s="11">
        <f t="shared" si="4"/>
        <v>3.3065700574487309</v>
      </c>
      <c r="AE10" s="11">
        <v>9.6060598738898957</v>
      </c>
      <c r="AF10" s="11">
        <f t="shared" si="5"/>
        <v>12.912629931338627</v>
      </c>
    </row>
    <row r="11" spans="1:32" x14ac:dyDescent="0.2">
      <c r="A11" t="str">
        <f>name!E7</f>
        <v>Administrative and secretarial occupations</v>
      </c>
      <c r="B11" s="11">
        <v>25.322828382105154</v>
      </c>
      <c r="C11" s="11">
        <v>24.4841745459862</v>
      </c>
      <c r="D11" s="11">
        <v>25.142195262495878</v>
      </c>
      <c r="E11" s="11">
        <v>24.135124947901019</v>
      </c>
      <c r="F11" s="11">
        <v>23.103476716371951</v>
      </c>
      <c r="G11" s="11"/>
      <c r="H11" s="11">
        <f t="shared" si="0"/>
        <v>-2.0387185461239277</v>
      </c>
      <c r="I11" s="11">
        <v>12.105824699363605</v>
      </c>
      <c r="J11" s="11">
        <f t="shared" si="1"/>
        <v>10.067106153239678</v>
      </c>
      <c r="L11" s="10" t="str">
        <f>name!E7</f>
        <v>Administrative and secretarial occupations</v>
      </c>
      <c r="M11" s="11">
        <v>5.8271361479022996</v>
      </c>
      <c r="N11" s="11">
        <v>5.205093099784257</v>
      </c>
      <c r="O11" s="11">
        <v>6.0478621646695485</v>
      </c>
      <c r="P11" s="11">
        <v>5.9462800838483192</v>
      </c>
      <c r="Q11" s="11">
        <v>6.5413169414732391</v>
      </c>
      <c r="R11" s="11"/>
      <c r="S11" s="11">
        <f t="shared" si="2"/>
        <v>0.49345477680369054</v>
      </c>
      <c r="T11" s="11">
        <v>2.2626109521338211</v>
      </c>
      <c r="U11" s="11">
        <f t="shared" si="3"/>
        <v>2.7560657289375117</v>
      </c>
      <c r="W11" s="10" t="str">
        <f>name!E7</f>
        <v>Administrative and secretarial occupations</v>
      </c>
      <c r="X11" s="11">
        <v>19.495692234202842</v>
      </c>
      <c r="Y11" s="11">
        <v>19.279081446201925</v>
      </c>
      <c r="Z11" s="11">
        <v>19.094333097826315</v>
      </c>
      <c r="AA11" s="11">
        <v>18.188844864052722</v>
      </c>
      <c r="AB11" s="11">
        <v>16.562159774898724</v>
      </c>
      <c r="AC11" s="11"/>
      <c r="AD11" s="11">
        <f t="shared" si="4"/>
        <v>-2.5321733229275907</v>
      </c>
      <c r="AE11" s="11">
        <v>9.8432137472297843</v>
      </c>
      <c r="AF11" s="11">
        <f t="shared" si="5"/>
        <v>7.3110404243021936</v>
      </c>
    </row>
    <row r="12" spans="1:32" x14ac:dyDescent="0.2">
      <c r="A12" t="str">
        <f>name!E8</f>
        <v>Skilled trades occupations</v>
      </c>
      <c r="B12" s="11">
        <v>33.938416783715702</v>
      </c>
      <c r="C12" s="11">
        <v>32.979922652988122</v>
      </c>
      <c r="D12" s="11">
        <v>30.005929881773241</v>
      </c>
      <c r="E12" s="11">
        <v>30.669861173398431</v>
      </c>
      <c r="F12" s="11">
        <v>30.409586825753088</v>
      </c>
      <c r="G12" s="11"/>
      <c r="H12" s="11">
        <f t="shared" si="0"/>
        <v>0.40365694397984697</v>
      </c>
      <c r="I12" s="11">
        <v>13.292843812001051</v>
      </c>
      <c r="J12" s="11">
        <f t="shared" si="1"/>
        <v>13.696500755980898</v>
      </c>
      <c r="L12" s="10" t="str">
        <f>name!E8</f>
        <v>Skilled trades occupations</v>
      </c>
      <c r="M12" s="11">
        <v>30.396276848335276</v>
      </c>
      <c r="N12" s="11">
        <v>29.216049840739391</v>
      </c>
      <c r="O12" s="11">
        <v>26.055056594072262</v>
      </c>
      <c r="P12" s="11">
        <v>26.236184483607165</v>
      </c>
      <c r="Q12" s="11">
        <v>25.521593807240713</v>
      </c>
      <c r="R12" s="11"/>
      <c r="S12" s="11">
        <f t="shared" si="2"/>
        <v>-0.53346278683154935</v>
      </c>
      <c r="T12" s="11">
        <v>10.591081681561137</v>
      </c>
      <c r="U12" s="11">
        <f t="shared" si="3"/>
        <v>10.057618894729588</v>
      </c>
      <c r="W12" s="10" t="str">
        <f>name!E8</f>
        <v>Skilled trades occupations</v>
      </c>
      <c r="X12" s="11">
        <v>3.5421399353804528</v>
      </c>
      <c r="Y12" s="11">
        <v>3.7638728122487191</v>
      </c>
      <c r="Z12" s="11">
        <v>3.9508732877009907</v>
      </c>
      <c r="AA12" s="11">
        <v>4.4336766897912803</v>
      </c>
      <c r="AB12" s="11">
        <v>4.8879930185123861</v>
      </c>
      <c r="AC12" s="11"/>
      <c r="AD12" s="11">
        <f t="shared" si="4"/>
        <v>0.93711973081139543</v>
      </c>
      <c r="AE12" s="11">
        <v>2.7017621304399153</v>
      </c>
      <c r="AF12" s="11">
        <f t="shared" si="5"/>
        <v>3.6388818612513107</v>
      </c>
    </row>
    <row r="13" spans="1:32" x14ac:dyDescent="0.2">
      <c r="A13" t="str">
        <f>name!E9</f>
        <v>Caring, leisure and other service occupations</v>
      </c>
      <c r="B13" s="11">
        <v>26.920847571019245</v>
      </c>
      <c r="C13" s="11">
        <v>27.301944318075147</v>
      </c>
      <c r="D13" s="11">
        <v>25.481094214658786</v>
      </c>
      <c r="E13" s="11">
        <v>27.72162603687822</v>
      </c>
      <c r="F13" s="11">
        <v>30.455596020014436</v>
      </c>
      <c r="G13" s="11"/>
      <c r="H13" s="11">
        <f t="shared" si="0"/>
        <v>4.9745018053556507</v>
      </c>
      <c r="I13" s="11">
        <v>15.604323933588375</v>
      </c>
      <c r="J13" s="11">
        <f>SUM(H13:I13)</f>
        <v>20.578825738944026</v>
      </c>
      <c r="L13" s="10" t="str">
        <f>name!E9</f>
        <v>Caring, leisure and other service occupations</v>
      </c>
      <c r="M13" s="11">
        <v>3.8246926650215043</v>
      </c>
      <c r="N13" s="11">
        <v>3.9153617254538955</v>
      </c>
      <c r="O13" s="11">
        <v>3.9237634502166019</v>
      </c>
      <c r="P13" s="11">
        <v>4.4826495127561836</v>
      </c>
      <c r="Q13" s="11">
        <v>5.2980410125545063</v>
      </c>
      <c r="R13" s="11"/>
      <c r="S13" s="11">
        <f t="shared" si="2"/>
        <v>1.3742775623379044</v>
      </c>
      <c r="T13" s="11">
        <v>2.055786616410451</v>
      </c>
      <c r="U13" s="11">
        <f>SUM(S13:T13)</f>
        <v>3.4300641787483555</v>
      </c>
      <c r="W13" s="10" t="str">
        <f>name!E9</f>
        <v>Caring, leisure and other service occupations</v>
      </c>
      <c r="X13" s="11">
        <v>23.096154905997757</v>
      </c>
      <c r="Y13" s="11">
        <v>23.386582592621238</v>
      </c>
      <c r="Z13" s="11">
        <v>21.557330764442206</v>
      </c>
      <c r="AA13" s="11">
        <v>23.23897652412203</v>
      </c>
      <c r="AB13" s="11">
        <v>25.157555007459923</v>
      </c>
      <c r="AC13" s="11"/>
      <c r="AD13" s="11">
        <f t="shared" si="4"/>
        <v>3.6002242430177169</v>
      </c>
      <c r="AE13" s="11">
        <v>13.548537317177924</v>
      </c>
      <c r="AF13" s="11">
        <f>SUM(AD13:AE13)</f>
        <v>17.148761560195641</v>
      </c>
    </row>
    <row r="14" spans="1:32" x14ac:dyDescent="0.2">
      <c r="A14" t="str">
        <f>name!E10</f>
        <v>Sales and customer service occupations</v>
      </c>
      <c r="B14" s="11">
        <v>25.846458298889818</v>
      </c>
      <c r="C14" s="11">
        <v>25.368386567510171</v>
      </c>
      <c r="D14" s="11">
        <v>25.405984591362721</v>
      </c>
      <c r="E14" s="11">
        <v>25.553150733885406</v>
      </c>
      <c r="F14" s="11">
        <v>25.855218871238428</v>
      </c>
      <c r="G14" s="11"/>
      <c r="H14" s="11">
        <f t="shared" si="0"/>
        <v>0.44923427987570719</v>
      </c>
      <c r="I14" s="11">
        <v>11.893008578107576</v>
      </c>
      <c r="J14" s="11">
        <f t="shared" si="1"/>
        <v>12.342242857983283</v>
      </c>
      <c r="L14" s="10" t="str">
        <f>name!E10</f>
        <v>Sales and customer service occupations</v>
      </c>
      <c r="M14" s="11">
        <v>9.7432891270064097</v>
      </c>
      <c r="N14" s="11">
        <v>9.5443233846411175</v>
      </c>
      <c r="O14" s="11">
        <v>9.7417522961390173</v>
      </c>
      <c r="P14" s="11">
        <v>9.9995973554364248</v>
      </c>
      <c r="Q14" s="11">
        <v>10.503673406182282</v>
      </c>
      <c r="R14" s="11"/>
      <c r="S14" s="11">
        <f t="shared" si="2"/>
        <v>0.76192111004326435</v>
      </c>
      <c r="T14" s="11">
        <v>3.4202335424518551</v>
      </c>
      <c r="U14" s="11">
        <f t="shared" ref="U14:U15" si="6">SUM(S14:T14)</f>
        <v>4.1821546524951199</v>
      </c>
      <c r="W14" s="10" t="str">
        <f>name!E10</f>
        <v>Sales and customer service occupations</v>
      </c>
      <c r="X14" s="11">
        <v>16.103169171883373</v>
      </c>
      <c r="Y14" s="11">
        <v>15.824063182869033</v>
      </c>
      <c r="Z14" s="11">
        <v>15.664232295223725</v>
      </c>
      <c r="AA14" s="11">
        <v>15.553553378448978</v>
      </c>
      <c r="AB14" s="11">
        <v>15.351545465056178</v>
      </c>
      <c r="AC14" s="11"/>
      <c r="AD14" s="11">
        <f t="shared" si="4"/>
        <v>-0.3126868301675465</v>
      </c>
      <c r="AE14" s="11">
        <v>8.4727750356557223</v>
      </c>
      <c r="AF14" s="11">
        <f t="shared" ref="AF14:AF15" si="7">SUM(AD14:AE14)</f>
        <v>8.1600882054881758</v>
      </c>
    </row>
    <row r="15" spans="1:32" x14ac:dyDescent="0.2">
      <c r="A15" t="str">
        <f>name!E11</f>
        <v>Process, plant and machine operatives</v>
      </c>
      <c r="B15" s="11">
        <v>15.353547672596697</v>
      </c>
      <c r="C15" s="11">
        <v>14.753538057538464</v>
      </c>
      <c r="D15" s="11">
        <v>13.205607444630074</v>
      </c>
      <c r="E15" s="11">
        <v>14.908950825473902</v>
      </c>
      <c r="F15" s="11">
        <v>15.203874218487055</v>
      </c>
      <c r="G15" s="11"/>
      <c r="H15" s="11">
        <f t="shared" si="0"/>
        <v>1.9982667738569813</v>
      </c>
      <c r="I15" s="11">
        <v>6.8585281733882155</v>
      </c>
      <c r="J15" s="11">
        <f t="shared" si="1"/>
        <v>8.8567949472451968</v>
      </c>
      <c r="L15" s="10" t="str">
        <f>name!E11</f>
        <v>Process, plant and machine operatives</v>
      </c>
      <c r="M15" s="11">
        <v>13.26059584074159</v>
      </c>
      <c r="N15" s="11">
        <v>12.582462872682516</v>
      </c>
      <c r="O15" s="11">
        <v>11.31371007400802</v>
      </c>
      <c r="P15" s="11">
        <v>12.323735765358258</v>
      </c>
      <c r="Q15" s="11">
        <v>12.184541721594476</v>
      </c>
      <c r="R15" s="11"/>
      <c r="S15" s="11">
        <f t="shared" si="2"/>
        <v>0.87083164758645637</v>
      </c>
      <c r="T15" s="11">
        <v>5.4546225953621716</v>
      </c>
      <c r="U15" s="11">
        <f t="shared" si="6"/>
        <v>6.325454242948628</v>
      </c>
      <c r="W15" s="10" t="str">
        <f>name!E11</f>
        <v>Process, plant and machine operatives</v>
      </c>
      <c r="X15" s="11">
        <v>2.0929518318551064</v>
      </c>
      <c r="Y15" s="11">
        <v>2.1710751848559555</v>
      </c>
      <c r="Z15" s="11">
        <v>1.8918973706220614</v>
      </c>
      <c r="AA15" s="11">
        <v>2.5852150601156496</v>
      </c>
      <c r="AB15" s="11">
        <v>3.0193324968925785</v>
      </c>
      <c r="AC15" s="11"/>
      <c r="AD15" s="11">
        <f t="shared" si="4"/>
        <v>1.1274351262705171</v>
      </c>
      <c r="AE15" s="11">
        <v>1.403905578026043</v>
      </c>
      <c r="AF15" s="11">
        <f t="shared" si="7"/>
        <v>2.5313407042965599</v>
      </c>
    </row>
    <row r="16" spans="1:32" x14ac:dyDescent="0.2">
      <c r="A16" t="str">
        <f>name!E12</f>
        <v>Elementary occupations</v>
      </c>
      <c r="B16" s="11">
        <v>33.67058257685656</v>
      </c>
      <c r="C16" s="11">
        <v>34.330243625073763</v>
      </c>
      <c r="D16" s="11">
        <v>32.003739669963529</v>
      </c>
      <c r="E16" s="11">
        <v>33.87006993648599</v>
      </c>
      <c r="F16" s="11">
        <v>34.124498285918449</v>
      </c>
      <c r="G16" s="11"/>
      <c r="H16" s="11">
        <f t="shared" si="0"/>
        <v>2.1207586159549194</v>
      </c>
      <c r="I16" s="11">
        <v>16.156443213665096</v>
      </c>
      <c r="J16" s="11">
        <f>SUM(H16:I16)</f>
        <v>18.277201829620015</v>
      </c>
      <c r="L16" s="10" t="str">
        <f>name!E12</f>
        <v>Elementary occupations</v>
      </c>
      <c r="M16" s="11">
        <v>17.508952511208172</v>
      </c>
      <c r="N16" s="11">
        <v>16.158371205570166</v>
      </c>
      <c r="O16" s="11">
        <v>16.085985784188281</v>
      </c>
      <c r="P16" s="11">
        <v>17.180601421987856</v>
      </c>
      <c r="Q16" s="11">
        <v>16.944964277775423</v>
      </c>
      <c r="R16" s="11"/>
      <c r="S16" s="11">
        <f t="shared" si="2"/>
        <v>0.8589784935871414</v>
      </c>
      <c r="T16" s="11">
        <v>6.4942319325451336</v>
      </c>
      <c r="U16" s="11">
        <f>SUM(S16:T16)</f>
        <v>7.353210426132275</v>
      </c>
      <c r="W16" s="10" t="str">
        <f>name!E12</f>
        <v>Elementary occupations</v>
      </c>
      <c r="X16" s="11">
        <v>16.161630065648406</v>
      </c>
      <c r="Y16" s="11">
        <v>18.171872419503615</v>
      </c>
      <c r="Z16" s="11">
        <v>15.917753885775261</v>
      </c>
      <c r="AA16" s="11">
        <v>16.689468514498145</v>
      </c>
      <c r="AB16" s="11">
        <v>17.17953400814303</v>
      </c>
      <c r="AC16" s="11"/>
      <c r="AD16" s="11">
        <f t="shared" si="4"/>
        <v>1.2617801223677692</v>
      </c>
      <c r="AE16" s="11">
        <v>9.6622112811199621</v>
      </c>
      <c r="AF16" s="11">
        <f>SUM(AD16:AE16)</f>
        <v>10.923991403487731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264.32099999999991</v>
      </c>
      <c r="C18" s="34">
        <f>SUM(C8:C16)</f>
        <v>273.72000000000003</v>
      </c>
      <c r="D18" s="34">
        <f>SUM(D8:D16)</f>
        <v>269.07099999999986</v>
      </c>
      <c r="E18" s="34">
        <f>SUM(E8:E16)</f>
        <v>281.69299999999987</v>
      </c>
      <c r="F18" s="34">
        <f>SUM(F8:F16)</f>
        <v>299.8449999999998</v>
      </c>
      <c r="G18" s="11"/>
      <c r="H18" s="34">
        <f>SUM(H8:H16)</f>
        <v>30.773999999999994</v>
      </c>
      <c r="I18" s="34">
        <f>SUM(I8:I16)</f>
        <v>138.60471627807661</v>
      </c>
      <c r="J18" s="34">
        <f>SUM(H18:I18)</f>
        <v>169.37871627807661</v>
      </c>
      <c r="L18" s="231" t="str">
        <f>name!E3</f>
        <v>All occupations</v>
      </c>
      <c r="M18" s="34">
        <f>SUM(M8:M16)</f>
        <v>137.94387144628391</v>
      </c>
      <c r="N18" s="34">
        <f>SUM(N8:N16)</f>
        <v>138.57211350697378</v>
      </c>
      <c r="O18" s="34">
        <f>SUM(O8:O16)</f>
        <v>135.94532013704307</v>
      </c>
      <c r="P18" s="34">
        <f>SUM(P8:P16)</f>
        <v>141.44458974539918</v>
      </c>
      <c r="Q18" s="34">
        <f>SUM(Q8:Q16)</f>
        <v>149.1890961007592</v>
      </c>
      <c r="R18" s="11"/>
      <c r="S18" s="34">
        <f>SUM(S8:S16)</f>
        <v>13.2437759637161</v>
      </c>
      <c r="T18" s="34">
        <f>SUM(T8:T16)</f>
        <v>57.993834682057056</v>
      </c>
      <c r="U18" s="34">
        <f>SUM(S18:T18)</f>
        <v>71.237610645773159</v>
      </c>
      <c r="W18" s="231" t="str">
        <f>name!E3</f>
        <v>All occupations</v>
      </c>
      <c r="X18" s="34">
        <f>SUM(X8:X16)</f>
        <v>126.37712855371605</v>
      </c>
      <c r="Y18" s="34">
        <f>SUM(Y8:Y16)</f>
        <v>135.14788649302614</v>
      </c>
      <c r="Z18" s="34">
        <f>SUM(Z8:Z16)</f>
        <v>133.12567986295687</v>
      </c>
      <c r="AA18" s="34">
        <f>SUM(AA8:AA16)</f>
        <v>140.2484102546008</v>
      </c>
      <c r="AB18" s="34">
        <f>SUM(AB8:AB16)</f>
        <v>150.65590389924074</v>
      </c>
      <c r="AC18" s="11"/>
      <c r="AD18" s="34">
        <f>SUM(AD8:AD16)</f>
        <v>17.530224036283819</v>
      </c>
      <c r="AE18" s="34">
        <f>SUM(AE8:AE16)</f>
        <v>80.610881596019567</v>
      </c>
      <c r="AF18" s="34">
        <f>SUM(AD18:AE18)</f>
        <v>98.141105632303379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9.9231403506382136</v>
      </c>
      <c r="C26" s="18">
        <f t="shared" si="8"/>
        <v>11.122462192186802</v>
      </c>
      <c r="D26" s="18">
        <f t="shared" si="8"/>
        <v>11.560290089868447</v>
      </c>
      <c r="E26" s="18">
        <f t="shared" si="8"/>
        <v>11.677230923803355</v>
      </c>
      <c r="F26" s="18">
        <f t="shared" si="8"/>
        <v>12.507578409885747</v>
      </c>
      <c r="G26" s="11"/>
      <c r="H26" s="40">
        <f>IF(D8&gt;0,(H8/D8)*100,0)</f>
        <v>20.568656160244778</v>
      </c>
      <c r="I26" s="40">
        <f>IF(D8&gt;0,(I8/D8)*100,0)</f>
        <v>58.700523901931888</v>
      </c>
      <c r="J26" s="40">
        <f>IF(D8&gt;0,(J8/D8)*100,0)</f>
        <v>79.269180062176673</v>
      </c>
      <c r="L26" t="str">
        <f>$A$8</f>
        <v>Managers, directors and senior officials</v>
      </c>
      <c r="M26" s="18">
        <f t="shared" ref="M26:Q26" si="9">M8/M$18*100</f>
        <v>12.764651890485206</v>
      </c>
      <c r="N26" s="18">
        <f t="shared" si="9"/>
        <v>14.306656191866264</v>
      </c>
      <c r="O26" s="18">
        <f t="shared" si="9"/>
        <v>14.464787829077746</v>
      </c>
      <c r="P26" s="18">
        <f t="shared" si="9"/>
        <v>14.53971654506209</v>
      </c>
      <c r="Q26" s="18">
        <f t="shared" si="9"/>
        <v>15.542712159500487</v>
      </c>
      <c r="R26" s="11"/>
      <c r="S26" s="40">
        <f>IF(O8&gt;0,(S8/O8)*100,0)</f>
        <v>17.920023589900982</v>
      </c>
      <c r="T26" s="40">
        <f>IF(O8&gt;0,(T8/O8)*100,0)</f>
        <v>52.616200146628458</v>
      </c>
      <c r="U26" s="40">
        <f>IF(O8&gt;0,(U8/O8)*100,0)</f>
        <v>70.536223736529436</v>
      </c>
      <c r="W26" t="str">
        <f>$A$8</f>
        <v>Managers, directors and senior officials</v>
      </c>
      <c r="X26" s="18">
        <f t="shared" ref="X26:AB26" si="10">X8/X$18*100</f>
        <v>6.8215577537588779</v>
      </c>
      <c r="Y26" s="18">
        <f t="shared" si="10"/>
        <v>7.8575906222227871</v>
      </c>
      <c r="Z26" s="18">
        <f t="shared" si="10"/>
        <v>8.594274251296973</v>
      </c>
      <c r="AA26" s="18">
        <f t="shared" si="10"/>
        <v>8.7903311463582003</v>
      </c>
      <c r="AB26" s="18">
        <f t="shared" si="10"/>
        <v>9.5019951640225475</v>
      </c>
      <c r="AC26" s="11"/>
      <c r="AD26" s="40">
        <f>IF(Z8&gt;0,(AD8/Z8)*100,0)</f>
        <v>25.120915522925703</v>
      </c>
      <c r="AE26" s="40">
        <f>IF(Z8&gt;0,(AE8/Z8)*100,0)</f>
        <v>69.15777648229583</v>
      </c>
      <c r="AF26" s="40">
        <f>IF(Z8&gt;0,(AF8/Z8)*100,0)</f>
        <v>94.278692005221529</v>
      </c>
    </row>
    <row r="27" spans="1:32" x14ac:dyDescent="0.2">
      <c r="A27" t="str">
        <f>$A$9</f>
        <v>Professional occupations</v>
      </c>
      <c r="B27" s="18">
        <f t="shared" si="8"/>
        <v>18.168947635747866</v>
      </c>
      <c r="C27" s="18">
        <f t="shared" si="8"/>
        <v>19.372698041849237</v>
      </c>
      <c r="D27" s="18">
        <f t="shared" si="8"/>
        <v>20.311771410204585</v>
      </c>
      <c r="E27" s="18">
        <f t="shared" si="8"/>
        <v>21.207932549299024</v>
      </c>
      <c r="F27" s="18">
        <f t="shared" si="8"/>
        <v>22.560018195311844</v>
      </c>
      <c r="G27" s="11"/>
      <c r="H27" s="40">
        <f t="shared" ref="H27:H36" si="11">IF(D9&gt;0,(H9/D9)*100,0)</f>
        <v>23.771759200083491</v>
      </c>
      <c r="I27" s="40">
        <f t="shared" ref="I27:I36" si="12">IF(D9&gt;0,(I9/D9)*100,0)</f>
        <v>52.937081829001443</v>
      </c>
      <c r="J27" s="40">
        <f t="shared" ref="J27:J36" si="13">IF(D9&gt;0,(J9/D9)*100,0)</f>
        <v>76.708841029084937</v>
      </c>
      <c r="L27" t="str">
        <f>$A$9</f>
        <v>Professional occupations</v>
      </c>
      <c r="M27" s="18">
        <f t="shared" ref="M27:Q27" si="14">M9/M$18*100</f>
        <v>17.922106732401851</v>
      </c>
      <c r="N27" s="18">
        <f t="shared" si="14"/>
        <v>19.172280315981531</v>
      </c>
      <c r="O27" s="18">
        <f t="shared" si="14"/>
        <v>19.963218019817926</v>
      </c>
      <c r="P27" s="18">
        <f t="shared" si="14"/>
        <v>20.835212471677529</v>
      </c>
      <c r="Q27" s="18">
        <f t="shared" si="14"/>
        <v>22.027907788994654</v>
      </c>
      <c r="R27" s="11"/>
      <c r="S27" s="40">
        <f t="shared" ref="S27:S34" si="15">IF(O9&gt;0,(S9/O9)*100,0)</f>
        <v>21.092019167985086</v>
      </c>
      <c r="T27" s="40">
        <f t="shared" ref="T27:T34" si="16">IF(O9&gt;0,(T9/O9)*100,0)</f>
        <v>42.270447281111082</v>
      </c>
      <c r="U27" s="40">
        <f t="shared" ref="U27:U34" si="17">IF(O9&gt;0,(U9/O9)*100,0)</f>
        <v>63.362466449096168</v>
      </c>
      <c r="W27" t="str">
        <f>$A$9</f>
        <v>Professional occupations</v>
      </c>
      <c r="X27" s="18">
        <f t="shared" ref="X27:AB27" si="18">X9/X$18*100</f>
        <v>18.438380801610418</v>
      </c>
      <c r="Y27" s="18">
        <f t="shared" si="18"/>
        <v>19.57819372941356</v>
      </c>
      <c r="Z27" s="18">
        <f t="shared" si="18"/>
        <v>20.667707261873076</v>
      </c>
      <c r="AA27" s="18">
        <f t="shared" si="18"/>
        <v>21.58383155858791</v>
      </c>
      <c r="AB27" s="18">
        <f t="shared" si="18"/>
        <v>23.086947897299222</v>
      </c>
      <c r="AC27" s="11"/>
      <c r="AD27" s="40">
        <f t="shared" ref="AD27:AD34" si="19">IF(Z9&gt;0,(AD9/Z9)*100,0)</f>
        <v>26.414979344069923</v>
      </c>
      <c r="AE27" s="40">
        <f t="shared" ref="AE27:AE34" si="20">IF(Z9&gt;0,(AE9/Z9)*100,0)</f>
        <v>63.458349925089607</v>
      </c>
      <c r="AF27" s="40">
        <f t="shared" ref="AF27:AF34" si="21">IF(Z9&gt;0,(AF9/Z9)*100,0)</f>
        <v>89.873329269159527</v>
      </c>
    </row>
    <row r="28" spans="1:32" x14ac:dyDescent="0.2">
      <c r="A28" t="str">
        <f>$A$10</f>
        <v>Associate professional occupations</v>
      </c>
      <c r="B28" s="18">
        <f t="shared" si="8"/>
        <v>10.977194709584655</v>
      </c>
      <c r="C28" s="18">
        <f t="shared" si="8"/>
        <v>11.336562048891077</v>
      </c>
      <c r="D28" s="18">
        <f t="shared" si="8"/>
        <v>11.918034398450287</v>
      </c>
      <c r="E28" s="18">
        <f t="shared" si="8"/>
        <v>11.430533525394909</v>
      </c>
      <c r="F28" s="18">
        <f t="shared" si="8"/>
        <v>11.854229358956063</v>
      </c>
      <c r="G28" s="11"/>
      <c r="H28" s="40">
        <f t="shared" si="11"/>
        <v>10.840534075074048</v>
      </c>
      <c r="I28" s="40">
        <f t="shared" si="12"/>
        <v>48.344085610920004</v>
      </c>
      <c r="J28" s="40">
        <f t="shared" si="13"/>
        <v>59.184619685994043</v>
      </c>
      <c r="L28" t="str">
        <f>$A$10</f>
        <v>Associate professional occupations</v>
      </c>
      <c r="M28" s="18">
        <f t="shared" ref="M28:Q28" si="22">M10/M$18*100</f>
        <v>10.911992887007948</v>
      </c>
      <c r="N28" s="18">
        <f t="shared" si="22"/>
        <v>11.227353820173169</v>
      </c>
      <c r="O28" s="18">
        <f t="shared" si="22"/>
        <v>11.750258846398895</v>
      </c>
      <c r="P28" s="18">
        <f t="shared" si="22"/>
        <v>10.77426710302799</v>
      </c>
      <c r="Q28" s="18">
        <f t="shared" si="22"/>
        <v>10.820962828559528</v>
      </c>
      <c r="R28" s="11"/>
      <c r="S28" s="40">
        <f t="shared" si="15"/>
        <v>1.0627920585756008</v>
      </c>
      <c r="T28" s="40">
        <f t="shared" si="16"/>
        <v>36.915838483700369</v>
      </c>
      <c r="U28" s="40">
        <f t="shared" si="17"/>
        <v>37.978630542275972</v>
      </c>
      <c r="W28" t="str">
        <f>$A$10</f>
        <v>Associate professional occupations</v>
      </c>
      <c r="X28" s="18">
        <f t="shared" ref="X28:AB28" si="23">X10/X$18*100</f>
        <v>11.048364168287485</v>
      </c>
      <c r="Y28" s="18">
        <f t="shared" si="23"/>
        <v>11.448537274390262</v>
      </c>
      <c r="Z28" s="18">
        <f t="shared" si="23"/>
        <v>12.089363485056825</v>
      </c>
      <c r="AA28" s="18">
        <f t="shared" si="23"/>
        <v>12.092397247820411</v>
      </c>
      <c r="AB28" s="18">
        <f t="shared" si="23"/>
        <v>12.877435856088251</v>
      </c>
      <c r="AC28" s="11"/>
      <c r="AD28" s="40">
        <f t="shared" si="19"/>
        <v>20.545298454322023</v>
      </c>
      <c r="AE28" s="40">
        <f t="shared" si="20"/>
        <v>59.687036309592834</v>
      </c>
      <c r="AF28" s="40">
        <f t="shared" si="21"/>
        <v>80.232334763914864</v>
      </c>
    </row>
    <row r="29" spans="1:32" x14ac:dyDescent="0.2">
      <c r="A29" t="str">
        <f>$A$11</f>
        <v>Administrative and secretarial occupations</v>
      </c>
      <c r="B29" s="18">
        <f t="shared" si="8"/>
        <v>9.5803316354376538</v>
      </c>
      <c r="C29" s="18">
        <f t="shared" si="8"/>
        <v>8.9449709725216273</v>
      </c>
      <c r="D29" s="18">
        <f t="shared" si="8"/>
        <v>9.3440747098334231</v>
      </c>
      <c r="E29" s="18">
        <f t="shared" si="8"/>
        <v>8.5678823924985821</v>
      </c>
      <c r="F29" s="18">
        <f t="shared" si="8"/>
        <v>7.7051398944027643</v>
      </c>
      <c r="G29" s="11"/>
      <c r="H29" s="40">
        <f t="shared" si="11"/>
        <v>-8.1087531332836491</v>
      </c>
      <c r="I29" s="40">
        <f t="shared" si="12"/>
        <v>48.149433941520719</v>
      </c>
      <c r="J29" s="40">
        <f t="shared" si="13"/>
        <v>40.04068080823707</v>
      </c>
      <c r="L29" t="str">
        <f>$A$11</f>
        <v>Administrative and secretarial occupations</v>
      </c>
      <c r="M29" s="18">
        <f t="shared" ref="M29:Q29" si="24">M11/M$18*100</f>
        <v>4.2242805619468342</v>
      </c>
      <c r="N29" s="18">
        <f t="shared" si="24"/>
        <v>3.7562341859802157</v>
      </c>
      <c r="O29" s="18">
        <f t="shared" si="24"/>
        <v>4.4487461271729325</v>
      </c>
      <c r="P29" s="18">
        <f t="shared" si="24"/>
        <v>4.2039643188556362</v>
      </c>
      <c r="Q29" s="18">
        <f t="shared" si="24"/>
        <v>4.3845811204964811</v>
      </c>
      <c r="R29" s="11"/>
      <c r="S29" s="40">
        <f t="shared" si="15"/>
        <v>8.1591604333570746</v>
      </c>
      <c r="T29" s="40">
        <f t="shared" si="16"/>
        <v>37.411747995044607</v>
      </c>
      <c r="U29" s="40">
        <f t="shared" si="17"/>
        <v>45.57090842840168</v>
      </c>
      <c r="W29" t="str">
        <f>$A$11</f>
        <v>Administrative and secretarial occupations</v>
      </c>
      <c r="X29" s="18">
        <f t="shared" ref="X29:AB29" si="25">X11/X$18*100</f>
        <v>15.426598512970868</v>
      </c>
      <c r="Y29" s="18">
        <f t="shared" si="25"/>
        <v>14.26517420766085</v>
      </c>
      <c r="Z29" s="18">
        <f t="shared" si="25"/>
        <v>14.343087762993987</v>
      </c>
      <c r="AA29" s="18">
        <f t="shared" si="25"/>
        <v>12.969020348275958</v>
      </c>
      <c r="AB29" s="18">
        <f t="shared" si="25"/>
        <v>10.993369224996028</v>
      </c>
      <c r="AC29" s="11"/>
      <c r="AD29" s="40">
        <f t="shared" si="19"/>
        <v>-13.261386558799748</v>
      </c>
      <c r="AE29" s="40">
        <f t="shared" si="20"/>
        <v>51.55044534312816</v>
      </c>
      <c r="AF29" s="40">
        <f t="shared" si="21"/>
        <v>38.289058784328411</v>
      </c>
    </row>
    <row r="30" spans="1:32" x14ac:dyDescent="0.2">
      <c r="A30" t="str">
        <f>$A$12</f>
        <v>Skilled trades occupations</v>
      </c>
      <c r="B30" s="18">
        <f t="shared" si="8"/>
        <v>12.83984881402375</v>
      </c>
      <c r="C30" s="18">
        <f t="shared" si="8"/>
        <v>12.048780744186804</v>
      </c>
      <c r="D30" s="18">
        <f t="shared" si="8"/>
        <v>11.15167739435809</v>
      </c>
      <c r="E30" s="18">
        <f t="shared" si="8"/>
        <v>10.887690206500853</v>
      </c>
      <c r="F30" s="18">
        <f t="shared" si="8"/>
        <v>10.141768855826546</v>
      </c>
      <c r="G30" s="11"/>
      <c r="H30" s="40">
        <f t="shared" si="11"/>
        <v>1.3452572393866846</v>
      </c>
      <c r="I30" s="40">
        <f t="shared" si="12"/>
        <v>44.300722771719983</v>
      </c>
      <c r="J30" s="40">
        <f t="shared" si="13"/>
        <v>45.645980011106673</v>
      </c>
      <c r="L30" t="str">
        <f>$A$12</f>
        <v>Skilled trades occupations</v>
      </c>
      <c r="M30" s="18">
        <f t="shared" ref="M30:Q30" si="26">M12/M$18*100</f>
        <v>22.035249938720003</v>
      </c>
      <c r="N30" s="18">
        <f t="shared" si="26"/>
        <v>21.083643094805698</v>
      </c>
      <c r="O30" s="18">
        <f t="shared" si="26"/>
        <v>19.165835622592091</v>
      </c>
      <c r="P30" s="18">
        <f t="shared" si="26"/>
        <v>18.548736668424294</v>
      </c>
      <c r="Q30" s="18">
        <f t="shared" si="26"/>
        <v>17.10687608831946</v>
      </c>
      <c r="R30" s="11"/>
      <c r="S30" s="40">
        <f t="shared" si="15"/>
        <v>-2.0474443603892096</v>
      </c>
      <c r="T30" s="40">
        <f t="shared" si="16"/>
        <v>40.648853105813998</v>
      </c>
      <c r="U30" s="40">
        <f t="shared" si="17"/>
        <v>38.601408745424784</v>
      </c>
      <c r="W30" t="str">
        <f>$A$12</f>
        <v>Skilled trades occupations</v>
      </c>
      <c r="X30" s="18">
        <f t="shared" ref="X30:AB30" si="27">X12/X$18*100</f>
        <v>2.8028330568334456</v>
      </c>
      <c r="Y30" s="18">
        <f t="shared" si="27"/>
        <v>2.7850030880378891</v>
      </c>
      <c r="Z30" s="18">
        <f t="shared" si="27"/>
        <v>2.967776984702069</v>
      </c>
      <c r="AA30" s="18">
        <f t="shared" si="27"/>
        <v>3.161302635618171</v>
      </c>
      <c r="AB30" s="18">
        <f t="shared" si="27"/>
        <v>3.2444749206652364</v>
      </c>
      <c r="AC30" s="11"/>
      <c r="AD30" s="40">
        <f t="shared" si="19"/>
        <v>23.719306152607704</v>
      </c>
      <c r="AE30" s="40">
        <f t="shared" si="20"/>
        <v>68.383922583659171</v>
      </c>
      <c r="AF30" s="40">
        <f t="shared" si="21"/>
        <v>92.103228736266871</v>
      </c>
    </row>
    <row r="31" spans="1:32" x14ac:dyDescent="0.2">
      <c r="A31" t="str">
        <f>$A$13</f>
        <v>Caring, leisure and other service occupations</v>
      </c>
      <c r="B31" s="18">
        <f t="shared" si="8"/>
        <v>10.184906825798651</v>
      </c>
      <c r="C31" s="18">
        <f t="shared" si="8"/>
        <v>9.974406078501806</v>
      </c>
      <c r="D31" s="18">
        <f t="shared" si="8"/>
        <v>9.4700262067107932</v>
      </c>
      <c r="E31" s="18">
        <f t="shared" si="8"/>
        <v>9.8410773561566085</v>
      </c>
      <c r="F31" s="18">
        <f t="shared" si="8"/>
        <v>10.157113181815424</v>
      </c>
      <c r="G31" s="11"/>
      <c r="H31" s="40">
        <f t="shared" si="11"/>
        <v>19.522324133529224</v>
      </c>
      <c r="I31" s="40">
        <f t="shared" si="12"/>
        <v>61.238829863952645</v>
      </c>
      <c r="J31" s="40">
        <f t="shared" si="13"/>
        <v>80.76115399748187</v>
      </c>
      <c r="L31" t="str">
        <f>$A$13</f>
        <v>Caring, leisure and other service occupations</v>
      </c>
      <c r="M31" s="18">
        <f t="shared" ref="M31:Q31" si="28">M13/M$18*100</f>
        <v>2.7726441377360214</v>
      </c>
      <c r="N31" s="18">
        <f t="shared" si="28"/>
        <v>2.8255048049453695</v>
      </c>
      <c r="O31" s="18">
        <f t="shared" si="28"/>
        <v>2.8862806356711319</v>
      </c>
      <c r="P31" s="18">
        <f t="shared" si="28"/>
        <v>3.1691912153197026</v>
      </c>
      <c r="Q31" s="18">
        <f t="shared" si="28"/>
        <v>3.5512253583038804</v>
      </c>
      <c r="R31" s="11"/>
      <c r="S31" s="40">
        <f t="shared" si="15"/>
        <v>35.024475348075349</v>
      </c>
      <c r="T31" s="40">
        <f t="shared" si="16"/>
        <v>52.393235282747895</v>
      </c>
      <c r="U31" s="40">
        <f t="shared" si="17"/>
        <v>87.417710630823251</v>
      </c>
      <c r="W31" t="str">
        <f>$A$13</f>
        <v>Caring, leisure and other service occupations</v>
      </c>
      <c r="X31" s="18">
        <f t="shared" ref="X31:AB31" si="29">X13/X$18*100</f>
        <v>18.275581325762467</v>
      </c>
      <c r="Y31" s="18">
        <f t="shared" si="29"/>
        <v>17.304438270907053</v>
      </c>
      <c r="Z31" s="18">
        <f t="shared" si="29"/>
        <v>16.193217406764717</v>
      </c>
      <c r="AA31" s="18">
        <f t="shared" si="29"/>
        <v>16.569868051933717</v>
      </c>
      <c r="AB31" s="18">
        <f t="shared" si="29"/>
        <v>16.698685120422095</v>
      </c>
      <c r="AC31" s="11"/>
      <c r="AD31" s="40">
        <f t="shared" si="19"/>
        <v>16.700695843829219</v>
      </c>
      <c r="AE31" s="40">
        <f t="shared" si="20"/>
        <v>62.848863178949756</v>
      </c>
      <c r="AF31" s="40">
        <f t="shared" si="21"/>
        <v>79.549559022778965</v>
      </c>
    </row>
    <row r="32" spans="1:32" x14ac:dyDescent="0.2">
      <c r="A32" t="str">
        <f>$A$14</f>
        <v>Sales and customer service occupations</v>
      </c>
      <c r="B32" s="18">
        <f t="shared" si="8"/>
        <v>9.778435424688098</v>
      </c>
      <c r="C32" s="18">
        <f t="shared" si="8"/>
        <v>9.2680061988565576</v>
      </c>
      <c r="D32" s="18">
        <f t="shared" si="8"/>
        <v>9.4421117814118709</v>
      </c>
      <c r="E32" s="18">
        <f t="shared" si="8"/>
        <v>9.0712764370734877</v>
      </c>
      <c r="F32" s="18">
        <f t="shared" si="8"/>
        <v>8.6228614354878186</v>
      </c>
      <c r="H32" s="40">
        <f t="shared" si="11"/>
        <v>1.7682222795192652</v>
      </c>
      <c r="I32" s="40">
        <f t="shared" si="12"/>
        <v>46.811838900944799</v>
      </c>
      <c r="J32" s="40">
        <f t="shared" si="13"/>
        <v>48.580061180464071</v>
      </c>
      <c r="L32" t="str">
        <f>$A$14</f>
        <v>Sales and customer service occupations</v>
      </c>
      <c r="M32" s="18">
        <f t="shared" ref="M32:Q32" si="30">M14/M$18*100</f>
        <v>7.0632272567473207</v>
      </c>
      <c r="N32" s="18">
        <f t="shared" si="30"/>
        <v>6.8876220064008686</v>
      </c>
      <c r="O32" s="18">
        <f t="shared" si="30"/>
        <v>7.1659342788104823</v>
      </c>
      <c r="P32" s="18">
        <f t="shared" si="30"/>
        <v>7.0696216613415466</v>
      </c>
      <c r="Q32" s="18">
        <f t="shared" si="30"/>
        <v>7.0405101181713174</v>
      </c>
      <c r="S32" s="40">
        <f t="shared" si="15"/>
        <v>7.8211915770557958</v>
      </c>
      <c r="T32" s="40">
        <f t="shared" si="16"/>
        <v>35.10901774629815</v>
      </c>
      <c r="U32" s="40">
        <f t="shared" si="17"/>
        <v>42.930209323353949</v>
      </c>
      <c r="W32" t="str">
        <f>$A$14</f>
        <v>Sales and customer service occupations</v>
      </c>
      <c r="X32" s="18">
        <f t="shared" ref="X32:AB32" si="31">X14/X$18*100</f>
        <v>12.742154657390234</v>
      </c>
      <c r="Y32" s="18">
        <f t="shared" si="31"/>
        <v>11.708701921643135</v>
      </c>
      <c r="Z32" s="18">
        <f t="shared" si="31"/>
        <v>11.766499379645538</v>
      </c>
      <c r="AA32" s="18">
        <f t="shared" si="31"/>
        <v>11.090003337801649</v>
      </c>
      <c r="AB32" s="18">
        <f t="shared" si="31"/>
        <v>10.18980675017114</v>
      </c>
      <c r="AD32" s="40">
        <f t="shared" si="19"/>
        <v>-1.9961835618518613</v>
      </c>
      <c r="AE32" s="40">
        <f t="shared" si="20"/>
        <v>54.089947569528874</v>
      </c>
      <c r="AF32" s="40">
        <f t="shared" si="21"/>
        <v>52.093764007677009</v>
      </c>
    </row>
    <row r="33" spans="1:32" x14ac:dyDescent="0.2">
      <c r="A33" t="str">
        <f>$A$15</f>
        <v>Process, plant and machine operatives</v>
      </c>
      <c r="B33" s="18">
        <f t="shared" si="8"/>
        <v>5.808674934112954</v>
      </c>
      <c r="C33" s="18">
        <f t="shared" si="8"/>
        <v>5.390010981126137</v>
      </c>
      <c r="D33" s="18">
        <f t="shared" si="8"/>
        <v>4.9078523678248791</v>
      </c>
      <c r="E33" s="18">
        <f t="shared" si="8"/>
        <v>5.2926238229114357</v>
      </c>
      <c r="F33" s="18">
        <f t="shared" si="8"/>
        <v>5.0705778713959093</v>
      </c>
      <c r="G33" s="11"/>
      <c r="H33" s="40">
        <f t="shared" si="11"/>
        <v>15.131956498294642</v>
      </c>
      <c r="I33" s="40">
        <f t="shared" si="12"/>
        <v>51.936483816783195</v>
      </c>
      <c r="J33" s="40">
        <f t="shared" si="13"/>
        <v>67.068440315077837</v>
      </c>
      <c r="L33" t="str">
        <f>$A$15</f>
        <v>Process, plant and machine operatives</v>
      </c>
      <c r="M33" s="18">
        <f t="shared" ref="M33:Q33" si="32">M15/M$18*100</f>
        <v>9.6130373185193214</v>
      </c>
      <c r="N33" s="18">
        <f t="shared" si="32"/>
        <v>9.080082964924463</v>
      </c>
      <c r="O33" s="18">
        <f t="shared" si="32"/>
        <v>8.3222504920382345</v>
      </c>
      <c r="P33" s="18">
        <f t="shared" si="32"/>
        <v>8.7127657463187749</v>
      </c>
      <c r="Q33" s="18">
        <f t="shared" si="32"/>
        <v>8.1671798007042629</v>
      </c>
      <c r="R33" s="11"/>
      <c r="S33" s="40">
        <f t="shared" si="15"/>
        <v>7.6971359694561592</v>
      </c>
      <c r="T33" s="40">
        <f t="shared" si="16"/>
        <v>48.212501113083633</v>
      </c>
      <c r="U33" s="40">
        <f t="shared" si="17"/>
        <v>55.909637082539795</v>
      </c>
      <c r="W33" t="str">
        <f>$A$15</f>
        <v>Process, plant and machine operatives</v>
      </c>
      <c r="X33" s="18">
        <f t="shared" ref="X33:AB33" si="33">X15/X$18*100</f>
        <v>1.6561159885552443</v>
      </c>
      <c r="Y33" s="18">
        <f t="shared" si="33"/>
        <v>1.6064440526548571</v>
      </c>
      <c r="Z33" s="18">
        <f t="shared" si="33"/>
        <v>1.4211363071119194</v>
      </c>
      <c r="AA33" s="18">
        <f t="shared" si="33"/>
        <v>1.8433114895367184</v>
      </c>
      <c r="AB33" s="18">
        <f t="shared" si="33"/>
        <v>2.0041249089792856</v>
      </c>
      <c r="AC33" s="11"/>
      <c r="AD33" s="40">
        <f t="shared" si="19"/>
        <v>59.592826956560188</v>
      </c>
      <c r="AE33" s="40">
        <f t="shared" si="20"/>
        <v>74.206222801844419</v>
      </c>
      <c r="AF33" s="40">
        <f t="shared" si="21"/>
        <v>133.79904975840458</v>
      </c>
    </row>
    <row r="34" spans="1:32" x14ac:dyDescent="0.2">
      <c r="A34" t="str">
        <f>$A$16</f>
        <v>Elementary occupations</v>
      </c>
      <c r="B34" s="18">
        <f t="shared" si="8"/>
        <v>12.73851966996817</v>
      </c>
      <c r="C34" s="18">
        <f t="shared" si="8"/>
        <v>12.542102741879935</v>
      </c>
      <c r="D34" s="18">
        <f t="shared" si="8"/>
        <v>11.89416164133762</v>
      </c>
      <c r="E34" s="18">
        <f t="shared" si="8"/>
        <v>12.023752786361751</v>
      </c>
      <c r="F34" s="18">
        <f t="shared" si="8"/>
        <v>11.380712796917898</v>
      </c>
      <c r="G34" s="11"/>
      <c r="H34" s="40">
        <f t="shared" si="11"/>
        <v>6.6265962597655896</v>
      </c>
      <c r="I34" s="40">
        <f t="shared" si="12"/>
        <v>50.482985364452269</v>
      </c>
      <c r="J34" s="40">
        <f t="shared" si="13"/>
        <v>57.109581624217867</v>
      </c>
      <c r="L34" t="str">
        <f>$A$16</f>
        <v>Elementary occupations</v>
      </c>
      <c r="M34" s="18">
        <f t="shared" ref="M34:Q34" si="34">M16/M$18*100</f>
        <v>12.69280927643549</v>
      </c>
      <c r="N34" s="18">
        <f t="shared" si="34"/>
        <v>11.660622614922431</v>
      </c>
      <c r="O34" s="18">
        <f t="shared" si="34"/>
        <v>11.832688148420557</v>
      </c>
      <c r="P34" s="18">
        <f t="shared" si="34"/>
        <v>12.146524269972437</v>
      </c>
      <c r="Q34" s="18">
        <f t="shared" si="34"/>
        <v>11.35804473694991</v>
      </c>
      <c r="R34" s="11"/>
      <c r="S34" s="40">
        <f t="shared" si="15"/>
        <v>5.3399182686800222</v>
      </c>
      <c r="T34" s="40">
        <f t="shared" si="16"/>
        <v>40.371986023564929</v>
      </c>
      <c r="U34" s="40">
        <f t="shared" si="17"/>
        <v>45.711904292244945</v>
      </c>
      <c r="W34" t="str">
        <f>$A$16</f>
        <v>Elementary occupations</v>
      </c>
      <c r="X34" s="18">
        <f t="shared" ref="X34:AB34" si="35">X16/X$18*100</f>
        <v>12.788413734830964</v>
      </c>
      <c r="Y34" s="18">
        <f t="shared" si="35"/>
        <v>13.445916833069612</v>
      </c>
      <c r="Z34" s="18">
        <f t="shared" si="35"/>
        <v>11.956937160554915</v>
      </c>
      <c r="AA34" s="18">
        <f t="shared" si="35"/>
        <v>11.89993418406727</v>
      </c>
      <c r="AB34" s="18">
        <f t="shared" si="35"/>
        <v>11.403160157356176</v>
      </c>
      <c r="AC34" s="11"/>
      <c r="AD34" s="40">
        <f t="shared" si="19"/>
        <v>7.9268729207790187</v>
      </c>
      <c r="AE34" s="40">
        <f t="shared" si="20"/>
        <v>60.700846051869782</v>
      </c>
      <c r="AF34" s="40">
        <f t="shared" si="21"/>
        <v>68.627718972648807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11.437129976846263</v>
      </c>
      <c r="I36" s="43">
        <f t="shared" si="12"/>
        <v>51.512320643278798</v>
      </c>
      <c r="J36" s="43">
        <f t="shared" si="13"/>
        <v>62.949450620125056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9.7419874037336349</v>
      </c>
      <c r="T36" s="43">
        <f t="shared" ref="T36" si="37">IF(O18&gt;0,(T18/O18)*100,0)</f>
        <v>42.65967715813602</v>
      </c>
      <c r="U36" s="43">
        <f t="shared" ref="U36" si="38">IF(O18&gt;0,(U18/O18)*100,0)</f>
        <v>52.401664561869666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13.168176158296355</v>
      </c>
      <c r="AE36" s="43">
        <f t="shared" ref="AE36" si="40">IF(Z18&gt;0,(AE18/Z18)*100,0)</f>
        <v>60.552465669285262</v>
      </c>
      <c r="AF36" s="43">
        <f t="shared" ref="AF36" si="41">IF(Z18&gt;0,(AF18/Z18)*100,0)</f>
        <v>73.720641827581616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Cornwall and the Isles of Scilly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Cornwall and the Isles of Scilly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Cornwall and the Isles of Scilly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3.7962507899104381</v>
      </c>
      <c r="C46" s="18">
        <f t="shared" si="42"/>
        <v>2.1711203341061136</v>
      </c>
      <c r="D46" s="18">
        <f t="shared" si="42"/>
        <v>1.1244237274155466</v>
      </c>
      <c r="E46" s="18">
        <f t="shared" si="42"/>
        <v>1.3200539034007974</v>
      </c>
      <c r="F46" s="18">
        <f>IF(F$6-D$6 &lt;&gt; 0,(EXP(LN(F8/D8)/(F$6-D$6))-1)*100,0)</f>
        <v>1.2548018301638875</v>
      </c>
      <c r="H46" s="18">
        <f>IF($F$6-$D$6 &lt;&gt; 0,(EXP(LN(1+(H26/100))/($F$6-$D$6))-1)*100,0)</f>
        <v>1.2548018301638875</v>
      </c>
      <c r="I46" s="18">
        <f>IF($F$6-$D$6 &lt;&gt; 0,(EXP(LN(1+(I26/100))/($F$6-$D$6))-1)*100,0)</f>
        <v>3.1268828235728519</v>
      </c>
      <c r="J46" s="18">
        <f>IF($F$6-$D$6 &lt;&gt; 0,(EXP(LN(1+(J26/100))/($F$6-$D$6))-1)*100,0)</f>
        <v>3.9681641796716516</v>
      </c>
      <c r="L46" t="str">
        <f>$A$8</f>
        <v>Managers, directors and senior officials</v>
      </c>
      <c r="M46" s="18">
        <f t="shared" ref="M46:M54" si="43">IF(N$6-M$6 &lt;&gt; 0,(EXP(LN(N8/M8)/(N$6-M$6))-1)*100,0)</f>
        <v>3.0091133219974697</v>
      </c>
      <c r="N46" s="18">
        <f t="shared" ref="N46:N54" si="44">IF(O$6-N$6 &lt;&gt; 0,(EXP(LN(O8/N8)/(O$6-N$6))-1)*100,0)</f>
        <v>-0.8112658005753226</v>
      </c>
      <c r="O46" s="18">
        <f t="shared" ref="O46:O54" si="45">IF(P$6-O$6 &lt;&gt; 0,(EXP(LN(P8/O8)/(P$6-O$6))-1)*100,0)</f>
        <v>0.90047021921326742</v>
      </c>
      <c r="P46" s="18">
        <f t="shared" ref="P46:P54" si="46">IF(Q$6-P$6 &lt;&gt; 0,(EXP(LN(Q8/P8)/(Q$6-P$6))-1)*100,0)</f>
        <v>1.2073749737864903</v>
      </c>
      <c r="Q46" s="18">
        <f>IF(Q$6-O$6 &lt;&gt; 0,(EXP(LN(Q8/O8)/(Q$6-O$6))-1)*100,0)</f>
        <v>1.1049698067415514</v>
      </c>
      <c r="S46" s="18">
        <f>IF($F$6-$D$6 &lt;&gt; 0,(EXP(LN(1+(S26/100))/($F$6-$D$6))-1)*100,0)</f>
        <v>1.1049698067415514</v>
      </c>
      <c r="T46" s="18">
        <f>IF($F$6-$D$6 &lt;&gt; 0,(EXP(LN(1+(T26/100))/($F$6-$D$6))-1)*100,0)</f>
        <v>2.8584658387928563</v>
      </c>
      <c r="U46" s="18">
        <f>IF($F$6-$D$6 &lt;&gt; 0,(EXP(LN(1+(U26/100))/($F$6-$D$6))-1)*100,0)</f>
        <v>3.6225899322297028</v>
      </c>
      <c r="W46" t="str">
        <f>$A$8</f>
        <v>Managers, directors and senior officials</v>
      </c>
      <c r="X46" s="18">
        <f t="shared" ref="X46:X54" si="47">IF(Y$6-X$6 &lt;&gt; 0,(EXP(LN(Y8/X8)/(Y$6-X$6))-1)*100,0)</f>
        <v>5.3505126445372531</v>
      </c>
      <c r="Y46" s="18">
        <f t="shared" ref="Y46:Y54" si="48">IF(Z$6-Y$6 &lt;&gt; 0,(EXP(LN(Z8/Y8)/(Z$6-Y$6))-1)*100,0)</f>
        <v>7.7388635350124524</v>
      </c>
      <c r="Z46" s="18">
        <f t="shared" ref="Z46:Z54" si="49">IF(AA$6-Z$6 &lt;&gt; 0,(EXP(LN(AA8/Z8)/(AA$6-Z$6))-1)*100,0)</f>
        <v>1.5047643321426385</v>
      </c>
      <c r="AA46" s="18">
        <f t="shared" ref="AA46:AA54" si="50">IF(AB$6-AA$6 &lt;&gt; 0,(EXP(LN(AB8/AA8)/(AB$6-AA$6))-1)*100,0)</f>
        <v>1.505547429854226</v>
      </c>
      <c r="AB46" s="18">
        <f>IF(AB$6-Z$6 &lt;&gt; 0,(EXP(LN(AB8/Z8)/(AB$6-Z$6))-1)*100,0)</f>
        <v>1.5052863966124264</v>
      </c>
      <c r="AD46" s="18">
        <f>IF($F$6-$D$6 &lt;&gt; 0,(EXP(LN(1+(AD26/100))/($F$6-$D$6))-1)*100,0)</f>
        <v>1.5052863966124264</v>
      </c>
      <c r="AE46" s="18">
        <f>IF($F$6-$D$6 &lt;&gt; 0,(EXP(LN(1+(AE26/100))/($F$6-$D$6))-1)*100,0)</f>
        <v>3.5665393206383955</v>
      </c>
      <c r="AF46" s="18">
        <f>IF($F$6-$D$6 &lt;&gt; 0,(EXP(LN(1+(AF26/100))/($F$6-$D$6))-1)*100,0)</f>
        <v>4.5269659952407393</v>
      </c>
    </row>
    <row r="47" spans="1:32" x14ac:dyDescent="0.2">
      <c r="A47" t="str">
        <f>$A$9</f>
        <v>Professional occupations</v>
      </c>
      <c r="B47" s="18">
        <f t="shared" si="42"/>
        <v>2.5082453417152983</v>
      </c>
      <c r="C47" s="18">
        <f t="shared" si="42"/>
        <v>3.0666244225062256</v>
      </c>
      <c r="D47" s="18">
        <f t="shared" si="42"/>
        <v>1.7962873736506291</v>
      </c>
      <c r="E47" s="18">
        <f t="shared" si="42"/>
        <v>1.2502692611328081</v>
      </c>
      <c r="F47" s="18">
        <f>IF(F$6-D$6 &lt;&gt; 0,(EXP(LN(F9/D9)/(F$6-D$6))-1)*100,0)</f>
        <v>1.431949103873742</v>
      </c>
      <c r="H47" s="18">
        <f t="shared" ref="H47:J56" si="51">IF($F$6-$D$6 &lt;&gt; 0,(EXP(LN(1+(H27/100))/($F$6-$D$6))-1)*100,0)</f>
        <v>1.431949103873742</v>
      </c>
      <c r="I47" s="18">
        <f t="shared" si="51"/>
        <v>2.8728693149339346</v>
      </c>
      <c r="J47" s="18">
        <f t="shared" si="51"/>
        <v>3.868506065373789</v>
      </c>
      <c r="L47" t="str">
        <f>$A$9</f>
        <v>Professional occupations</v>
      </c>
      <c r="M47" s="18">
        <f t="shared" si="43"/>
        <v>1.8156493249535055</v>
      </c>
      <c r="N47" s="18">
        <f t="shared" si="44"/>
        <v>2.1516063782103467</v>
      </c>
      <c r="O47" s="18">
        <f t="shared" si="45"/>
        <v>1.6618228326063633</v>
      </c>
      <c r="P47" s="18">
        <f t="shared" si="46"/>
        <v>1.0956818732095863</v>
      </c>
      <c r="Q47" s="18">
        <f>IF(Q$6-O$6 &lt;&gt; 0,(EXP(LN(Q9/O9)/(Q$6-O$6))-1)*100,0)</f>
        <v>1.2840443495392595</v>
      </c>
      <c r="S47" s="18">
        <f t="shared" ref="S47:U47" si="52">IF($F$6-$D$6 &lt;&gt; 0,(EXP(LN(1+(S27/100))/($F$6-$D$6))-1)*100,0)</f>
        <v>1.2840443495392595</v>
      </c>
      <c r="T47" s="18">
        <f t="shared" si="52"/>
        <v>2.3782369833864614</v>
      </c>
      <c r="U47" s="18">
        <f t="shared" si="52"/>
        <v>3.3261272847404211</v>
      </c>
      <c r="W47" t="str">
        <f>$A$9</f>
        <v>Professional occupations</v>
      </c>
      <c r="X47" s="18">
        <f t="shared" si="47"/>
        <v>3.2280335093884505</v>
      </c>
      <c r="Y47" s="18">
        <f t="shared" si="48"/>
        <v>3.9853745017428333</v>
      </c>
      <c r="Z47" s="18">
        <f t="shared" si="49"/>
        <v>1.9282270213980546</v>
      </c>
      <c r="AA47" s="18">
        <f t="shared" si="50"/>
        <v>1.3987541025972217</v>
      </c>
      <c r="AB47" s="18">
        <f>IF(AB$6-Z$6 &lt;&gt; 0,(EXP(LN(AB9/Z9)/(AB$6-Z$6))-1)*100,0)</f>
        <v>1.5749387698407613</v>
      </c>
      <c r="AD47" s="18">
        <f t="shared" ref="AD47:AF47" si="53">IF($F$6-$D$6 &lt;&gt; 0,(EXP(LN(1+(AD27/100))/($F$6-$D$6))-1)*100,0)</f>
        <v>1.5749387698407613</v>
      </c>
      <c r="AE47" s="18">
        <f t="shared" si="53"/>
        <v>3.3301692395609095</v>
      </c>
      <c r="AF47" s="18">
        <f t="shared" si="53"/>
        <v>4.3672557878104312</v>
      </c>
    </row>
    <row r="48" spans="1:32" x14ac:dyDescent="0.2">
      <c r="A48" t="str">
        <f>$A$10</f>
        <v>Associate professional occupations</v>
      </c>
      <c r="B48" s="18">
        <f t="shared" si="42"/>
        <v>1.6930366801078733</v>
      </c>
      <c r="C48" s="18">
        <f t="shared" si="42"/>
        <v>3.3436096134349835</v>
      </c>
      <c r="D48" s="18">
        <f t="shared" si="42"/>
        <v>8.1592186748991047E-2</v>
      </c>
      <c r="E48" s="18">
        <f t="shared" si="42"/>
        <v>0.99334530879011673</v>
      </c>
      <c r="F48" s="18">
        <f t="shared" ref="F48:F56" si="54">IF(F$6-D$6 &lt;&gt; 0,(EXP(LN(F10/D10)/(F$6-D$6))-1)*100,0)</f>
        <v>0.6885084117830953</v>
      </c>
      <c r="H48" s="18">
        <f t="shared" si="51"/>
        <v>0.6885084117830953</v>
      </c>
      <c r="I48" s="18">
        <f t="shared" si="51"/>
        <v>2.663960870216342</v>
      </c>
      <c r="J48" s="18">
        <f t="shared" si="51"/>
        <v>3.1478247256293113</v>
      </c>
      <c r="L48" t="str">
        <f>$A$10</f>
        <v>Associate professional occupations</v>
      </c>
      <c r="M48" s="18">
        <f t="shared" si="43"/>
        <v>0.82928589088242521</v>
      </c>
      <c r="N48" s="18">
        <f t="shared" si="44"/>
        <v>2.6735185839873887</v>
      </c>
      <c r="O48" s="18">
        <f t="shared" si="45"/>
        <v>-0.93677175792369338</v>
      </c>
      <c r="P48" s="18">
        <f>IF(Q$6-P$6 &lt;&gt; 0,(EXP(LN(Q10/P10)/(Q$6-P$6))-1)*100,0)</f>
        <v>0.57797581455931724</v>
      </c>
      <c r="Q48" s="18">
        <f t="shared" ref="Q48:Q54" si="55">IF(Q$6-O$6 &lt;&gt; 0,(EXP(LN(Q10/O10)/(Q$6-O$6))-1)*100,0)</f>
        <v>7.0503783747355442E-2</v>
      </c>
      <c r="S48" s="18">
        <f t="shared" ref="S48:U48" si="56">IF($F$6-$D$6 &lt;&gt; 0,(EXP(LN(1+(S28/100))/($F$6-$D$6))-1)*100,0)</f>
        <v>7.0503783747355442E-2</v>
      </c>
      <c r="T48" s="18">
        <f t="shared" si="56"/>
        <v>2.116733149407013</v>
      </c>
      <c r="U48" s="18">
        <f t="shared" si="56"/>
        <v>2.1693872325415864</v>
      </c>
      <c r="W48" t="str">
        <f>$A$10</f>
        <v>Associate professional occupations</v>
      </c>
      <c r="X48" s="18">
        <f t="shared" si="47"/>
        <v>2.6001980685387061</v>
      </c>
      <c r="Y48" s="18">
        <f t="shared" si="48"/>
        <v>4.0174046281020726</v>
      </c>
      <c r="Z48" s="18">
        <f t="shared" si="49"/>
        <v>1.0529545401123164</v>
      </c>
      <c r="AA48" s="18">
        <f t="shared" si="50"/>
        <v>1.3539128830774017</v>
      </c>
      <c r="AB48" s="18">
        <f t="shared" ref="AB48:AB54" si="57">IF(AB$6-Z$6 &lt;&gt; 0,(EXP(LN(AB10/Z10)/(AB$6-Z$6))-1)*100,0)</f>
        <v>1.2534939757532726</v>
      </c>
      <c r="AD48" s="18">
        <f t="shared" ref="AD48:AF48" si="58">IF($F$6-$D$6 &lt;&gt; 0,(EXP(LN(1+(AD28/100))/($F$6-$D$6))-1)*100,0)</f>
        <v>1.2534939757532726</v>
      </c>
      <c r="AE48" s="18">
        <f t="shared" si="58"/>
        <v>3.169496420249529</v>
      </c>
      <c r="AF48" s="18">
        <f t="shared" si="58"/>
        <v>4.0053102645737138</v>
      </c>
    </row>
    <row r="49" spans="1:32" x14ac:dyDescent="0.2">
      <c r="A49" t="str">
        <f>$A$11</f>
        <v>Administrative and secretarial occupations</v>
      </c>
      <c r="B49" s="18">
        <f t="shared" si="42"/>
        <v>-0.83844836347338747</v>
      </c>
      <c r="C49" s="18">
        <f t="shared" si="42"/>
        <v>2.6875348208034611</v>
      </c>
      <c r="D49" s="18">
        <f t="shared" si="42"/>
        <v>-0.81425235391130446</v>
      </c>
      <c r="E49" s="18">
        <f t="shared" si="42"/>
        <v>-0.4358985199026888</v>
      </c>
      <c r="F49" s="18">
        <f t="shared" si="54"/>
        <v>-0.56217655641983555</v>
      </c>
      <c r="H49" s="18">
        <f t="shared" si="51"/>
        <v>-0.56217655641983555</v>
      </c>
      <c r="I49" s="18">
        <f t="shared" si="51"/>
        <v>2.6549745739177011</v>
      </c>
      <c r="J49" s="18">
        <f t="shared" si="51"/>
        <v>2.2704768463459812</v>
      </c>
      <c r="L49" t="str">
        <f>$A$11</f>
        <v>Administrative and secretarial occupations</v>
      </c>
      <c r="M49" s="18">
        <f t="shared" si="43"/>
        <v>-2.7827495104237543</v>
      </c>
      <c r="N49" s="18">
        <f t="shared" si="44"/>
        <v>16.191239017803994</v>
      </c>
      <c r="O49" s="18">
        <f t="shared" si="45"/>
        <v>-0.33820719337777083</v>
      </c>
      <c r="P49" s="18">
        <f t="shared" si="46"/>
        <v>0.95828931087722502</v>
      </c>
      <c r="Q49" s="18">
        <f t="shared" si="55"/>
        <v>0.52426055477372557</v>
      </c>
      <c r="S49" s="18">
        <f t="shared" ref="S49:U49" si="59">IF($F$6-$D$6 &lt;&gt; 0,(EXP(LN(1+(S29/100))/($F$6-$D$6))-1)*100,0)</f>
        <v>0.52426055477372557</v>
      </c>
      <c r="T49" s="18">
        <f t="shared" si="59"/>
        <v>2.1413493724270483</v>
      </c>
      <c r="U49" s="18">
        <f t="shared" si="59"/>
        <v>2.5348828317246275</v>
      </c>
      <c r="W49" t="str">
        <f>$A$11</f>
        <v>Administrative and secretarial occupations</v>
      </c>
      <c r="X49" s="18">
        <f t="shared" si="47"/>
        <v>-0.27893238080147764</v>
      </c>
      <c r="Y49" s="18">
        <f t="shared" si="48"/>
        <v>-0.958283976812635</v>
      </c>
      <c r="Z49" s="18">
        <f t="shared" si="49"/>
        <v>-0.96695677506631883</v>
      </c>
      <c r="AA49" s="18">
        <f t="shared" si="50"/>
        <v>-0.93250420967201375</v>
      </c>
      <c r="AB49" s="18">
        <f t="shared" si="57"/>
        <v>-0.94398972967414396</v>
      </c>
      <c r="AD49" s="18">
        <f t="shared" ref="AD49:AF49" si="60">IF($F$6-$D$6 &lt;&gt; 0,(EXP(LN(1+(AD29/100))/($F$6-$D$6))-1)*100,0)</f>
        <v>-0.94398972967414396</v>
      </c>
      <c r="AE49" s="18">
        <f t="shared" si="60"/>
        <v>2.8104234245569737</v>
      </c>
      <c r="AF49" s="18">
        <f t="shared" si="60"/>
        <v>2.1846954058967194</v>
      </c>
    </row>
    <row r="50" spans="1:32" x14ac:dyDescent="0.2">
      <c r="A50" t="str">
        <f>$A$12</f>
        <v>Skilled trades occupations</v>
      </c>
      <c r="B50" s="18">
        <f t="shared" si="42"/>
        <v>-0.71365726949708108</v>
      </c>
      <c r="C50" s="18">
        <f t="shared" si="42"/>
        <v>-9.0175856459912769</v>
      </c>
      <c r="D50" s="18">
        <f t="shared" si="42"/>
        <v>0.43866787897626214</v>
      </c>
      <c r="E50" s="18">
        <f t="shared" si="42"/>
        <v>-8.5189061951063128E-2</v>
      </c>
      <c r="F50" s="18">
        <f t="shared" si="54"/>
        <v>8.9125626323216522E-2</v>
      </c>
      <c r="H50" s="18">
        <f t="shared" si="51"/>
        <v>8.9125626323216522E-2</v>
      </c>
      <c r="I50" s="18">
        <f t="shared" si="51"/>
        <v>2.4749937323393256</v>
      </c>
      <c r="J50" s="18">
        <f t="shared" si="51"/>
        <v>2.5384071641382899</v>
      </c>
      <c r="L50" t="str">
        <f>$A$12</f>
        <v>Skilled trades occupations</v>
      </c>
      <c r="M50" s="18">
        <f t="shared" si="43"/>
        <v>-0.98516312088113844</v>
      </c>
      <c r="N50" s="18">
        <f t="shared" si="44"/>
        <v>-10.819372447329901</v>
      </c>
      <c r="O50" s="18">
        <f t="shared" si="45"/>
        <v>0.13864972287231936</v>
      </c>
      <c r="P50" s="18">
        <f t="shared" si="46"/>
        <v>-0.27576541984031255</v>
      </c>
      <c r="Q50" s="18">
        <f t="shared" si="55"/>
        <v>-0.13781794819153204</v>
      </c>
      <c r="S50" s="18">
        <f t="shared" ref="S50:U50" si="61">IF($F$6-$D$6 &lt;&gt; 0,(EXP(LN(1+(S30/100))/($F$6-$D$6))-1)*100,0)</f>
        <v>-0.13781794819153204</v>
      </c>
      <c r="T50" s="18">
        <f t="shared" si="61"/>
        <v>2.3000265306889478</v>
      </c>
      <c r="U50" s="18">
        <f t="shared" si="61"/>
        <v>2.2000660082880596</v>
      </c>
      <c r="W50" t="str">
        <f>$A$12</f>
        <v>Skilled trades occupations</v>
      </c>
      <c r="X50" s="18">
        <f t="shared" si="47"/>
        <v>1.5295137547480797</v>
      </c>
      <c r="Y50" s="18">
        <f t="shared" si="48"/>
        <v>4.968299535619769</v>
      </c>
      <c r="Z50" s="18">
        <f t="shared" si="49"/>
        <v>2.3326413118188283</v>
      </c>
      <c r="AA50" s="18">
        <f t="shared" si="50"/>
        <v>0.9802997773934008</v>
      </c>
      <c r="AB50" s="18">
        <f t="shared" si="57"/>
        <v>1.4290828241066533</v>
      </c>
      <c r="AD50" s="18">
        <f t="shared" ref="AD50:AF50" si="62">IF($F$6-$D$6 &lt;&gt; 0,(EXP(LN(1+(AD30/100))/($F$6-$D$6))-1)*100,0)</f>
        <v>1.4290828241066533</v>
      </c>
      <c r="AE50" s="18">
        <f t="shared" si="62"/>
        <v>3.5348856464184175</v>
      </c>
      <c r="AF50" s="18">
        <f t="shared" si="62"/>
        <v>4.4485249049066811</v>
      </c>
    </row>
    <row r="51" spans="1:32" x14ac:dyDescent="0.2">
      <c r="A51" t="str">
        <f>$A$13</f>
        <v>Caring, leisure and other service occupations</v>
      </c>
      <c r="B51" s="18">
        <f t="shared" si="42"/>
        <v>0.35204149078242875</v>
      </c>
      <c r="C51" s="18">
        <f t="shared" si="42"/>
        <v>-6.6693056076994273</v>
      </c>
      <c r="D51" s="18">
        <f t="shared" si="42"/>
        <v>1.6998062162441041</v>
      </c>
      <c r="E51" s="18">
        <f t="shared" si="42"/>
        <v>0.94500647996245135</v>
      </c>
      <c r="F51" s="18">
        <f t="shared" si="54"/>
        <v>1.1959818851269954</v>
      </c>
      <c r="H51" s="18">
        <f t="shared" si="51"/>
        <v>1.1959818851269954</v>
      </c>
      <c r="I51" s="18">
        <f t="shared" si="51"/>
        <v>3.2360333351852733</v>
      </c>
      <c r="J51" s="18">
        <f t="shared" si="51"/>
        <v>4.0256265754112786</v>
      </c>
      <c r="L51" t="str">
        <f>$A$13</f>
        <v>Caring, leisure and other service occupations</v>
      </c>
      <c r="M51" s="18">
        <f t="shared" si="43"/>
        <v>0.58745893399443361</v>
      </c>
      <c r="N51" s="18">
        <f t="shared" si="44"/>
        <v>0.21458361581476737</v>
      </c>
      <c r="O51" s="18">
        <f t="shared" si="45"/>
        <v>2.6990422019207427</v>
      </c>
      <c r="P51" s="18">
        <f t="shared" si="46"/>
        <v>1.6852716581310379</v>
      </c>
      <c r="Q51" s="18">
        <f t="shared" si="55"/>
        <v>2.0220783541917031</v>
      </c>
      <c r="S51" s="18">
        <f t="shared" ref="S51:U51" si="63">IF($F$6-$D$6 &lt;&gt; 0,(EXP(LN(1+(S31/100))/($F$6-$D$6))-1)*100,0)</f>
        <v>2.0220783541917031</v>
      </c>
      <c r="T51" s="18">
        <f t="shared" si="63"/>
        <v>2.8484409203759942</v>
      </c>
      <c r="U51" s="18">
        <f t="shared" si="63"/>
        <v>4.2767231588104249</v>
      </c>
      <c r="W51" t="str">
        <f>$A$13</f>
        <v>Caring, leisure and other service occupations</v>
      </c>
      <c r="X51" s="18">
        <f t="shared" si="47"/>
        <v>0.31289637813265436</v>
      </c>
      <c r="Y51" s="18">
        <f t="shared" si="48"/>
        <v>-7.8218004744146974</v>
      </c>
      <c r="Z51" s="18">
        <f t="shared" si="49"/>
        <v>1.5136404001582449</v>
      </c>
      <c r="AA51" s="18">
        <f t="shared" si="50"/>
        <v>0.79642832868040969</v>
      </c>
      <c r="AB51" s="18">
        <f t="shared" si="57"/>
        <v>1.0349342181413368</v>
      </c>
      <c r="AD51" s="18">
        <f t="shared" ref="AD51:AF51" si="64">IF($F$6-$D$6 &lt;&gt; 0,(EXP(LN(1+(AD31/100))/($F$6-$D$6))-1)*100,0)</f>
        <v>1.0349342181413368</v>
      </c>
      <c r="AE51" s="18">
        <f t="shared" si="64"/>
        <v>3.3044386405937987</v>
      </c>
      <c r="AF51" s="18">
        <f t="shared" si="64"/>
        <v>3.9789967652845259</v>
      </c>
    </row>
    <row r="52" spans="1:32" x14ac:dyDescent="0.2">
      <c r="A52" t="str">
        <f>$A$14</f>
        <v>Sales and customer service occupations</v>
      </c>
      <c r="B52" s="18">
        <f t="shared" si="42"/>
        <v>-0.46565759605099455</v>
      </c>
      <c r="C52" s="18">
        <f t="shared" si="42"/>
        <v>0.14820817931204822</v>
      </c>
      <c r="D52" s="18">
        <f t="shared" si="42"/>
        <v>0.11558405367002589</v>
      </c>
      <c r="E52" s="18">
        <f t="shared" si="42"/>
        <v>0.11758753705495284</v>
      </c>
      <c r="F52" s="18">
        <f t="shared" si="54"/>
        <v>0.11691970480522951</v>
      </c>
      <c r="H52" s="18">
        <f t="shared" si="51"/>
        <v>0.11691970480522951</v>
      </c>
      <c r="I52" s="18">
        <f t="shared" si="51"/>
        <v>2.5929233897426407</v>
      </c>
      <c r="J52" s="18">
        <f t="shared" si="51"/>
        <v>2.6748401809105982</v>
      </c>
      <c r="L52" t="str">
        <f>$A$14</f>
        <v>Sales and customer service occupations</v>
      </c>
      <c r="M52" s="18">
        <f t="shared" si="43"/>
        <v>-0.5144766517357513</v>
      </c>
      <c r="N52" s="18">
        <f t="shared" si="44"/>
        <v>2.0685480105965937</v>
      </c>
      <c r="O52" s="18">
        <f t="shared" si="45"/>
        <v>0.52384366911581992</v>
      </c>
      <c r="P52" s="18">
        <f t="shared" si="46"/>
        <v>0.49301349643331438</v>
      </c>
      <c r="Q52" s="18">
        <f t="shared" si="55"/>
        <v>0.50328916991051464</v>
      </c>
      <c r="S52" s="18">
        <f t="shared" ref="S52:U52" si="65">IF($F$6-$D$6 &lt;&gt; 0,(EXP(LN(1+(S32/100))/($F$6-$D$6))-1)*100,0)</f>
        <v>0.50328916991051464</v>
      </c>
      <c r="T52" s="18">
        <f t="shared" si="65"/>
        <v>2.0263356919595576</v>
      </c>
      <c r="U52" s="18">
        <f t="shared" si="65"/>
        <v>2.4098198060741094</v>
      </c>
      <c r="W52" t="str">
        <f>$A$14</f>
        <v>Sales and customer service occupations</v>
      </c>
      <c r="X52" s="18">
        <f t="shared" si="47"/>
        <v>-0.43615426928731438</v>
      </c>
      <c r="Y52" s="18">
        <f t="shared" si="48"/>
        <v>-1.0100496048217167</v>
      </c>
      <c r="Z52" s="18">
        <f t="shared" si="49"/>
        <v>-0.14171528798467836</v>
      </c>
      <c r="AA52" s="18">
        <f t="shared" si="50"/>
        <v>-0.13064433464741176</v>
      </c>
      <c r="AB52" s="18">
        <f t="shared" si="57"/>
        <v>-0.13433478879749661</v>
      </c>
      <c r="AD52" s="18">
        <f t="shared" ref="AD52:AF52" si="66">IF($F$6-$D$6 &lt;&gt; 0,(EXP(LN(1+(AD32/100))/($F$6-$D$6))-1)*100,0)</f>
        <v>-0.13433478879749661</v>
      </c>
      <c r="AE52" s="18">
        <f t="shared" si="66"/>
        <v>2.9243865415784942</v>
      </c>
      <c r="AF52" s="18">
        <f t="shared" si="66"/>
        <v>2.8349545671273901</v>
      </c>
    </row>
    <row r="53" spans="1:32" x14ac:dyDescent="0.2">
      <c r="A53" t="str">
        <f>$A$15</f>
        <v>Process, plant and machine operatives</v>
      </c>
      <c r="B53" s="18">
        <f t="shared" si="42"/>
        <v>-0.9916415801351719</v>
      </c>
      <c r="C53" s="18">
        <f t="shared" si="42"/>
        <v>-10.491928152226915</v>
      </c>
      <c r="D53" s="18">
        <f t="shared" si="42"/>
        <v>2.4560809946133189</v>
      </c>
      <c r="E53" s="18">
        <f t="shared" si="42"/>
        <v>0.19607717078238274</v>
      </c>
      <c r="F53" s="18">
        <f t="shared" si="54"/>
        <v>0.94381768026605695</v>
      </c>
      <c r="H53" s="18">
        <f t="shared" si="51"/>
        <v>0.94381768026605695</v>
      </c>
      <c r="I53" s="18">
        <f t="shared" si="51"/>
        <v>2.827861700522516</v>
      </c>
      <c r="J53" s="18">
        <f t="shared" si="51"/>
        <v>3.4807643390396992</v>
      </c>
      <c r="L53" t="str">
        <f>$A$15</f>
        <v>Process, plant and machine operatives</v>
      </c>
      <c r="M53" s="18">
        <f t="shared" si="43"/>
        <v>-1.3037493394358002</v>
      </c>
      <c r="N53" s="18">
        <f t="shared" si="44"/>
        <v>-10.08350123113858</v>
      </c>
      <c r="O53" s="18">
        <f t="shared" si="45"/>
        <v>1.7249456621201809</v>
      </c>
      <c r="P53" s="18">
        <f t="shared" si="46"/>
        <v>-0.11352614550325102</v>
      </c>
      <c r="Q53" s="18">
        <f t="shared" si="55"/>
        <v>0.49557597002714004</v>
      </c>
      <c r="S53" s="18">
        <f t="shared" ref="S53:U53" si="67">IF($F$6-$D$6 &lt;&gt; 0,(EXP(LN(1+(S33/100))/($F$6-$D$6))-1)*100,0)</f>
        <v>0.49557597002714004</v>
      </c>
      <c r="T53" s="18">
        <f t="shared" si="67"/>
        <v>2.6578873415281867</v>
      </c>
      <c r="U53" s="18">
        <f t="shared" si="67"/>
        <v>3.0049741297542454</v>
      </c>
      <c r="W53" t="str">
        <f>$A$15</f>
        <v>Process, plant and machine operatives</v>
      </c>
      <c r="X53" s="18">
        <f t="shared" si="47"/>
        <v>0.92038706232673295</v>
      </c>
      <c r="Y53" s="18">
        <f t="shared" si="48"/>
        <v>-12.858965741088181</v>
      </c>
      <c r="Z53" s="18">
        <f t="shared" si="49"/>
        <v>6.4436653030964353</v>
      </c>
      <c r="AA53" s="18">
        <f t="shared" si="50"/>
        <v>1.5643810988902773</v>
      </c>
      <c r="AB53" s="18">
        <f t="shared" si="57"/>
        <v>3.1654375608314966</v>
      </c>
      <c r="AD53" s="18">
        <f t="shared" ref="AD53:AF53" si="68">IF($F$6-$D$6 &lt;&gt; 0,(EXP(LN(1+(AD33/100))/($F$6-$D$6))-1)*100,0)</f>
        <v>3.1654375608314966</v>
      </c>
      <c r="AE53" s="18">
        <f t="shared" si="68"/>
        <v>3.7697835742268149</v>
      </c>
      <c r="AF53" s="18">
        <f t="shared" si="68"/>
        <v>5.8253019009739671</v>
      </c>
    </row>
    <row r="54" spans="1:32" x14ac:dyDescent="0.2">
      <c r="A54" t="str">
        <f>$A$16</f>
        <v>Elementary occupations</v>
      </c>
      <c r="B54" s="18">
        <f t="shared" si="42"/>
        <v>0.48623250318862166</v>
      </c>
      <c r="C54" s="18">
        <f t="shared" si="42"/>
        <v>-6.7768349695340513</v>
      </c>
      <c r="D54" s="18">
        <f t="shared" si="42"/>
        <v>1.1400287784073315</v>
      </c>
      <c r="E54" s="18">
        <f t="shared" si="42"/>
        <v>7.4866205512735817E-2</v>
      </c>
      <c r="F54" s="18">
        <f t="shared" si="54"/>
        <v>0.42866810106743092</v>
      </c>
      <c r="H54" s="18">
        <f t="shared" si="51"/>
        <v>0.42866810106743092</v>
      </c>
      <c r="I54" s="18">
        <f t="shared" si="51"/>
        <v>2.7619870136244673</v>
      </c>
      <c r="J54" s="18">
        <f t="shared" si="51"/>
        <v>3.0576364788804433</v>
      </c>
      <c r="L54" t="str">
        <f>$A$16</f>
        <v>Elementary occupations</v>
      </c>
      <c r="M54" s="18">
        <f t="shared" si="43"/>
        <v>-1.9868484153240717</v>
      </c>
      <c r="N54" s="18">
        <f t="shared" si="44"/>
        <v>-0.44797473991023962</v>
      </c>
      <c r="O54" s="18">
        <f t="shared" si="45"/>
        <v>1.3253555636101533</v>
      </c>
      <c r="P54" s="18">
        <f t="shared" si="46"/>
        <v>-0.13800694385979195</v>
      </c>
      <c r="Q54" s="18">
        <f t="shared" si="55"/>
        <v>0.34741711369852268</v>
      </c>
      <c r="S54" s="18">
        <f t="shared" ref="S54:U54" si="69">IF($F$6-$D$6 &lt;&gt; 0,(EXP(LN(1+(S34/100))/($F$6-$D$6))-1)*100,0)</f>
        <v>0.34741711369852268</v>
      </c>
      <c r="T54" s="18">
        <f t="shared" si="69"/>
        <v>2.2865890177189208</v>
      </c>
      <c r="U54" s="18">
        <f t="shared" si="69"/>
        <v>2.5415006667703244</v>
      </c>
      <c r="W54" t="str">
        <f>$A$16</f>
        <v>Elementary occupations</v>
      </c>
      <c r="X54" s="18">
        <f t="shared" si="47"/>
        <v>2.974248064181273</v>
      </c>
      <c r="Y54" s="18">
        <f t="shared" si="48"/>
        <v>-12.404437372722477</v>
      </c>
      <c r="Z54" s="18">
        <f t="shared" si="49"/>
        <v>0.95135305967790629</v>
      </c>
      <c r="AA54" s="18">
        <f t="shared" si="50"/>
        <v>0.28982818692535606</v>
      </c>
      <c r="AB54" s="18">
        <f t="shared" si="57"/>
        <v>0.50985341287144159</v>
      </c>
      <c r="AD54" s="18">
        <f t="shared" ref="AD54:AF54" si="70">IF($F$6-$D$6 &lt;&gt; 0,(EXP(LN(1+(AD34/100))/($F$6-$D$6))-1)*100,0)</f>
        <v>0.50985341287144159</v>
      </c>
      <c r="AE54" s="18">
        <f t="shared" si="70"/>
        <v>3.213033921022479</v>
      </c>
      <c r="AF54" s="18">
        <f t="shared" si="70"/>
        <v>3.5448725034112671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0.87736176504187302</v>
      </c>
      <c r="C56" s="26">
        <f>IF(D$6-C$6 &lt;&gt; 0,(EXP(LN(D18/C18)/(D$6-C$6))-1)*100,0)</f>
        <v>-1.6984509717960616</v>
      </c>
      <c r="D56" s="26">
        <f>IF(E$6-D$6 &lt;&gt; 0,(EXP(LN(E18/D18)/(E$6-D$6))-1)*100,0)</f>
        <v>0.92106675473020427</v>
      </c>
      <c r="E56" s="26">
        <f>IF(F$6-E$6 &lt;&gt; 0,(EXP(LN(F18/E18)/(F$6-E$6))-1)*100,0)</f>
        <v>0.62643242238202834</v>
      </c>
      <c r="F56" s="26">
        <f t="shared" si="54"/>
        <v>0.72454816770322061</v>
      </c>
      <c r="H56" s="26">
        <f t="shared" si="51"/>
        <v>0.72454816770322061</v>
      </c>
      <c r="I56" s="26">
        <f t="shared" ref="I56" si="71">IF($F$6-$D$6 &lt;&gt; 0,(EXP(LN(1+(I36/100))/($F$6-$D$6))-1)*100,0)</f>
        <v>2.8086989924708705</v>
      </c>
      <c r="J56" s="26">
        <f t="shared" ref="J56" si="72">IF($F$6-$D$6 &lt;&gt; 0,(EXP(LN(1+(J36/100))/($F$6-$D$6))-1)*100,0)</f>
        <v>3.3086913097722492</v>
      </c>
      <c r="L56" s="24" t="str">
        <f>$A$18</f>
        <v>All occupations</v>
      </c>
      <c r="M56" s="26">
        <f>IF(N$6-M$6 &lt;&gt; 0,(EXP(LN(N18/M18)/(N$6-M$6))-1)*100,0)</f>
        <v>0.11366433632797879</v>
      </c>
      <c r="N56" s="26">
        <f>IF(O$6-N$6 &lt;&gt; 0,(EXP(LN(O18/N18)/(O$6-N$6))-1)*100,0)</f>
        <v>-1.8956147116847677</v>
      </c>
      <c r="O56" s="26">
        <f>IF(P$6-O$6 &lt;&gt; 0,(EXP(LN(P18/O18)/(P$6-O$6))-1)*100,0)</f>
        <v>0.79625944524575054</v>
      </c>
      <c r="P56" s="26">
        <f>IF(Q$6-P$6 &lt;&gt; 0,(EXP(LN(Q18/P18)/(Q$6-P$6))-1)*100,0)</f>
        <v>0.53448886410125684</v>
      </c>
      <c r="Q56" s="26">
        <f t="shared" ref="Q56" si="73">IF(Q$6-O$6 &lt;&gt; 0,(EXP(LN(Q18/O18)/(Q$6-O$6))-1)*100,0)</f>
        <v>0.62167010103082454</v>
      </c>
      <c r="S56" s="26">
        <f t="shared" ref="S56:U56" si="74">IF($F$6-$D$6 &lt;&gt; 0,(EXP(LN(1+(S36/100))/($F$6-$D$6))-1)*100,0)</f>
        <v>0.62167010103082454</v>
      </c>
      <c r="T56" s="26">
        <f t="shared" si="74"/>
        <v>2.3968859171487056</v>
      </c>
      <c r="U56" s="26">
        <f t="shared" si="74"/>
        <v>2.8488201654857548</v>
      </c>
      <c r="W56" s="24" t="str">
        <f>$A$18</f>
        <v>All occupations</v>
      </c>
      <c r="X56" s="26">
        <f>IF(Y$6-X$6 &lt;&gt; 0,(EXP(LN(Y18/X18)/(Y$6-X$6))-1)*100,0)</f>
        <v>1.6916265129103936</v>
      </c>
      <c r="Y56" s="26">
        <f>IF(Z$6-Y$6 &lt;&gt; 0,(EXP(LN(Z18/Y18)/(Z$6-Y$6))-1)*100,0)</f>
        <v>-1.4962917160925127</v>
      </c>
      <c r="Z56" s="26">
        <f>IF(AA$6-Z$6 &lt;&gt; 0,(EXP(LN(AA18/Z18)/(AA$6-Z$6))-1)*100,0)</f>
        <v>1.0478835611461124</v>
      </c>
      <c r="AA56" s="26">
        <f>IF(AB$6-AA$6 &lt;&gt; 0,(EXP(LN(AB18/AA18)/(AB$6-AA$6))-1)*100,0)</f>
        <v>0.71840065544388487</v>
      </c>
      <c r="AB56" s="26">
        <f t="shared" ref="AB56" si="75">IF(AB$6-Z$6 &lt;&gt; 0,(EXP(LN(AB18/Z18)/(AB$6-Z$6))-1)*100,0)</f>
        <v>0.82810874712537785</v>
      </c>
      <c r="AD56" s="26">
        <f t="shared" ref="AD56:AF56" si="76">IF($F$6-$D$6 &lt;&gt; 0,(EXP(LN(1+(AD36/100))/($F$6-$D$6))-1)*100,0)</f>
        <v>0.82810874712537785</v>
      </c>
      <c r="AE56" s="26">
        <f t="shared" si="76"/>
        <v>3.2066778489642234</v>
      </c>
      <c r="AF56" s="26">
        <f t="shared" si="76"/>
        <v>3.7504753105527255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4.2154597062432941</v>
      </c>
      <c r="C64" s="27">
        <f t="shared" si="77"/>
        <v>0.66098463525619522</v>
      </c>
      <c r="D64" s="27">
        <f t="shared" si="77"/>
        <v>1.7885539584794579</v>
      </c>
      <c r="E64" s="27">
        <f t="shared" si="77"/>
        <v>4.609406376932526</v>
      </c>
      <c r="F64" s="27">
        <f>F8-D8</f>
        <v>6.3979603354119838</v>
      </c>
      <c r="L64" t="str">
        <f>$A$8</f>
        <v>Managers, directors and senior officials</v>
      </c>
      <c r="M64" s="27">
        <f t="shared" ref="M64:M72" si="78">N8-M8</f>
        <v>2.2169808628688479</v>
      </c>
      <c r="N64" s="27">
        <f t="shared" ref="N64:N72" si="79">O8-N8</f>
        <v>-0.16083373586162608</v>
      </c>
      <c r="O64" s="27">
        <f t="shared" ref="O64:O72" si="80">P8-O8</f>
        <v>0.90144029592321573</v>
      </c>
      <c r="P64" s="27">
        <f t="shared" ref="P64:P72" si="81">Q8-P8</f>
        <v>2.6223893629945678</v>
      </c>
      <c r="Q64" s="27">
        <f>Q8-O8</f>
        <v>3.5238296589177835</v>
      </c>
      <c r="W64" t="str">
        <f>$A$8</f>
        <v>Managers, directors and senior officials</v>
      </c>
      <c r="X64" s="27">
        <f t="shared" ref="X64:X72" si="82">Y8-X8</f>
        <v>1.9984788433744765</v>
      </c>
      <c r="Y64" s="27">
        <f t="shared" ref="Y64:Y72" si="83">Z8-Y8</f>
        <v>0.82181837111782308</v>
      </c>
      <c r="Z64" s="27">
        <f t="shared" ref="Z64:Z72" si="84">AA8-Z8</f>
        <v>0.88711366255626167</v>
      </c>
      <c r="AA64" s="27">
        <f t="shared" ref="AA64:AA72" si="85">AB8-AA8</f>
        <v>1.9870170139379084</v>
      </c>
      <c r="AB64" s="27">
        <f>AB8-Z8</f>
        <v>2.8741306764941701</v>
      </c>
    </row>
    <row r="65" spans="1:31" x14ac:dyDescent="0.2">
      <c r="A65" t="str">
        <f>$A$9</f>
        <v>Professional occupations</v>
      </c>
      <c r="B65" s="27">
        <f t="shared" si="77"/>
        <v>5.0026049998646371</v>
      </c>
      <c r="C65" s="27">
        <f t="shared" si="77"/>
        <v>1.6261373710018177</v>
      </c>
      <c r="D65" s="27">
        <f t="shared" si="77"/>
        <v>5.0881749849453186</v>
      </c>
      <c r="E65" s="27">
        <f t="shared" si="77"/>
        <v>7.903825121635883</v>
      </c>
      <c r="F65" s="27">
        <f t="shared" ref="F65:F72" si="86">F9-D9</f>
        <v>12.992000106581202</v>
      </c>
      <c r="L65" t="str">
        <f>$A$9</f>
        <v>Professional occupations</v>
      </c>
      <c r="M65" s="27">
        <f t="shared" si="78"/>
        <v>1.8449861699269121</v>
      </c>
      <c r="N65" s="27">
        <f t="shared" si="79"/>
        <v>0.57162660536023679</v>
      </c>
      <c r="O65" s="27">
        <f t="shared" si="80"/>
        <v>2.3312201564491772</v>
      </c>
      <c r="P65" s="27">
        <f t="shared" si="81"/>
        <v>3.3929557171633249</v>
      </c>
      <c r="Q65" s="27">
        <f t="shared" ref="Q65:Q72" si="87">Q9-O9</f>
        <v>5.7241758736125021</v>
      </c>
      <c r="W65" t="str">
        <f>$A$9</f>
        <v>Professional occupations</v>
      </c>
      <c r="X65" s="27">
        <f t="shared" si="82"/>
        <v>3.1576188299377002</v>
      </c>
      <c r="Y65" s="27">
        <f t="shared" si="83"/>
        <v>1.0545107656416448</v>
      </c>
      <c r="Z65" s="27">
        <f t="shared" si="84"/>
        <v>2.7569548284961272</v>
      </c>
      <c r="AA65" s="27">
        <f t="shared" si="85"/>
        <v>4.5108694044725297</v>
      </c>
      <c r="AB65" s="27">
        <f t="shared" ref="AB65:AB72" si="88">AB9-Z9</f>
        <v>7.2678242329686569</v>
      </c>
    </row>
    <row r="66" spans="1:31" x14ac:dyDescent="0.2">
      <c r="A66" t="str">
        <f>$A$10</f>
        <v>Associate professional occupations</v>
      </c>
      <c r="B66" s="27">
        <f t="shared" si="77"/>
        <v>2.0154068119034108</v>
      </c>
      <c r="C66" s="27">
        <f t="shared" si="77"/>
        <v>1.0375366960294983</v>
      </c>
      <c r="D66" s="27">
        <f t="shared" si="77"/>
        <v>0.13103846743651104</v>
      </c>
      <c r="E66" s="27">
        <f t="shared" si="77"/>
        <v>3.3453012176711212</v>
      </c>
      <c r="F66" s="27">
        <f t="shared" si="86"/>
        <v>3.4763396851076322</v>
      </c>
      <c r="L66" t="str">
        <f>$A$10</f>
        <v>Associate professional occupations</v>
      </c>
      <c r="M66" s="27">
        <f t="shared" si="78"/>
        <v>0.50555603923803361</v>
      </c>
      <c r="N66" s="27">
        <f t="shared" si="79"/>
        <v>0.41594552614828117</v>
      </c>
      <c r="O66" s="27">
        <f t="shared" si="80"/>
        <v>-0.73430910371675573</v>
      </c>
      <c r="P66" s="27">
        <f t="shared" si="81"/>
        <v>0.90407873137566064</v>
      </c>
      <c r="Q66" s="27">
        <f t="shared" si="87"/>
        <v>0.16976962765890491</v>
      </c>
      <c r="W66" t="str">
        <f>$A$10</f>
        <v>Associate professional occupations</v>
      </c>
      <c r="X66" s="27">
        <f t="shared" si="82"/>
        <v>1.5098507726653647</v>
      </c>
      <c r="Y66" s="27">
        <f t="shared" si="83"/>
        <v>0.62159116988121532</v>
      </c>
      <c r="Z66" s="27">
        <f t="shared" si="84"/>
        <v>0.8653475711532721</v>
      </c>
      <c r="AA66" s="27">
        <f t="shared" si="85"/>
        <v>2.4412224862954588</v>
      </c>
      <c r="AB66" s="27">
        <f t="shared" si="88"/>
        <v>3.3065700574487309</v>
      </c>
    </row>
    <row r="67" spans="1:31" x14ac:dyDescent="0.2">
      <c r="A67" t="str">
        <f>$A$11</f>
        <v>Administrative and secretarial occupations</v>
      </c>
      <c r="B67" s="27">
        <f t="shared" si="77"/>
        <v>-0.83865383611895439</v>
      </c>
      <c r="C67" s="27">
        <f t="shared" si="77"/>
        <v>0.65802071650967875</v>
      </c>
      <c r="D67" s="27">
        <f t="shared" si="77"/>
        <v>-1.0070703145948592</v>
      </c>
      <c r="E67" s="27">
        <f t="shared" si="77"/>
        <v>-1.0316482315290685</v>
      </c>
      <c r="F67" s="27">
        <f t="shared" si="86"/>
        <v>-2.0387185461239277</v>
      </c>
      <c r="L67" t="str">
        <f>$A$11</f>
        <v>Administrative and secretarial occupations</v>
      </c>
      <c r="M67" s="27">
        <f t="shared" si="78"/>
        <v>-0.62204304811804256</v>
      </c>
      <c r="N67" s="27">
        <f t="shared" si="79"/>
        <v>0.84276906488529146</v>
      </c>
      <c r="O67" s="27">
        <f t="shared" si="80"/>
        <v>-0.10158208082122933</v>
      </c>
      <c r="P67" s="27">
        <f t="shared" si="81"/>
        <v>0.59503685762491987</v>
      </c>
      <c r="Q67" s="27">
        <f t="shared" si="87"/>
        <v>0.49345477680369054</v>
      </c>
      <c r="W67" t="str">
        <f>$A$11</f>
        <v>Administrative and secretarial occupations</v>
      </c>
      <c r="X67" s="27">
        <f t="shared" si="82"/>
        <v>-0.21661078800091715</v>
      </c>
      <c r="Y67" s="27">
        <f t="shared" si="83"/>
        <v>-0.18474834837561005</v>
      </c>
      <c r="Z67" s="27">
        <f t="shared" si="84"/>
        <v>-0.90548823377359255</v>
      </c>
      <c r="AA67" s="27">
        <f t="shared" si="85"/>
        <v>-1.6266850891539981</v>
      </c>
      <c r="AB67" s="27">
        <f t="shared" si="88"/>
        <v>-2.5321733229275907</v>
      </c>
    </row>
    <row r="68" spans="1:31" x14ac:dyDescent="0.2">
      <c r="A68" t="str">
        <f>$A$12</f>
        <v>Skilled trades occupations</v>
      </c>
      <c r="B68" s="27">
        <f t="shared" si="77"/>
        <v>-0.95849413072757983</v>
      </c>
      <c r="C68" s="27">
        <f t="shared" si="77"/>
        <v>-2.9739927712148813</v>
      </c>
      <c r="D68" s="27">
        <f t="shared" si="77"/>
        <v>0.6639312916251896</v>
      </c>
      <c r="E68" s="27">
        <f t="shared" si="77"/>
        <v>-0.26027434764534263</v>
      </c>
      <c r="F68" s="27">
        <f t="shared" si="86"/>
        <v>0.40365694397984697</v>
      </c>
      <c r="L68" t="str">
        <f>$A$12</f>
        <v>Skilled trades occupations</v>
      </c>
      <c r="M68" s="27">
        <f t="shared" si="78"/>
        <v>-1.1802270075958852</v>
      </c>
      <c r="N68" s="27">
        <f t="shared" si="79"/>
        <v>-3.1609932466671289</v>
      </c>
      <c r="O68" s="27">
        <f t="shared" si="80"/>
        <v>0.18112788953490266</v>
      </c>
      <c r="P68" s="27">
        <f t="shared" si="81"/>
        <v>-0.71459067636645202</v>
      </c>
      <c r="Q68" s="27">
        <f t="shared" si="87"/>
        <v>-0.53346278683154935</v>
      </c>
      <c r="W68" t="str">
        <f>$A$12</f>
        <v>Skilled trades occupations</v>
      </c>
      <c r="X68" s="27">
        <f t="shared" si="82"/>
        <v>0.22173287686826626</v>
      </c>
      <c r="Y68" s="27">
        <f t="shared" si="83"/>
        <v>0.18700047545227161</v>
      </c>
      <c r="Z68" s="27">
        <f t="shared" si="84"/>
        <v>0.4828034020902896</v>
      </c>
      <c r="AA68" s="27">
        <f t="shared" si="85"/>
        <v>0.45431632872110583</v>
      </c>
      <c r="AB68" s="27">
        <f t="shared" si="88"/>
        <v>0.93711973081139543</v>
      </c>
    </row>
    <row r="69" spans="1:31" x14ac:dyDescent="0.2">
      <c r="A69" t="str">
        <f>$A$13</f>
        <v>Caring, leisure and other service occupations</v>
      </c>
      <c r="B69" s="27">
        <f t="shared" si="77"/>
        <v>0.3810967470559028</v>
      </c>
      <c r="C69" s="27">
        <f t="shared" si="77"/>
        <v>-1.8208501034163618</v>
      </c>
      <c r="D69" s="27">
        <f t="shared" si="77"/>
        <v>2.2405318222194346</v>
      </c>
      <c r="E69" s="27">
        <f t="shared" si="77"/>
        <v>2.7339699831362161</v>
      </c>
      <c r="F69" s="27">
        <f t="shared" si="86"/>
        <v>4.9745018053556507</v>
      </c>
      <c r="L69" t="str">
        <f>$A$13</f>
        <v>Caring, leisure and other service occupations</v>
      </c>
      <c r="M69" s="27">
        <f t="shared" si="78"/>
        <v>9.0669060432391202E-2</v>
      </c>
      <c r="N69" s="27">
        <f t="shared" si="79"/>
        <v>8.4017247627063973E-3</v>
      </c>
      <c r="O69" s="27">
        <f t="shared" si="80"/>
        <v>0.55888606253958173</v>
      </c>
      <c r="P69" s="27">
        <f t="shared" si="81"/>
        <v>0.81539149979832271</v>
      </c>
      <c r="Q69" s="27">
        <f t="shared" si="87"/>
        <v>1.3742775623379044</v>
      </c>
      <c r="W69" t="str">
        <f>$A$13</f>
        <v>Caring, leisure and other service occupations</v>
      </c>
      <c r="X69" s="27">
        <f t="shared" si="82"/>
        <v>0.29042768662348095</v>
      </c>
      <c r="Y69" s="27">
        <f t="shared" si="83"/>
        <v>-1.8292518281790322</v>
      </c>
      <c r="Z69" s="27">
        <f t="shared" si="84"/>
        <v>1.6816457596798244</v>
      </c>
      <c r="AA69" s="27">
        <f t="shared" si="85"/>
        <v>1.9185784833378925</v>
      </c>
      <c r="AB69" s="27">
        <f t="shared" si="88"/>
        <v>3.6002242430177169</v>
      </c>
    </row>
    <row r="70" spans="1:31" x14ac:dyDescent="0.2">
      <c r="A70" t="str">
        <f>$A$14</f>
        <v>Sales and customer service occupations</v>
      </c>
      <c r="B70" s="27">
        <f t="shared" si="77"/>
        <v>-0.47807173137964654</v>
      </c>
      <c r="C70" s="27">
        <f t="shared" si="77"/>
        <v>3.7598023852549289E-2</v>
      </c>
      <c r="D70" s="27">
        <f t="shared" si="77"/>
        <v>0.14716614252268556</v>
      </c>
      <c r="E70" s="27">
        <f t="shared" si="77"/>
        <v>0.30206813735302163</v>
      </c>
      <c r="F70" s="27">
        <f t="shared" si="86"/>
        <v>0.44923427987570719</v>
      </c>
      <c r="L70" t="str">
        <f>$A$14</f>
        <v>Sales and customer service occupations</v>
      </c>
      <c r="M70" s="27">
        <f t="shared" si="78"/>
        <v>-0.19896574236529219</v>
      </c>
      <c r="N70" s="27">
        <f t="shared" si="79"/>
        <v>0.19742891149789976</v>
      </c>
      <c r="O70" s="27">
        <f t="shared" si="80"/>
        <v>0.25784505929740753</v>
      </c>
      <c r="P70" s="27">
        <f t="shared" si="81"/>
        <v>0.50407605074585682</v>
      </c>
      <c r="Q70" s="27">
        <f t="shared" si="87"/>
        <v>0.76192111004326435</v>
      </c>
      <c r="W70" t="str">
        <f>$A$14</f>
        <v>Sales and customer service occupations</v>
      </c>
      <c r="X70" s="27">
        <f t="shared" si="82"/>
        <v>-0.27910598901434014</v>
      </c>
      <c r="Y70" s="27">
        <f t="shared" si="83"/>
        <v>-0.15983088764530784</v>
      </c>
      <c r="Z70" s="27">
        <f t="shared" si="84"/>
        <v>-0.11067891677474684</v>
      </c>
      <c r="AA70" s="27">
        <f t="shared" si="85"/>
        <v>-0.20200791339279967</v>
      </c>
      <c r="AB70" s="27">
        <f t="shared" si="88"/>
        <v>-0.3126868301675465</v>
      </c>
    </row>
    <row r="71" spans="1:31" x14ac:dyDescent="0.2">
      <c r="A71" t="str">
        <f>$A$15</f>
        <v>Process, plant and machine operatives</v>
      </c>
      <c r="B71" s="27">
        <f t="shared" si="77"/>
        <v>-0.60000961505823369</v>
      </c>
      <c r="C71" s="27">
        <f t="shared" si="77"/>
        <v>-1.5479306129083898</v>
      </c>
      <c r="D71" s="27">
        <f t="shared" si="77"/>
        <v>1.7033433808438279</v>
      </c>
      <c r="E71" s="27">
        <f t="shared" si="77"/>
        <v>0.2949233930131534</v>
      </c>
      <c r="F71" s="27">
        <f t="shared" si="86"/>
        <v>1.9982667738569813</v>
      </c>
      <c r="L71" t="str">
        <f>$A$15</f>
        <v>Process, plant and machine operatives</v>
      </c>
      <c r="M71" s="27">
        <f t="shared" si="78"/>
        <v>-0.67813296805907441</v>
      </c>
      <c r="N71" s="27">
        <f t="shared" si="79"/>
        <v>-1.2687527986744964</v>
      </c>
      <c r="O71" s="27">
        <f t="shared" si="80"/>
        <v>1.0100256913502381</v>
      </c>
      <c r="P71" s="27">
        <f t="shared" si="81"/>
        <v>-0.13919404376378175</v>
      </c>
      <c r="Q71" s="27">
        <f t="shared" si="87"/>
        <v>0.87083164758645637</v>
      </c>
      <c r="W71" t="str">
        <f>$A$15</f>
        <v>Process, plant and machine operatives</v>
      </c>
      <c r="X71" s="27">
        <f t="shared" si="82"/>
        <v>7.8123353000849161E-2</v>
      </c>
      <c r="Y71" s="27">
        <f t="shared" si="83"/>
        <v>-0.27917781423389409</v>
      </c>
      <c r="Z71" s="27">
        <f t="shared" si="84"/>
        <v>0.69331768949358819</v>
      </c>
      <c r="AA71" s="27">
        <f t="shared" si="85"/>
        <v>0.43411743677692893</v>
      </c>
      <c r="AB71" s="27">
        <f t="shared" si="88"/>
        <v>1.1274351262705171</v>
      </c>
    </row>
    <row r="72" spans="1:31" x14ac:dyDescent="0.2">
      <c r="A72" t="str">
        <f>$A$16</f>
        <v>Elementary occupations</v>
      </c>
      <c r="B72" s="27">
        <f t="shared" si="77"/>
        <v>0.65966104821720251</v>
      </c>
      <c r="C72" s="27">
        <f t="shared" si="77"/>
        <v>-2.3265039551102333</v>
      </c>
      <c r="D72" s="27">
        <f t="shared" si="77"/>
        <v>1.8663302665224606</v>
      </c>
      <c r="E72" s="27">
        <f t="shared" si="77"/>
        <v>0.25442834943245884</v>
      </c>
      <c r="F72" s="27">
        <f t="shared" si="86"/>
        <v>2.1207586159549194</v>
      </c>
      <c r="L72" t="str">
        <f>$A$16</f>
        <v>Elementary occupations</v>
      </c>
      <c r="M72" s="27">
        <f t="shared" si="78"/>
        <v>-1.3505813056380056</v>
      </c>
      <c r="N72" s="27">
        <f t="shared" si="79"/>
        <v>-7.238542138188464E-2</v>
      </c>
      <c r="O72" s="27">
        <f t="shared" si="80"/>
        <v>1.0946156377995742</v>
      </c>
      <c r="P72" s="27">
        <f t="shared" si="81"/>
        <v>-0.23563714421243276</v>
      </c>
      <c r="Q72" s="27">
        <f t="shared" si="87"/>
        <v>0.8589784935871414</v>
      </c>
      <c r="W72" t="str">
        <f>$A$16</f>
        <v>Elementary occupations</v>
      </c>
      <c r="X72" s="27">
        <f t="shared" si="82"/>
        <v>2.0102423538552081</v>
      </c>
      <c r="Y72" s="27">
        <f t="shared" si="83"/>
        <v>-2.254118533728354</v>
      </c>
      <c r="Z72" s="27">
        <f t="shared" si="84"/>
        <v>0.77171462872288465</v>
      </c>
      <c r="AA72" s="27">
        <f t="shared" si="85"/>
        <v>0.4900654936448845</v>
      </c>
      <c r="AB72" s="27">
        <f t="shared" si="88"/>
        <v>1.2617801223677692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9.3990000000001146</v>
      </c>
      <c r="C74" s="29">
        <f t="shared" ref="C74" si="89">D18-C18</f>
        <v>-4.6490000000001714</v>
      </c>
      <c r="D74" s="29">
        <f>E18-D18</f>
        <v>12.622000000000014</v>
      </c>
      <c r="E74" s="29">
        <f>F18-E18</f>
        <v>18.15199999999993</v>
      </c>
      <c r="F74" s="29">
        <f>F18-D18</f>
        <v>30.773999999999944</v>
      </c>
      <c r="L74" s="24" t="str">
        <f>$A$18</f>
        <v>All occupations</v>
      </c>
      <c r="M74" s="29">
        <f>N18-M18</f>
        <v>0.6282420606898711</v>
      </c>
      <c r="N74" s="29">
        <f t="shared" ref="N74" si="90">O18-N18</f>
        <v>-2.6267933699307093</v>
      </c>
      <c r="O74" s="29">
        <f>P18-O18</f>
        <v>5.4992696083561157</v>
      </c>
      <c r="P74" s="29">
        <f>Q18-P18</f>
        <v>7.7445063553600164</v>
      </c>
      <c r="Q74" s="29">
        <f>Q18-O18</f>
        <v>13.243775963716132</v>
      </c>
      <c r="W74" s="24" t="str">
        <f>$A$18</f>
        <v>All occupations</v>
      </c>
      <c r="X74" s="29">
        <f>Y18-X18</f>
        <v>8.7707579393100872</v>
      </c>
      <c r="Y74" s="29">
        <f t="shared" ref="Y74" si="91">Z18-Y18</f>
        <v>-2.0222066300692632</v>
      </c>
      <c r="Z74" s="29">
        <f>AA18-Z18</f>
        <v>7.1227303916439269</v>
      </c>
      <c r="AA74" s="29">
        <f>AB18-AA18</f>
        <v>10.407493644639942</v>
      </c>
      <c r="AB74" s="29">
        <f>AB18-Z18</f>
        <v>17.530224036283869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26.228943806210424</v>
      </c>
      <c r="C80" s="11">
        <f t="shared" si="92"/>
        <v>30.444403512453718</v>
      </c>
      <c r="D80" s="11">
        <f t="shared" si="92"/>
        <v>31.105388147709913</v>
      </c>
      <c r="E80" s="11">
        <f t="shared" si="92"/>
        <v>32.893942106189371</v>
      </c>
      <c r="F80" s="11">
        <f t="shared" si="92"/>
        <v>37.503348483121897</v>
      </c>
      <c r="H80" s="40">
        <f>IF(D$6-B$6 &lt;&gt; 0,(EXP(LN(D8/B8)/(D$6-B$6))-1)*100,0)</f>
        <v>3.4691698001556581</v>
      </c>
      <c r="I80" s="40">
        <f t="shared" ref="I80:I88" si="93">F46</f>
        <v>1.2548018301638875</v>
      </c>
      <c r="L80" t="str">
        <f t="shared" ref="L80:Q88" si="94">L8</f>
        <v>Managers, directors and senior officials</v>
      </c>
      <c r="M80" s="11">
        <f t="shared" si="94"/>
        <v>17.608054994376563</v>
      </c>
      <c r="N80" s="11">
        <f t="shared" si="94"/>
        <v>19.82503585724541</v>
      </c>
      <c r="O80" s="11">
        <f t="shared" si="94"/>
        <v>19.664202121383784</v>
      </c>
      <c r="P80" s="11">
        <f t="shared" si="94"/>
        <v>20.565642417307</v>
      </c>
      <c r="Q80" s="11">
        <f t="shared" si="94"/>
        <v>23.188031780301568</v>
      </c>
      <c r="S80" s="40">
        <f t="shared" ref="S80:S88" si="95">IF(O$6-M$6 &lt;&gt; 0,(EXP(LN(O8/M8)/(O$6-M$6))-1)*100,0)</f>
        <v>2.2334433716878044</v>
      </c>
      <c r="T80" s="40">
        <f t="shared" ref="T80:T88" si="96">Q46</f>
        <v>1.1049698067415514</v>
      </c>
      <c r="W80" t="str">
        <f t="shared" ref="W80:AB88" si="97">W8</f>
        <v>Managers, directors and senior officials</v>
      </c>
      <c r="X80" s="11">
        <f t="shared" si="97"/>
        <v>8.6208888118338418</v>
      </c>
      <c r="Y80" s="11">
        <f t="shared" si="97"/>
        <v>10.619367655208318</v>
      </c>
      <c r="Z80" s="11">
        <f t="shared" si="97"/>
        <v>11.441186026326141</v>
      </c>
      <c r="AA80" s="11">
        <f t="shared" si="97"/>
        <v>12.328299688882403</v>
      </c>
      <c r="AB80" s="11">
        <f t="shared" si="97"/>
        <v>14.315316702820311</v>
      </c>
      <c r="AD80" s="40">
        <f t="shared" ref="AD80:AD88" si="98">IF(Z$6-X$6 &lt;&gt; 0,(EXP(LN(Z8/X8)/(Z$6-X$6))-1)*100,0)</f>
        <v>5.8239092108719692</v>
      </c>
      <c r="AE80" s="40">
        <f t="shared" ref="AE80:AE88" si="99">AB46</f>
        <v>1.5052863966124264</v>
      </c>
    </row>
    <row r="81" spans="1:31" x14ac:dyDescent="0.2">
      <c r="A81" t="str">
        <f t="shared" si="92"/>
        <v>Professional occupations</v>
      </c>
      <c r="B81" s="11">
        <f t="shared" si="92"/>
        <v>48.024344080285097</v>
      </c>
      <c r="C81" s="11">
        <f t="shared" si="92"/>
        <v>53.026949080149734</v>
      </c>
      <c r="D81" s="11">
        <f t="shared" si="92"/>
        <v>54.653086451151552</v>
      </c>
      <c r="E81" s="11">
        <f t="shared" si="92"/>
        <v>59.74126143609687</v>
      </c>
      <c r="F81" s="11">
        <f t="shared" si="92"/>
        <v>67.645086557732753</v>
      </c>
      <c r="H81" s="40">
        <f t="shared" ref="H81:H88" si="100">IF(D$6-B$6 &lt;&gt; 0,(EXP(LN(D9/B9)/(D$6-B$6))-1)*100,0)</f>
        <v>2.6196786235852532</v>
      </c>
      <c r="I81" s="40">
        <f t="shared" si="93"/>
        <v>1.431949103873742</v>
      </c>
      <c r="L81" t="str">
        <f t="shared" si="94"/>
        <v>Professional occupations</v>
      </c>
      <c r="M81" s="11">
        <f t="shared" si="94"/>
        <v>24.722447871410203</v>
      </c>
      <c r="N81" s="11">
        <f t="shared" si="94"/>
        <v>26.567434041337116</v>
      </c>
      <c r="O81" s="11">
        <f t="shared" si="94"/>
        <v>27.139060646697352</v>
      </c>
      <c r="P81" s="11">
        <f t="shared" si="94"/>
        <v>29.47028080314653</v>
      </c>
      <c r="Q81" s="11">
        <f t="shared" si="94"/>
        <v>32.863236520309854</v>
      </c>
      <c r="S81" s="40">
        <f t="shared" si="95"/>
        <v>1.8827522272442998</v>
      </c>
      <c r="T81" s="40">
        <f t="shared" si="96"/>
        <v>1.2840443495392595</v>
      </c>
      <c r="W81" t="str">
        <f t="shared" si="97"/>
        <v>Professional occupations</v>
      </c>
      <c r="X81" s="11">
        <f t="shared" si="97"/>
        <v>23.301896208874897</v>
      </c>
      <c r="Y81" s="11">
        <f t="shared" si="97"/>
        <v>26.459515038812597</v>
      </c>
      <c r="Z81" s="11">
        <f t="shared" si="97"/>
        <v>27.514025804454242</v>
      </c>
      <c r="AA81" s="11">
        <f t="shared" si="97"/>
        <v>30.270980632950369</v>
      </c>
      <c r="AB81" s="11">
        <f t="shared" si="97"/>
        <v>34.781850037422899</v>
      </c>
      <c r="AD81" s="40">
        <f t="shared" si="98"/>
        <v>3.3790591509700985</v>
      </c>
      <c r="AE81" s="40">
        <f t="shared" si="99"/>
        <v>1.5749387698407613</v>
      </c>
    </row>
    <row r="82" spans="1:31" x14ac:dyDescent="0.2">
      <c r="A82" t="str">
        <f t="shared" si="92"/>
        <v>Associate professional occupations</v>
      </c>
      <c r="B82" s="11">
        <f t="shared" si="92"/>
        <v>29.015030828321244</v>
      </c>
      <c r="C82" s="11">
        <f t="shared" si="92"/>
        <v>31.030437640224655</v>
      </c>
      <c r="D82" s="11">
        <f t="shared" si="92"/>
        <v>32.067974336254153</v>
      </c>
      <c r="E82" s="11">
        <f t="shared" si="92"/>
        <v>32.199012803690664</v>
      </c>
      <c r="F82" s="11">
        <f t="shared" si="92"/>
        <v>35.544314021361785</v>
      </c>
      <c r="H82" s="40">
        <f t="shared" si="100"/>
        <v>2.0210286772839758</v>
      </c>
      <c r="I82" s="40">
        <f t="shared" si="93"/>
        <v>0.6885084117830953</v>
      </c>
      <c r="L82" t="str">
        <f t="shared" si="94"/>
        <v>Associate professional occupations</v>
      </c>
      <c r="M82" s="11">
        <f t="shared" si="94"/>
        <v>15.052425440281887</v>
      </c>
      <c r="N82" s="11">
        <f t="shared" si="94"/>
        <v>15.55798147951992</v>
      </c>
      <c r="O82" s="11">
        <f t="shared" si="94"/>
        <v>15.973927005668202</v>
      </c>
      <c r="P82" s="11">
        <f t="shared" si="94"/>
        <v>15.239617901951446</v>
      </c>
      <c r="Q82" s="11">
        <f t="shared" si="94"/>
        <v>16.143696633327107</v>
      </c>
      <c r="S82" s="40">
        <f t="shared" si="95"/>
        <v>1.1954630942769162</v>
      </c>
      <c r="T82" s="40">
        <f t="shared" si="96"/>
        <v>7.0503783747355442E-2</v>
      </c>
      <c r="W82" t="str">
        <f t="shared" si="97"/>
        <v>Associate professional occupations</v>
      </c>
      <c r="X82" s="11">
        <f t="shared" si="97"/>
        <v>13.962605388039375</v>
      </c>
      <c r="Y82" s="11">
        <f t="shared" si="97"/>
        <v>15.47245616070474</v>
      </c>
      <c r="Z82" s="11">
        <f t="shared" si="97"/>
        <v>16.094047330585955</v>
      </c>
      <c r="AA82" s="11">
        <f t="shared" si="97"/>
        <v>16.959394901739227</v>
      </c>
      <c r="AB82" s="11">
        <f t="shared" si="97"/>
        <v>19.400617388034686</v>
      </c>
      <c r="AD82" s="40">
        <f t="shared" si="98"/>
        <v>2.8820861764384587</v>
      </c>
      <c r="AE82" s="40">
        <f t="shared" si="99"/>
        <v>1.2534939757532726</v>
      </c>
    </row>
    <row r="83" spans="1:31" x14ac:dyDescent="0.2">
      <c r="A83" t="str">
        <f t="shared" si="92"/>
        <v>Administrative and secretarial occupations</v>
      </c>
      <c r="B83" s="11">
        <f t="shared" si="92"/>
        <v>25.322828382105154</v>
      </c>
      <c r="C83" s="11">
        <f t="shared" si="92"/>
        <v>24.4841745459862</v>
      </c>
      <c r="D83" s="11">
        <f t="shared" si="92"/>
        <v>25.142195262495878</v>
      </c>
      <c r="E83" s="11">
        <f t="shared" si="92"/>
        <v>24.135124947901019</v>
      </c>
      <c r="F83" s="11">
        <f t="shared" si="92"/>
        <v>23.103476716371951</v>
      </c>
      <c r="H83" s="40">
        <f t="shared" si="100"/>
        <v>-0.14307306561227584</v>
      </c>
      <c r="I83" s="40">
        <f t="shared" si="93"/>
        <v>-0.56217655641983555</v>
      </c>
      <c r="L83" t="str">
        <f t="shared" si="94"/>
        <v>Administrative and secretarial occupations</v>
      </c>
      <c r="M83" s="11">
        <f t="shared" si="94"/>
        <v>5.8271361479022996</v>
      </c>
      <c r="N83" s="11">
        <f t="shared" si="94"/>
        <v>5.205093099784257</v>
      </c>
      <c r="O83" s="11">
        <f t="shared" si="94"/>
        <v>6.0478621646695485</v>
      </c>
      <c r="P83" s="11">
        <f t="shared" si="94"/>
        <v>5.9462800838483192</v>
      </c>
      <c r="Q83" s="11">
        <f t="shared" si="94"/>
        <v>6.5413169414732391</v>
      </c>
      <c r="S83" s="40">
        <f t="shared" si="95"/>
        <v>0.74635536001277369</v>
      </c>
      <c r="T83" s="40">
        <f t="shared" si="96"/>
        <v>0.52426055477372557</v>
      </c>
      <c r="W83" t="str">
        <f t="shared" si="97"/>
        <v>Administrative and secretarial occupations</v>
      </c>
      <c r="X83" s="11">
        <f t="shared" si="97"/>
        <v>19.495692234202842</v>
      </c>
      <c r="Y83" s="11">
        <f t="shared" si="97"/>
        <v>19.279081446201925</v>
      </c>
      <c r="Z83" s="11">
        <f t="shared" si="97"/>
        <v>19.094333097826315</v>
      </c>
      <c r="AA83" s="11">
        <f t="shared" si="97"/>
        <v>18.188844864052722</v>
      </c>
      <c r="AB83" s="11">
        <f t="shared" si="97"/>
        <v>16.562159774898724</v>
      </c>
      <c r="AD83" s="40">
        <f t="shared" si="98"/>
        <v>-0.41517446826274673</v>
      </c>
      <c r="AE83" s="40">
        <f t="shared" si="99"/>
        <v>-0.94398972967414396</v>
      </c>
    </row>
    <row r="84" spans="1:31" x14ac:dyDescent="0.2">
      <c r="A84" t="str">
        <f t="shared" si="92"/>
        <v>Skilled trades occupations</v>
      </c>
      <c r="B84" s="11">
        <f t="shared" si="92"/>
        <v>33.938416783715702</v>
      </c>
      <c r="C84" s="11">
        <f t="shared" si="92"/>
        <v>32.979922652988122</v>
      </c>
      <c r="D84" s="11">
        <f t="shared" si="92"/>
        <v>30.005929881773241</v>
      </c>
      <c r="E84" s="11">
        <f t="shared" si="92"/>
        <v>30.669861173398431</v>
      </c>
      <c r="F84" s="11">
        <f t="shared" si="92"/>
        <v>30.409586825753088</v>
      </c>
      <c r="H84" s="40">
        <f t="shared" si="100"/>
        <v>-2.4329661222875831</v>
      </c>
      <c r="I84" s="40">
        <f t="shared" si="93"/>
        <v>8.9125626323216522E-2</v>
      </c>
      <c r="L84" t="str">
        <f t="shared" si="94"/>
        <v>Skilled trades occupations</v>
      </c>
      <c r="M84" s="11">
        <f t="shared" si="94"/>
        <v>30.396276848335276</v>
      </c>
      <c r="N84" s="11">
        <f t="shared" si="94"/>
        <v>29.216049840739391</v>
      </c>
      <c r="O84" s="11">
        <f t="shared" si="94"/>
        <v>26.055056594072262</v>
      </c>
      <c r="P84" s="11">
        <f t="shared" si="94"/>
        <v>26.236184483607165</v>
      </c>
      <c r="Q84" s="11">
        <f t="shared" si="94"/>
        <v>25.521593807240713</v>
      </c>
      <c r="S84" s="40">
        <f t="shared" si="95"/>
        <v>-3.0351509095976392</v>
      </c>
      <c r="T84" s="40">
        <f t="shared" si="96"/>
        <v>-0.13781794819153204</v>
      </c>
      <c r="W84" t="str">
        <f t="shared" si="97"/>
        <v>Skilled trades occupations</v>
      </c>
      <c r="X84" s="11">
        <f t="shared" si="97"/>
        <v>3.5421399353804528</v>
      </c>
      <c r="Y84" s="11">
        <f t="shared" si="97"/>
        <v>3.7638728122487191</v>
      </c>
      <c r="Z84" s="11">
        <f t="shared" si="97"/>
        <v>3.9508732877009907</v>
      </c>
      <c r="AA84" s="11">
        <f t="shared" si="97"/>
        <v>4.4336766897912803</v>
      </c>
      <c r="AB84" s="11">
        <f t="shared" si="97"/>
        <v>4.8879930185123861</v>
      </c>
      <c r="AD84" s="40">
        <f t="shared" si="98"/>
        <v>2.2081382041307496</v>
      </c>
      <c r="AE84" s="40">
        <f t="shared" si="99"/>
        <v>1.4290828241066533</v>
      </c>
    </row>
    <row r="85" spans="1:31" x14ac:dyDescent="0.2">
      <c r="A85" t="str">
        <f t="shared" si="92"/>
        <v>Caring, leisure and other service occupations</v>
      </c>
      <c r="B85" s="11">
        <f t="shared" si="92"/>
        <v>26.920847571019245</v>
      </c>
      <c r="C85" s="11">
        <f t="shared" si="92"/>
        <v>27.301944318075147</v>
      </c>
      <c r="D85" s="11">
        <f t="shared" si="92"/>
        <v>25.481094214658786</v>
      </c>
      <c r="E85" s="11">
        <f t="shared" si="92"/>
        <v>27.72162603687822</v>
      </c>
      <c r="F85" s="11">
        <f t="shared" si="92"/>
        <v>30.455596020014436</v>
      </c>
      <c r="H85" s="40">
        <f t="shared" si="100"/>
        <v>-1.0932642543577953</v>
      </c>
      <c r="I85" s="40">
        <f t="shared" si="93"/>
        <v>1.1959818851269954</v>
      </c>
      <c r="L85" t="str">
        <f t="shared" si="94"/>
        <v>Caring, leisure and other service occupations</v>
      </c>
      <c r="M85" s="11">
        <f t="shared" si="94"/>
        <v>3.8246926650215043</v>
      </c>
      <c r="N85" s="11">
        <f t="shared" si="94"/>
        <v>3.9153617254538955</v>
      </c>
      <c r="O85" s="11">
        <f t="shared" si="94"/>
        <v>3.9237634502166019</v>
      </c>
      <c r="P85" s="11">
        <f t="shared" si="94"/>
        <v>4.4826495127561836</v>
      </c>
      <c r="Q85" s="11">
        <f t="shared" si="94"/>
        <v>5.2980410125545063</v>
      </c>
      <c r="S85" s="40">
        <f t="shared" si="95"/>
        <v>0.51277304457484352</v>
      </c>
      <c r="T85" s="40">
        <f t="shared" si="96"/>
        <v>2.0220783541917031</v>
      </c>
      <c r="W85" t="str">
        <f t="shared" si="97"/>
        <v>Caring, leisure and other service occupations</v>
      </c>
      <c r="X85" s="11">
        <f t="shared" si="97"/>
        <v>23.096154905997757</v>
      </c>
      <c r="Y85" s="11">
        <f t="shared" si="97"/>
        <v>23.386582592621238</v>
      </c>
      <c r="Z85" s="11">
        <f t="shared" si="97"/>
        <v>21.557330764442206</v>
      </c>
      <c r="AA85" s="11">
        <f t="shared" si="97"/>
        <v>23.23897652412203</v>
      </c>
      <c r="AB85" s="11">
        <f t="shared" si="97"/>
        <v>25.157555007459923</v>
      </c>
      <c r="AD85" s="40">
        <f>IF(Z$6-X$6 &lt;&gt; 0,(EXP(LN(Z13/X13)/(Z$6-X$6))-1)*100,0)</f>
        <v>-1.3695396116096381</v>
      </c>
      <c r="AE85" s="40">
        <f t="shared" si="99"/>
        <v>1.0349342181413368</v>
      </c>
    </row>
    <row r="86" spans="1:31" x14ac:dyDescent="0.2">
      <c r="A86" t="str">
        <f t="shared" si="92"/>
        <v>Sales and customer service occupations</v>
      </c>
      <c r="B86" s="11">
        <f t="shared" si="92"/>
        <v>25.846458298889818</v>
      </c>
      <c r="C86" s="11">
        <f t="shared" si="92"/>
        <v>25.368386567510171</v>
      </c>
      <c r="D86" s="11">
        <f t="shared" si="92"/>
        <v>25.405984591362721</v>
      </c>
      <c r="E86" s="11">
        <f t="shared" si="92"/>
        <v>25.553150733885406</v>
      </c>
      <c r="F86" s="11">
        <f t="shared" si="92"/>
        <v>25.855218871238428</v>
      </c>
      <c r="H86" s="40">
        <f t="shared" si="100"/>
        <v>-0.34318620034071712</v>
      </c>
      <c r="I86" s="40">
        <f t="shared" si="93"/>
        <v>0.11691970480522951</v>
      </c>
      <c r="L86" t="str">
        <f t="shared" si="94"/>
        <v>Sales and customer service occupations</v>
      </c>
      <c r="M86" s="11">
        <f t="shared" si="94"/>
        <v>9.7432891270064097</v>
      </c>
      <c r="N86" s="11">
        <f t="shared" si="94"/>
        <v>9.5443233846411175</v>
      </c>
      <c r="O86" s="11">
        <f t="shared" si="94"/>
        <v>9.7417522961390173</v>
      </c>
      <c r="P86" s="11">
        <f t="shared" si="94"/>
        <v>9.9995973554364248</v>
      </c>
      <c r="Q86" s="11">
        <f t="shared" si="94"/>
        <v>10.503673406182282</v>
      </c>
      <c r="S86" s="40">
        <f t="shared" si="95"/>
        <v>-3.1548439539230699E-3</v>
      </c>
      <c r="T86" s="40">
        <f t="shared" si="96"/>
        <v>0.50328916991051464</v>
      </c>
      <c r="W86" t="str">
        <f t="shared" si="97"/>
        <v>Sales and customer service occupations</v>
      </c>
      <c r="X86" s="11">
        <f t="shared" si="97"/>
        <v>16.103169171883373</v>
      </c>
      <c r="Y86" s="11">
        <f t="shared" si="97"/>
        <v>15.824063182869033</v>
      </c>
      <c r="Z86" s="11">
        <f t="shared" si="97"/>
        <v>15.664232295223725</v>
      </c>
      <c r="AA86" s="11">
        <f t="shared" si="97"/>
        <v>15.553553378448978</v>
      </c>
      <c r="AB86" s="11">
        <f t="shared" si="97"/>
        <v>15.351545465056178</v>
      </c>
      <c r="AD86" s="40">
        <f t="shared" si="98"/>
        <v>-0.55119889426430424</v>
      </c>
      <c r="AE86" s="40">
        <f t="shared" si="99"/>
        <v>-0.13433478879749661</v>
      </c>
    </row>
    <row r="87" spans="1:31" x14ac:dyDescent="0.2">
      <c r="A87" t="str">
        <f t="shared" si="92"/>
        <v>Process, plant and machine operatives</v>
      </c>
      <c r="B87" s="11">
        <f t="shared" si="92"/>
        <v>15.353547672596697</v>
      </c>
      <c r="C87" s="11">
        <f t="shared" si="92"/>
        <v>14.753538057538464</v>
      </c>
      <c r="D87" s="11">
        <f t="shared" si="92"/>
        <v>13.205607444630074</v>
      </c>
      <c r="E87" s="11">
        <f t="shared" si="92"/>
        <v>14.908950825473902</v>
      </c>
      <c r="F87" s="11">
        <f t="shared" si="92"/>
        <v>15.203874218487055</v>
      </c>
      <c r="H87" s="40">
        <f t="shared" si="100"/>
        <v>-2.9691293558381071</v>
      </c>
      <c r="I87" s="40">
        <f t="shared" si="93"/>
        <v>0.94381768026605695</v>
      </c>
      <c r="L87" t="str">
        <f t="shared" si="94"/>
        <v>Process, plant and machine operatives</v>
      </c>
      <c r="M87" s="11">
        <f t="shared" si="94"/>
        <v>13.26059584074159</v>
      </c>
      <c r="N87" s="11">
        <f t="shared" si="94"/>
        <v>12.582462872682516</v>
      </c>
      <c r="O87" s="11">
        <f t="shared" si="94"/>
        <v>11.31371007400802</v>
      </c>
      <c r="P87" s="11">
        <f t="shared" si="94"/>
        <v>12.323735765358258</v>
      </c>
      <c r="Q87" s="11">
        <f t="shared" si="94"/>
        <v>12.184541721594476</v>
      </c>
      <c r="S87" s="40">
        <f t="shared" si="95"/>
        <v>-3.125739273573036</v>
      </c>
      <c r="T87" s="40">
        <f t="shared" si="96"/>
        <v>0.49557597002714004</v>
      </c>
      <c r="W87" t="str">
        <f t="shared" si="97"/>
        <v>Process, plant and machine operatives</v>
      </c>
      <c r="X87" s="11">
        <f t="shared" si="97"/>
        <v>2.0929518318551064</v>
      </c>
      <c r="Y87" s="11">
        <f t="shared" si="97"/>
        <v>2.1710751848559555</v>
      </c>
      <c r="Z87" s="11">
        <f t="shared" si="97"/>
        <v>1.8918973706220614</v>
      </c>
      <c r="AA87" s="11">
        <f t="shared" si="97"/>
        <v>2.5852150601156496</v>
      </c>
      <c r="AB87" s="11">
        <f t="shared" si="97"/>
        <v>3.0193324968925785</v>
      </c>
      <c r="AD87" s="40">
        <f t="shared" si="98"/>
        <v>-1.9996406800937394</v>
      </c>
      <c r="AE87" s="40">
        <f t="shared" si="99"/>
        <v>3.1654375608314966</v>
      </c>
    </row>
    <row r="88" spans="1:31" x14ac:dyDescent="0.2">
      <c r="A88" t="str">
        <f t="shared" si="92"/>
        <v>Elementary occupations</v>
      </c>
      <c r="B88" s="11">
        <f t="shared" si="92"/>
        <v>33.67058257685656</v>
      </c>
      <c r="C88" s="11">
        <f t="shared" si="92"/>
        <v>34.330243625073763</v>
      </c>
      <c r="D88" s="11">
        <f t="shared" si="92"/>
        <v>32.003739669963529</v>
      </c>
      <c r="E88" s="11">
        <f t="shared" si="92"/>
        <v>33.87006993648599</v>
      </c>
      <c r="F88" s="11">
        <f t="shared" si="92"/>
        <v>34.124498285918449</v>
      </c>
      <c r="H88" s="40">
        <f t="shared" si="100"/>
        <v>-1.0102973582558294</v>
      </c>
      <c r="I88" s="40">
        <f t="shared" si="93"/>
        <v>0.42866810106743092</v>
      </c>
      <c r="L88" t="str">
        <f t="shared" si="94"/>
        <v>Elementary occupations</v>
      </c>
      <c r="M88" s="11">
        <f t="shared" si="94"/>
        <v>17.508952511208172</v>
      </c>
      <c r="N88" s="11">
        <f t="shared" si="94"/>
        <v>16.158371205570166</v>
      </c>
      <c r="O88" s="11">
        <f t="shared" si="94"/>
        <v>16.085985784188281</v>
      </c>
      <c r="P88" s="11">
        <f t="shared" si="94"/>
        <v>17.180601421987856</v>
      </c>
      <c r="Q88" s="11">
        <f t="shared" si="94"/>
        <v>16.944964277775423</v>
      </c>
      <c r="S88" s="40">
        <f t="shared" si="95"/>
        <v>-1.6809885789392132</v>
      </c>
      <c r="T88" s="40">
        <f t="shared" si="96"/>
        <v>0.34741711369852268</v>
      </c>
      <c r="W88" t="str">
        <f t="shared" si="97"/>
        <v>Elementary occupations</v>
      </c>
      <c r="X88" s="11">
        <f t="shared" si="97"/>
        <v>16.161630065648406</v>
      </c>
      <c r="Y88" s="11">
        <f t="shared" si="97"/>
        <v>18.171872419503615</v>
      </c>
      <c r="Z88" s="11">
        <f t="shared" si="97"/>
        <v>15.917753885775261</v>
      </c>
      <c r="AA88" s="11">
        <f t="shared" si="97"/>
        <v>16.689468514498145</v>
      </c>
      <c r="AB88" s="11">
        <f t="shared" si="97"/>
        <v>17.17953400814303</v>
      </c>
      <c r="AD88" s="40">
        <f t="shared" si="98"/>
        <v>-0.30363480467344717</v>
      </c>
      <c r="AE88" s="40">
        <f t="shared" si="99"/>
        <v>0.50985341287144159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264.32099999999991</v>
      </c>
      <c r="C90" s="34">
        <f t="shared" si="101"/>
        <v>273.72000000000003</v>
      </c>
      <c r="D90" s="34">
        <f t="shared" si="101"/>
        <v>269.07099999999986</v>
      </c>
      <c r="E90" s="34">
        <f t="shared" si="101"/>
        <v>281.69299999999987</v>
      </c>
      <c r="F90" s="34">
        <f t="shared" si="101"/>
        <v>299.8449999999998</v>
      </c>
      <c r="H90" s="43">
        <f>IF(D$6-B$6 &lt;&gt; 0,(EXP(LN(D18/B18)/(D$6-B$6))-1)*100,0)</f>
        <v>0.3568554518623035</v>
      </c>
      <c r="I90" s="43">
        <f>F56</f>
        <v>0.72454816770322061</v>
      </c>
      <c r="L90" s="24" t="str">
        <f t="shared" ref="L90:Q90" si="102">L18</f>
        <v>All occupations</v>
      </c>
      <c r="M90" s="34">
        <f t="shared" si="102"/>
        <v>137.94387144628391</v>
      </c>
      <c r="N90" s="34">
        <f t="shared" si="102"/>
        <v>138.57211350697378</v>
      </c>
      <c r="O90" s="34">
        <f t="shared" si="102"/>
        <v>135.94532013704307</v>
      </c>
      <c r="P90" s="34">
        <f t="shared" si="102"/>
        <v>141.44458974539918</v>
      </c>
      <c r="Q90" s="34">
        <f t="shared" si="102"/>
        <v>149.1890961007592</v>
      </c>
      <c r="S90" s="43">
        <f>IF(O$6-M$6 &lt;&gt; 0,(EXP(LN(O18/M18)/(O$6-M$6))-1)*100,0)</f>
        <v>-0.29145697102608281</v>
      </c>
      <c r="T90" s="43">
        <f>Q56</f>
        <v>0.62167010103082454</v>
      </c>
      <c r="W90" s="24" t="str">
        <f t="shared" ref="W90:AB90" si="103">W18</f>
        <v>All occupations</v>
      </c>
      <c r="X90" s="34">
        <f t="shared" si="103"/>
        <v>126.37712855371605</v>
      </c>
      <c r="Y90" s="34">
        <f t="shared" si="103"/>
        <v>135.14788649302614</v>
      </c>
      <c r="Z90" s="34">
        <f t="shared" si="103"/>
        <v>133.12567986295687</v>
      </c>
      <c r="AA90" s="34">
        <f t="shared" si="103"/>
        <v>140.2484102546008</v>
      </c>
      <c r="AB90" s="34">
        <f t="shared" si="103"/>
        <v>150.65590389924074</v>
      </c>
      <c r="AD90" s="43">
        <f>IF(Z$6-X$6 &lt;&gt; 0,(EXP(LN(Z18/X18)/(Z$6-X$6))-1)*100,0)</f>
        <v>1.045894093322941</v>
      </c>
      <c r="AE90" s="43">
        <f>AB56</f>
        <v>0.82810874712537785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Cornwall and the Isles of Scilly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Cornwall and the Isles of Scilly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Cornwall and the Isles of Scilly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15.25990230417354</v>
      </c>
      <c r="C8" s="11">
        <v>18.113430873465543</v>
      </c>
      <c r="D8" s="11">
        <v>18.739880655007713</v>
      </c>
      <c r="E8" s="11">
        <v>17.51435013997828</v>
      </c>
      <c r="F8" s="11">
        <v>19.416924111995151</v>
      </c>
      <c r="G8" s="10"/>
      <c r="H8" s="11">
        <f>F8-D8</f>
        <v>0.67704345698743751</v>
      </c>
      <c r="I8" s="11">
        <f>'RD T1'!E7</f>
        <v>9.2327327936096868</v>
      </c>
      <c r="J8" s="11">
        <f>SUM(H8:I8)</f>
        <v>9.9097762505971243</v>
      </c>
      <c r="L8" s="10" t="str">
        <f>name!D4</f>
        <v>11 Corporate managers and directors</v>
      </c>
      <c r="M8" s="11">
        <v>10.909071636705972</v>
      </c>
      <c r="N8" s="11">
        <v>12.284304487192765</v>
      </c>
      <c r="O8" s="11">
        <v>12.510873256247736</v>
      </c>
      <c r="P8" s="11">
        <v>11.379497467815085</v>
      </c>
      <c r="Q8" s="11">
        <v>12.157610910581894</v>
      </c>
      <c r="R8" s="10"/>
      <c r="S8" s="11">
        <f>Q8-O8</f>
        <v>-0.35326234566584169</v>
      </c>
      <c r="T8" s="11">
        <f>'RD T1'!T7</f>
        <v>5.4154772483892355</v>
      </c>
      <c r="U8" s="11">
        <f>SUM(S8:T8)</f>
        <v>5.0622149027233938</v>
      </c>
      <c r="W8" s="10" t="str">
        <f>name!D4</f>
        <v>11 Corporate managers and directors</v>
      </c>
      <c r="X8" s="11">
        <v>4.3508306674675525</v>
      </c>
      <c r="Y8" s="11">
        <v>5.829126386272792</v>
      </c>
      <c r="Z8" s="11">
        <v>6.2290073987599728</v>
      </c>
      <c r="AA8" s="11">
        <v>6.134852672163241</v>
      </c>
      <c r="AB8" s="11">
        <v>7.2593132014132324</v>
      </c>
      <c r="AC8" s="10"/>
      <c r="AD8" s="11">
        <f>AB8-Z8</f>
        <v>1.0303058026532597</v>
      </c>
      <c r="AE8" s="11">
        <f>'RD T1'!T36</f>
        <v>3.8172555452204517</v>
      </c>
      <c r="AF8" s="11">
        <f>SUM(AD8:AE8)</f>
        <v>4.847561347873711</v>
      </c>
    </row>
    <row r="9" spans="1:32" x14ac:dyDescent="0.2">
      <c r="A9" s="10" t="str">
        <f>name!D5</f>
        <v>12 Other managers and proprietors</v>
      </c>
      <c r="B9" s="11">
        <v>10.969041502036882</v>
      </c>
      <c r="C9" s="11">
        <v>12.330972638988175</v>
      </c>
      <c r="D9" s="11">
        <v>12.3655074927022</v>
      </c>
      <c r="E9" s="11">
        <v>15.379591966211091</v>
      </c>
      <c r="F9" s="11">
        <v>18.08642437112675</v>
      </c>
      <c r="H9" s="11">
        <f t="shared" ref="H9:H32" si="2">F9-D9</f>
        <v>5.7209168784245499</v>
      </c>
      <c r="I9" s="11">
        <f>'RD T1'!E8</f>
        <v>9.0262930108254604</v>
      </c>
      <c r="J9" s="11">
        <f>SUM(H9:I9)</f>
        <v>14.74720988925001</v>
      </c>
      <c r="L9" s="10" t="str">
        <f>name!D5</f>
        <v>12 Other managers and proprietors</v>
      </c>
      <c r="M9" s="11">
        <v>6.6989833576705893</v>
      </c>
      <c r="N9" s="11">
        <v>7.5407313700526446</v>
      </c>
      <c r="O9" s="11">
        <v>7.1533288651360483</v>
      </c>
      <c r="P9" s="11">
        <v>9.186144949491915</v>
      </c>
      <c r="Q9" s="11">
        <v>11.030420869719674</v>
      </c>
      <c r="S9" s="11">
        <f t="shared" ref="S9:S32" si="3">Q9-O9</f>
        <v>3.8770920045836252</v>
      </c>
      <c r="T9" s="11">
        <f>'RD T1'!T8</f>
        <v>4.9310786970356153</v>
      </c>
      <c r="U9" s="11">
        <f>SUM(S9:T9)</f>
        <v>8.8081707016192397</v>
      </c>
      <c r="W9" s="10" t="str">
        <f>name!D5</f>
        <v>12 Other managers and proprietors</v>
      </c>
      <c r="X9" s="11">
        <v>4.2700581443662893</v>
      </c>
      <c r="Y9" s="11">
        <v>4.7902412689355263</v>
      </c>
      <c r="Z9" s="11">
        <v>5.2121786275661686</v>
      </c>
      <c r="AA9" s="11">
        <v>6.193447016719162</v>
      </c>
      <c r="AB9" s="11">
        <v>7.056003501407079</v>
      </c>
      <c r="AD9" s="11">
        <f t="shared" ref="AD9:AD32" si="4">AB9-Z9</f>
        <v>1.8438248738409104</v>
      </c>
      <c r="AE9" s="11">
        <f>'RD T1'!T37</f>
        <v>4.0952143137898451</v>
      </c>
      <c r="AF9" s="11">
        <f>SUM(AD9:AE9)</f>
        <v>5.9390391876307556</v>
      </c>
    </row>
    <row r="10" spans="1:32" x14ac:dyDescent="0.2">
      <c r="A10" s="10" t="str">
        <f>name!D6</f>
        <v>21 Science, research, engineering and technology professionals</v>
      </c>
      <c r="B10" s="11">
        <v>11.679072863282208</v>
      </c>
      <c r="C10" s="11">
        <v>13.001045660914055</v>
      </c>
      <c r="D10" s="11">
        <v>13.464162305448371</v>
      </c>
      <c r="E10" s="11">
        <v>14.415972563345951</v>
      </c>
      <c r="F10" s="11">
        <v>16.289382486289583</v>
      </c>
      <c r="G10" s="11"/>
      <c r="H10" s="11">
        <f t="shared" si="2"/>
        <v>2.8252201808412121</v>
      </c>
      <c r="I10" s="11">
        <f>'RD T1'!E9</f>
        <v>5.5254099334454017</v>
      </c>
      <c r="J10" s="11">
        <f t="shared" ref="J10:J32" si="5">SUM(H10:I10)</f>
        <v>8.3506301142866128</v>
      </c>
      <c r="L10" s="10" t="str">
        <f>name!D6</f>
        <v>21 Science, research, engineering and technology professionals</v>
      </c>
      <c r="M10" s="11">
        <v>9.4494453047600189</v>
      </c>
      <c r="N10" s="11">
        <v>10.537403031684434</v>
      </c>
      <c r="O10" s="11">
        <v>10.485023960684501</v>
      </c>
      <c r="P10" s="11">
        <v>10.810741423929576</v>
      </c>
      <c r="Q10" s="11">
        <v>11.900660457402294</v>
      </c>
      <c r="R10" s="11"/>
      <c r="S10" s="11">
        <f t="shared" si="3"/>
        <v>1.4156364967177932</v>
      </c>
      <c r="T10" s="11">
        <f>'RD T1'!T9</f>
        <v>3.5993415163111799</v>
      </c>
      <c r="U10" s="11">
        <f t="shared" ref="U10:U32" si="6">SUM(S10:T10)</f>
        <v>5.0149780130289727</v>
      </c>
      <c r="W10" s="10" t="str">
        <f>name!D6</f>
        <v>21 Science, research, engineering and technology professionals</v>
      </c>
      <c r="X10" s="11">
        <v>2.229627558522191</v>
      </c>
      <c r="Y10" s="11">
        <v>2.4636426292296045</v>
      </c>
      <c r="Z10" s="11">
        <v>2.9791383447638813</v>
      </c>
      <c r="AA10" s="11">
        <v>3.6052311394164027</v>
      </c>
      <c r="AB10" s="11">
        <v>4.3887220288872602</v>
      </c>
      <c r="AC10" s="11"/>
      <c r="AD10" s="11">
        <f t="shared" si="4"/>
        <v>1.4095836841233789</v>
      </c>
      <c r="AE10" s="11">
        <f>'RD T1'!T38</f>
        <v>1.9260684171342222</v>
      </c>
      <c r="AF10" s="11">
        <f t="shared" ref="AF10:AF32" si="7">SUM(AD10:AE10)</f>
        <v>3.335652101257601</v>
      </c>
    </row>
    <row r="11" spans="1:32" x14ac:dyDescent="0.2">
      <c r="A11" s="10" t="str">
        <f>name!D7</f>
        <v>22 Health professionals</v>
      </c>
      <c r="B11" s="11">
        <v>11.130433871926517</v>
      </c>
      <c r="C11" s="11">
        <v>12.525683081921427</v>
      </c>
      <c r="D11" s="11">
        <v>12.398197566010566</v>
      </c>
      <c r="E11" s="11">
        <v>13.629138892097087</v>
      </c>
      <c r="F11" s="11">
        <v>15.417044872013742</v>
      </c>
      <c r="G11" s="11"/>
      <c r="H11" s="11">
        <f t="shared" si="2"/>
        <v>3.0188473060031757</v>
      </c>
      <c r="I11" s="11">
        <f>'RD T1'!E10</f>
        <v>7.4539616153453361</v>
      </c>
      <c r="J11" s="11">
        <f t="shared" si="5"/>
        <v>10.472808921348513</v>
      </c>
      <c r="L11" s="10" t="str">
        <f>name!D7</f>
        <v>22 Health professionals</v>
      </c>
      <c r="M11" s="11">
        <v>2.962560629730671</v>
      </c>
      <c r="N11" s="11">
        <v>3.169001080155307</v>
      </c>
      <c r="O11" s="11">
        <v>3.5238986703080513</v>
      </c>
      <c r="P11" s="11">
        <v>3.8798304486743223</v>
      </c>
      <c r="Q11" s="11">
        <v>4.4452316303466386</v>
      </c>
      <c r="R11" s="11"/>
      <c r="S11" s="11">
        <f t="shared" si="3"/>
        <v>0.92133296003858733</v>
      </c>
      <c r="T11" s="11">
        <f>'RD T1'!T10</f>
        <v>1.5505193369172114</v>
      </c>
      <c r="U11" s="11">
        <f t="shared" si="6"/>
        <v>2.4718522969557988</v>
      </c>
      <c r="W11" s="10" t="str">
        <f>name!D7</f>
        <v>22 Health professionals</v>
      </c>
      <c r="X11" s="11">
        <v>8.1678732421958493</v>
      </c>
      <c r="Y11" s="11">
        <v>9.3566820017661154</v>
      </c>
      <c r="Z11" s="11">
        <v>8.8742988957025215</v>
      </c>
      <c r="AA11" s="11">
        <v>9.7493084434227555</v>
      </c>
      <c r="AB11" s="11">
        <v>10.9718132416671</v>
      </c>
      <c r="AC11" s="11"/>
      <c r="AD11" s="11">
        <f t="shared" si="4"/>
        <v>2.0975143459645782</v>
      </c>
      <c r="AE11" s="11">
        <f>'RD T1'!T39</f>
        <v>5.9034422784281242</v>
      </c>
      <c r="AF11" s="11">
        <f t="shared" si="7"/>
        <v>8.0009566243927033</v>
      </c>
    </row>
    <row r="12" spans="1:32" x14ac:dyDescent="0.2">
      <c r="A12" s="10" t="str">
        <f>name!D8</f>
        <v>23 Teaching and other educational professionals</v>
      </c>
      <c r="B12" s="11">
        <v>12.13358767565421</v>
      </c>
      <c r="C12" s="11">
        <v>12.52660324492247</v>
      </c>
      <c r="D12" s="11">
        <v>12.563956501456921</v>
      </c>
      <c r="E12" s="11">
        <v>13.282936154778412</v>
      </c>
      <c r="F12" s="11">
        <v>14.790317352355185</v>
      </c>
      <c r="G12" s="11"/>
      <c r="H12" s="11">
        <f t="shared" si="2"/>
        <v>2.2263608508982635</v>
      </c>
      <c r="I12" s="11">
        <f>'RD T1'!E11</f>
        <v>6.9735072601407122</v>
      </c>
      <c r="J12" s="11">
        <f t="shared" si="5"/>
        <v>9.1998681110389757</v>
      </c>
      <c r="L12" s="10" t="str">
        <f>name!D8</f>
        <v>23 Teaching and other educational professionals</v>
      </c>
      <c r="M12" s="11">
        <v>4.3167698408734481</v>
      </c>
      <c r="N12" s="11">
        <v>4.2135793250729758</v>
      </c>
      <c r="O12" s="11">
        <v>3.9490019668979808</v>
      </c>
      <c r="P12" s="11">
        <v>4.3349218323342802</v>
      </c>
      <c r="Q12" s="11">
        <v>4.7955809017003208</v>
      </c>
      <c r="R12" s="11"/>
      <c r="S12" s="11">
        <f t="shared" si="3"/>
        <v>0.84657893480234003</v>
      </c>
      <c r="T12" s="11">
        <f>'RD T1'!T11</f>
        <v>1.8771169708869655</v>
      </c>
      <c r="U12" s="11">
        <f t="shared" si="6"/>
        <v>2.7236959056893055</v>
      </c>
      <c r="W12" s="10" t="str">
        <f>name!D8</f>
        <v>23 Teaching and other educational professionals</v>
      </c>
      <c r="X12" s="11">
        <v>7.8168178347807613</v>
      </c>
      <c r="Y12" s="11">
        <v>8.3130239198495062</v>
      </c>
      <c r="Z12" s="11">
        <v>8.6149545345589491</v>
      </c>
      <c r="AA12" s="11">
        <v>8.9480143224441182</v>
      </c>
      <c r="AB12" s="11">
        <v>9.9947364506548837</v>
      </c>
      <c r="AC12" s="11"/>
      <c r="AD12" s="11">
        <f t="shared" si="4"/>
        <v>1.3797819160959346</v>
      </c>
      <c r="AE12" s="11">
        <f>'RD T1'!T40</f>
        <v>5.0963902892537467</v>
      </c>
      <c r="AF12" s="11">
        <f t="shared" si="7"/>
        <v>6.4761722053496813</v>
      </c>
    </row>
    <row r="13" spans="1:32" x14ac:dyDescent="0.2">
      <c r="A13" s="10" t="str">
        <f>name!D9</f>
        <v>24 Business, media and public service professionals</v>
      </c>
      <c r="B13" s="11">
        <v>13.081249669422162</v>
      </c>
      <c r="C13" s="11">
        <v>14.973617092391786</v>
      </c>
      <c r="D13" s="11">
        <v>16.226770078235695</v>
      </c>
      <c r="E13" s="11">
        <v>18.413213825875424</v>
      </c>
      <c r="F13" s="11">
        <v>21.148341847074253</v>
      </c>
      <c r="G13" s="11"/>
      <c r="H13" s="11">
        <f t="shared" si="2"/>
        <v>4.9215717688385574</v>
      </c>
      <c r="I13" s="11">
        <f>'RD T1'!E12</f>
        <v>8.9788702877895457</v>
      </c>
      <c r="J13" s="11">
        <f t="shared" si="5"/>
        <v>13.900442056628103</v>
      </c>
      <c r="L13" s="10" t="str">
        <f>name!D9</f>
        <v>24 Business, media and public service professionals</v>
      </c>
      <c r="M13" s="11">
        <v>7.9936720960460663</v>
      </c>
      <c r="N13" s="11">
        <v>8.6474506044244013</v>
      </c>
      <c r="O13" s="11">
        <v>9.1811360488068221</v>
      </c>
      <c r="P13" s="11">
        <v>10.44478709820835</v>
      </c>
      <c r="Q13" s="11">
        <v>11.721763530860599</v>
      </c>
      <c r="R13" s="11"/>
      <c r="S13" s="11">
        <f t="shared" si="3"/>
        <v>2.5406274820537771</v>
      </c>
      <c r="T13" s="11">
        <f>'RD T1'!T12</f>
        <v>4.4448244991356134</v>
      </c>
      <c r="U13" s="11">
        <f t="shared" si="6"/>
        <v>6.9854519811893905</v>
      </c>
      <c r="W13" s="10" t="str">
        <f>name!D9</f>
        <v>24 Business, media and public service professionals</v>
      </c>
      <c r="X13" s="11">
        <v>5.0875775733760937</v>
      </c>
      <c r="Y13" s="11">
        <v>6.326166487967372</v>
      </c>
      <c r="Z13" s="11">
        <v>7.0456340294288884</v>
      </c>
      <c r="AA13" s="11">
        <v>7.9684267276670946</v>
      </c>
      <c r="AB13" s="11">
        <v>9.4265783162136607</v>
      </c>
      <c r="AC13" s="11"/>
      <c r="AD13" s="11">
        <f t="shared" si="4"/>
        <v>2.3809442867847723</v>
      </c>
      <c r="AE13" s="11">
        <f>'RD T1'!T41</f>
        <v>4.5340457886539296</v>
      </c>
      <c r="AF13" s="11">
        <f t="shared" si="7"/>
        <v>6.9149900754387019</v>
      </c>
    </row>
    <row r="14" spans="1:32" x14ac:dyDescent="0.2">
      <c r="A14" s="10" t="str">
        <f>name!D10</f>
        <v>31 Science, engineering and technology associate professionals</v>
      </c>
      <c r="B14" s="11">
        <v>3.6697116443512661</v>
      </c>
      <c r="C14" s="11">
        <v>4.1447431666922476</v>
      </c>
      <c r="D14" s="11">
        <v>4.5583907085824737</v>
      </c>
      <c r="E14" s="11">
        <v>4.0398359529630996</v>
      </c>
      <c r="F14" s="11">
        <v>4.3635852494753591</v>
      </c>
      <c r="G14" s="11"/>
      <c r="H14" s="11">
        <f t="shared" si="2"/>
        <v>-0.19480545910711466</v>
      </c>
      <c r="I14" s="11">
        <f>'RD T1'!E13</f>
        <v>1.7142669022627604</v>
      </c>
      <c r="J14" s="11">
        <f t="shared" si="5"/>
        <v>1.5194614431556457</v>
      </c>
      <c r="L14" s="10" t="str">
        <f>name!D10</f>
        <v>31 Science, engineering and technology associate professionals</v>
      </c>
      <c r="M14" s="11">
        <v>2.6606344127021138</v>
      </c>
      <c r="N14" s="11">
        <v>3.1026180226876101</v>
      </c>
      <c r="O14" s="11">
        <v>3.2583167460810509</v>
      </c>
      <c r="P14" s="11">
        <v>2.684188383704087</v>
      </c>
      <c r="Q14" s="11">
        <v>2.7511024799517703</v>
      </c>
      <c r="R14" s="11"/>
      <c r="S14" s="11">
        <f t="shared" si="3"/>
        <v>-0.50721426612928067</v>
      </c>
      <c r="T14" s="11">
        <f>'RD T1'!T13</f>
        <v>0.9964446000815117</v>
      </c>
      <c r="U14" s="11">
        <f t="shared" si="6"/>
        <v>0.48923033395223103</v>
      </c>
      <c r="W14" s="10" t="str">
        <f>name!D10</f>
        <v>31 Science, engineering and technology associate professionals</v>
      </c>
      <c r="X14" s="11">
        <v>1.0090772316491545</v>
      </c>
      <c r="Y14" s="11">
        <v>1.0421251440046384</v>
      </c>
      <c r="Z14" s="11">
        <v>1.3000739625014199</v>
      </c>
      <c r="AA14" s="11">
        <v>1.35564756925901</v>
      </c>
      <c r="AB14" s="11">
        <v>1.6124827695235897</v>
      </c>
      <c r="AC14" s="11"/>
      <c r="AD14" s="11">
        <f t="shared" si="4"/>
        <v>0.31240880702216978</v>
      </c>
      <c r="AE14" s="11">
        <f>'RD T1'!T42</f>
        <v>0.71782230218124865</v>
      </c>
      <c r="AF14" s="11">
        <f t="shared" si="7"/>
        <v>1.0302311092034184</v>
      </c>
    </row>
    <row r="15" spans="1:32" x14ac:dyDescent="0.2">
      <c r="A15" s="10" t="str">
        <f>name!D11</f>
        <v>32 Health and social care associate professionals</v>
      </c>
      <c r="B15" s="11">
        <v>4.9437037661279195</v>
      </c>
      <c r="C15" s="11">
        <v>5.3064533997171974</v>
      </c>
      <c r="D15" s="11">
        <v>5.3343914547576281</v>
      </c>
      <c r="E15" s="11">
        <v>5.4935763387326615</v>
      </c>
      <c r="F15" s="11">
        <v>6.1486219717338644</v>
      </c>
      <c r="G15" s="11"/>
      <c r="H15" s="11">
        <f t="shared" si="2"/>
        <v>0.81423051697623627</v>
      </c>
      <c r="I15" s="11">
        <f>'RD T1'!E14</f>
        <v>3.240810349054621</v>
      </c>
      <c r="J15" s="11">
        <f t="shared" si="5"/>
        <v>4.0550408660308577</v>
      </c>
      <c r="L15" s="10" t="str">
        <f>name!D11</f>
        <v>32 Health and social care associate professionals</v>
      </c>
      <c r="M15" s="11">
        <v>1.1554984766499576</v>
      </c>
      <c r="N15" s="11">
        <v>1.0849562290318764</v>
      </c>
      <c r="O15" s="11">
        <v>1.2159935482753392</v>
      </c>
      <c r="P15" s="11">
        <v>1.1557301555691804</v>
      </c>
      <c r="Q15" s="11">
        <v>1.2721954751938565</v>
      </c>
      <c r="R15" s="11"/>
      <c r="S15" s="11">
        <f t="shared" si="3"/>
        <v>5.620192691851722E-2</v>
      </c>
      <c r="T15" s="11">
        <f>'RD T1'!T14</f>
        <v>0.58140075759020149</v>
      </c>
      <c r="U15" s="11">
        <f t="shared" si="6"/>
        <v>0.63760268450871871</v>
      </c>
      <c r="W15" s="10" t="str">
        <f>name!D11</f>
        <v>32 Health and social care associate professionals</v>
      </c>
      <c r="X15" s="11">
        <v>3.7882052894779661</v>
      </c>
      <c r="Y15" s="11">
        <v>4.2214971706853204</v>
      </c>
      <c r="Z15" s="11">
        <v>4.1183979064822918</v>
      </c>
      <c r="AA15" s="11">
        <v>4.3378461831634825</v>
      </c>
      <c r="AB15" s="11">
        <v>4.8764264965400086</v>
      </c>
      <c r="AC15" s="11"/>
      <c r="AD15" s="11">
        <f t="shared" si="4"/>
        <v>0.75802859005771683</v>
      </c>
      <c r="AE15" s="11">
        <f>'RD T1'!T43</f>
        <v>2.6594095914644207</v>
      </c>
      <c r="AF15" s="11">
        <f t="shared" si="7"/>
        <v>3.4174381815221375</v>
      </c>
    </row>
    <row r="16" spans="1:32" x14ac:dyDescent="0.2">
      <c r="A16" s="10" t="str">
        <f>name!D12</f>
        <v>33 Protective service occupations</v>
      </c>
      <c r="B16" s="11">
        <v>1.6141128294358236</v>
      </c>
      <c r="C16" s="11">
        <v>1.6470821911419922</v>
      </c>
      <c r="D16" s="11">
        <v>1.7782805261587009</v>
      </c>
      <c r="E16" s="11">
        <v>2.163150009966234</v>
      </c>
      <c r="F16" s="11">
        <v>2.5166036649515524</v>
      </c>
      <c r="G16" s="11"/>
      <c r="H16" s="11">
        <f t="shared" si="2"/>
        <v>0.7383231387928515</v>
      </c>
      <c r="I16" s="11">
        <f>'RD T1'!E15</f>
        <v>0.75467106418121799</v>
      </c>
      <c r="J16" s="11">
        <f t="shared" si="5"/>
        <v>1.4929942029740695</v>
      </c>
      <c r="L16" s="10" t="str">
        <f>name!D12</f>
        <v>33 Protective service occupations</v>
      </c>
      <c r="M16" s="11">
        <v>1.2159568083182348</v>
      </c>
      <c r="N16" s="11">
        <v>1.197810993235233</v>
      </c>
      <c r="O16" s="11">
        <v>1.2770031486997278</v>
      </c>
      <c r="P16" s="11">
        <v>1.5020155036431662</v>
      </c>
      <c r="Q16" s="11">
        <v>1.6733614251228075</v>
      </c>
      <c r="R16" s="11"/>
      <c r="S16" s="11">
        <f t="shared" si="3"/>
        <v>0.39635827642307975</v>
      </c>
      <c r="T16" s="11">
        <f>'RD T1'!T15</f>
        <v>0.42420151437560627</v>
      </c>
      <c r="U16" s="11">
        <f t="shared" si="6"/>
        <v>0.82055979079868602</v>
      </c>
      <c r="W16" s="10" t="str">
        <f>name!D12</f>
        <v>33 Protective service occupations</v>
      </c>
      <c r="X16" s="11">
        <v>0.39815602111759013</v>
      </c>
      <c r="Y16" s="11">
        <v>0.44927119790676057</v>
      </c>
      <c r="Z16" s="11">
        <v>0.50127737745896939</v>
      </c>
      <c r="AA16" s="11">
        <v>0.66113450632307103</v>
      </c>
      <c r="AB16" s="11">
        <v>0.84324223982874513</v>
      </c>
      <c r="AC16" s="11"/>
      <c r="AD16" s="11">
        <f t="shared" si="4"/>
        <v>0.34196486236977575</v>
      </c>
      <c r="AE16" s="11">
        <f>'RD T1'!T44</f>
        <v>0.33046954980561183</v>
      </c>
      <c r="AF16" s="11">
        <f t="shared" si="7"/>
        <v>0.67243441217538757</v>
      </c>
    </row>
    <row r="17" spans="1:32" x14ac:dyDescent="0.2">
      <c r="A17" s="10" t="str">
        <f>name!D13</f>
        <v>34 Culture, media and sports occupations</v>
      </c>
      <c r="B17" s="11">
        <v>5.4445814823343968</v>
      </c>
      <c r="C17" s="11">
        <v>5.7115566230397601</v>
      </c>
      <c r="D17" s="11">
        <v>5.5602539680347114</v>
      </c>
      <c r="E17" s="11">
        <v>5.9884659020878841</v>
      </c>
      <c r="F17" s="11">
        <v>7.1208110444865209</v>
      </c>
      <c r="G17" s="11"/>
      <c r="H17" s="11">
        <f t="shared" si="2"/>
        <v>1.5605570764518095</v>
      </c>
      <c r="I17" s="11">
        <f>'RD T1'!E16</f>
        <v>3.0281338991737967</v>
      </c>
      <c r="J17" s="11">
        <f t="shared" si="5"/>
        <v>4.5886909756256067</v>
      </c>
      <c r="L17" s="10" t="str">
        <f>name!D13</f>
        <v>34 Culture, media and sports occupations</v>
      </c>
      <c r="M17" s="11">
        <v>2.682286495561605</v>
      </c>
      <c r="N17" s="11">
        <v>2.6277986507982196</v>
      </c>
      <c r="O17" s="11">
        <v>2.3722335096431744</v>
      </c>
      <c r="P17" s="11">
        <v>2.5447814563723332</v>
      </c>
      <c r="Q17" s="11">
        <v>3.0214931614889524</v>
      </c>
      <c r="R17" s="11"/>
      <c r="S17" s="11">
        <f t="shared" si="3"/>
        <v>0.64925965184577805</v>
      </c>
      <c r="T17" s="11">
        <f>'RD T1'!T16</f>
        <v>1.0849893401912081</v>
      </c>
      <c r="U17" s="11">
        <f t="shared" si="6"/>
        <v>1.7342489920369861</v>
      </c>
      <c r="W17" s="10" t="str">
        <f>name!D13</f>
        <v>34 Culture, media and sports occupations</v>
      </c>
      <c r="X17" s="11">
        <v>2.7622949867727939</v>
      </c>
      <c r="Y17" s="11">
        <v>3.08375797224154</v>
      </c>
      <c r="Z17" s="11">
        <v>3.1880204583915379</v>
      </c>
      <c r="AA17" s="11">
        <v>3.4436844457155491</v>
      </c>
      <c r="AB17" s="11">
        <v>4.0993178829975685</v>
      </c>
      <c r="AC17" s="11"/>
      <c r="AD17" s="11">
        <f t="shared" si="4"/>
        <v>0.91129742460603058</v>
      </c>
      <c r="AE17" s="11">
        <f>'RD T1'!T45</f>
        <v>1.9431445589825884</v>
      </c>
      <c r="AF17" s="11">
        <f t="shared" si="7"/>
        <v>2.854441983588619</v>
      </c>
    </row>
    <row r="18" spans="1:32" x14ac:dyDescent="0.2">
      <c r="A18" s="10" t="str">
        <f>name!D14</f>
        <v>35 Business and public service associate professionals</v>
      </c>
      <c r="B18" s="11">
        <v>13.342921106071838</v>
      </c>
      <c r="C18" s="11">
        <v>14.220602259633457</v>
      </c>
      <c r="D18" s="11">
        <v>14.836657678720641</v>
      </c>
      <c r="E18" s="11">
        <v>14.513984599940782</v>
      </c>
      <c r="F18" s="11">
        <v>15.394692090714488</v>
      </c>
      <c r="G18" s="11"/>
      <c r="H18" s="11">
        <f t="shared" si="2"/>
        <v>0.55803441199384629</v>
      </c>
      <c r="I18" s="11">
        <f>'RD T1'!E17</f>
        <v>6.7650867521341684</v>
      </c>
      <c r="J18" s="11">
        <f t="shared" si="5"/>
        <v>7.3231211641280147</v>
      </c>
      <c r="L18" s="10" t="str">
        <f>name!D14</f>
        <v>35 Business and public service associate professionals</v>
      </c>
      <c r="M18" s="11">
        <v>7.3380492470499741</v>
      </c>
      <c r="N18" s="11">
        <v>7.5447975837669796</v>
      </c>
      <c r="O18" s="11">
        <v>7.8503800529689078</v>
      </c>
      <c r="P18" s="11">
        <v>7.3529024026626795</v>
      </c>
      <c r="Q18" s="11">
        <v>7.4255440915697193</v>
      </c>
      <c r="R18" s="11"/>
      <c r="S18" s="11">
        <f t="shared" si="3"/>
        <v>-0.42483596139918856</v>
      </c>
      <c r="T18" s="11">
        <f>'RD T1'!T17</f>
        <v>2.8098728806781406</v>
      </c>
      <c r="U18" s="11">
        <f t="shared" si="6"/>
        <v>2.385036919278952</v>
      </c>
      <c r="W18" s="10" t="str">
        <f>name!D14</f>
        <v>35 Business and public service associate professionals</v>
      </c>
      <c r="X18" s="11">
        <v>6.0048718590218702</v>
      </c>
      <c r="Y18" s="11">
        <v>6.6758046758664786</v>
      </c>
      <c r="Z18" s="11">
        <v>6.9862776257517369</v>
      </c>
      <c r="AA18" s="11">
        <v>7.1610821972781142</v>
      </c>
      <c r="AB18" s="11">
        <v>7.9691479991447745</v>
      </c>
      <c r="AC18" s="11"/>
      <c r="AD18" s="11">
        <f t="shared" si="4"/>
        <v>0.98287037339303751</v>
      </c>
      <c r="AE18" s="11">
        <f>'RD T1'!T46</f>
        <v>3.9552138714560261</v>
      </c>
      <c r="AF18" s="11">
        <f t="shared" si="7"/>
        <v>4.9380842448490636</v>
      </c>
    </row>
    <row r="19" spans="1:32" x14ac:dyDescent="0.2">
      <c r="A19" s="10" t="str">
        <f>name!D15</f>
        <v>41 Administrative occupations</v>
      </c>
      <c r="B19" s="11">
        <v>19.841504673109636</v>
      </c>
      <c r="C19" s="11">
        <v>19.427687961238973</v>
      </c>
      <c r="D19" s="11">
        <v>20.265148302931941</v>
      </c>
      <c r="E19" s="11">
        <v>18.826619902006076</v>
      </c>
      <c r="F19" s="11">
        <v>18.121341887624734</v>
      </c>
      <c r="G19" s="11"/>
      <c r="H19" s="11">
        <f t="shared" si="2"/>
        <v>-2.1438064153072069</v>
      </c>
      <c r="I19" s="11">
        <f>'RD T1'!E18</f>
        <v>9.440787594260696</v>
      </c>
      <c r="J19" s="11">
        <f t="shared" si="5"/>
        <v>7.2969811789534891</v>
      </c>
      <c r="L19" s="10" t="str">
        <f>name!D15</f>
        <v>41 Administrative occupations</v>
      </c>
      <c r="M19" s="11">
        <v>5.2368930125443987</v>
      </c>
      <c r="N19" s="11">
        <v>4.74126320995141</v>
      </c>
      <c r="O19" s="11">
        <v>5.6271660589063073</v>
      </c>
      <c r="P19" s="11">
        <v>5.3329921838685879</v>
      </c>
      <c r="Q19" s="11">
        <v>5.7583390218301673</v>
      </c>
      <c r="R19" s="11"/>
      <c r="S19" s="11">
        <f t="shared" si="3"/>
        <v>0.13117296292386005</v>
      </c>
      <c r="T19" s="11">
        <f>'RD T1'!T18</f>
        <v>2.0464975108800734</v>
      </c>
      <c r="U19" s="11">
        <f t="shared" si="6"/>
        <v>2.1776704738039334</v>
      </c>
      <c r="W19" s="10" t="str">
        <f>name!D15</f>
        <v>41 Administrative occupations</v>
      </c>
      <c r="X19" s="11">
        <v>14.604611660565221</v>
      </c>
      <c r="Y19" s="11">
        <v>14.686424751287545</v>
      </c>
      <c r="Z19" s="11">
        <v>14.63798224402562</v>
      </c>
      <c r="AA19" s="11">
        <v>13.493627718137512</v>
      </c>
      <c r="AB19" s="11">
        <v>12.363002865794575</v>
      </c>
      <c r="AC19" s="11"/>
      <c r="AD19" s="11">
        <f t="shared" si="4"/>
        <v>-2.2749793782310448</v>
      </c>
      <c r="AE19" s="11">
        <f>'RD T1'!T47</f>
        <v>7.394290083380624</v>
      </c>
      <c r="AF19" s="11">
        <f t="shared" si="7"/>
        <v>5.1193107051495792</v>
      </c>
    </row>
    <row r="20" spans="1:32" x14ac:dyDescent="0.2">
      <c r="A20" s="10" t="str">
        <f>name!D16</f>
        <v>42 Secretarial and related occupations</v>
      </c>
      <c r="B20" s="11">
        <v>5.4813237089955189</v>
      </c>
      <c r="C20" s="11">
        <v>5.0564865847472245</v>
      </c>
      <c r="D20" s="11">
        <v>4.8770469595639367</v>
      </c>
      <c r="E20" s="11">
        <v>5.3085050458949414</v>
      </c>
      <c r="F20" s="11">
        <v>4.9821348287472187</v>
      </c>
      <c r="G20" s="11"/>
      <c r="H20" s="11">
        <f t="shared" si="2"/>
        <v>0.10508786918328195</v>
      </c>
      <c r="I20" s="11">
        <f>'RD T1'!E19</f>
        <v>2.6650371051029089</v>
      </c>
      <c r="J20" s="11">
        <f t="shared" si="5"/>
        <v>2.7701249742861909</v>
      </c>
      <c r="L20" s="10" t="str">
        <f>name!D16</f>
        <v>42 Secretarial and related occupations</v>
      </c>
      <c r="M20" s="11">
        <v>0.59024313535790063</v>
      </c>
      <c r="N20" s="11">
        <v>0.46382988983284745</v>
      </c>
      <c r="O20" s="11">
        <v>0.42069610576324112</v>
      </c>
      <c r="P20" s="11">
        <v>0.61328789997973099</v>
      </c>
      <c r="Q20" s="11">
        <v>0.78297791964307217</v>
      </c>
      <c r="R20" s="11"/>
      <c r="S20" s="11">
        <f t="shared" si="3"/>
        <v>0.36228181387983105</v>
      </c>
      <c r="T20" s="11">
        <f>'RD T1'!T19</f>
        <v>0.21611344125374785</v>
      </c>
      <c r="U20" s="11">
        <f t="shared" si="6"/>
        <v>0.57839525513357892</v>
      </c>
      <c r="W20" s="10" t="str">
        <f>name!D16</f>
        <v>42 Secretarial and related occupations</v>
      </c>
      <c r="X20" s="11">
        <v>4.8910805736376197</v>
      </c>
      <c r="Y20" s="11">
        <v>4.5926566949143801</v>
      </c>
      <c r="Z20" s="11">
        <v>4.4563508538006964</v>
      </c>
      <c r="AA20" s="11">
        <v>4.6952171459152092</v>
      </c>
      <c r="AB20" s="11">
        <v>4.1991569091041479</v>
      </c>
      <c r="AC20" s="11"/>
      <c r="AD20" s="11">
        <f t="shared" si="4"/>
        <v>-0.25719394469654855</v>
      </c>
      <c r="AE20" s="11">
        <f>'RD T1'!T48</f>
        <v>2.4489236638491607</v>
      </c>
      <c r="AF20" s="11">
        <f t="shared" si="7"/>
        <v>2.1917297191526122</v>
      </c>
    </row>
    <row r="21" spans="1:32" x14ac:dyDescent="0.2">
      <c r="A21" s="10" t="str">
        <f>name!D17</f>
        <v>51 Skilled agricultural and related trades</v>
      </c>
      <c r="B21" s="11">
        <v>5.1006222444355114</v>
      </c>
      <c r="C21" s="11">
        <v>4.8018025408363894</v>
      </c>
      <c r="D21" s="11">
        <v>5.203935701358259</v>
      </c>
      <c r="E21" s="11">
        <v>5.1588745750399587</v>
      </c>
      <c r="F21" s="11">
        <v>5.5206212574013325</v>
      </c>
      <c r="G21" s="11"/>
      <c r="H21" s="11">
        <f t="shared" si="2"/>
        <v>0.31668555604307347</v>
      </c>
      <c r="I21" s="11">
        <f>'RD T1'!E20</f>
        <v>2.8221447380824918</v>
      </c>
      <c r="J21" s="11">
        <f t="shared" si="5"/>
        <v>3.1388302941255652</v>
      </c>
      <c r="L21" s="10" t="str">
        <f>name!D17</f>
        <v>51 Skilled agricultural and related trades</v>
      </c>
      <c r="M21" s="11">
        <v>4.6105434375927183</v>
      </c>
      <c r="N21" s="11">
        <v>4.2062058969005225</v>
      </c>
      <c r="O21" s="11">
        <v>4.5596083142465771</v>
      </c>
      <c r="P21" s="11">
        <v>4.4963482999055353</v>
      </c>
      <c r="Q21" s="11">
        <v>4.6669195808157697</v>
      </c>
      <c r="R21" s="11"/>
      <c r="S21" s="11">
        <f t="shared" si="3"/>
        <v>0.10731126656919265</v>
      </c>
      <c r="T21" s="11">
        <f>'RD T1'!T20</f>
        <v>2.3147333292855889</v>
      </c>
      <c r="U21" s="11">
        <f t="shared" si="6"/>
        <v>2.4220445958547816</v>
      </c>
      <c r="W21" s="10" t="str">
        <f>name!D17</f>
        <v>51 Skilled agricultural and related trades</v>
      </c>
      <c r="X21" s="11">
        <v>0.49007880684280047</v>
      </c>
      <c r="Y21" s="11">
        <v>0.5955966439358602</v>
      </c>
      <c r="Z21" s="11">
        <v>0.64432738711168902</v>
      </c>
      <c r="AA21" s="11">
        <v>0.66252627513442519</v>
      </c>
      <c r="AB21" s="11">
        <v>0.85370167658556917</v>
      </c>
      <c r="AC21" s="11"/>
      <c r="AD21" s="11">
        <f t="shared" si="4"/>
        <v>0.20937428947388015</v>
      </c>
      <c r="AE21" s="11">
        <f>'RD T1'!T49</f>
        <v>0.50741140879690227</v>
      </c>
      <c r="AF21" s="11">
        <f t="shared" si="7"/>
        <v>0.71678569827078242</v>
      </c>
    </row>
    <row r="22" spans="1:32" x14ac:dyDescent="0.2">
      <c r="A22" s="10" t="str">
        <f>name!D18</f>
        <v>52 Skilled metal, electrical and electronic trades</v>
      </c>
      <c r="B22" s="11">
        <v>10.57747004191088</v>
      </c>
      <c r="C22" s="11">
        <v>10.138876194948875</v>
      </c>
      <c r="D22" s="11">
        <v>9.1318181149624866</v>
      </c>
      <c r="E22" s="11">
        <v>9.0337790001130855</v>
      </c>
      <c r="F22" s="11">
        <v>8.7198475161841884</v>
      </c>
      <c r="G22" s="11"/>
      <c r="H22" s="11">
        <f t="shared" si="2"/>
        <v>-0.41197059877829822</v>
      </c>
      <c r="I22" s="11">
        <f>'RD T1'!E21</f>
        <v>3.4289760986711029</v>
      </c>
      <c r="J22" s="11">
        <f t="shared" si="5"/>
        <v>3.0170054998928046</v>
      </c>
      <c r="L22" s="10" t="str">
        <f>name!D18</f>
        <v>52 Skilled metal, electrical and electronic trades</v>
      </c>
      <c r="M22" s="11">
        <v>10.406818004012605</v>
      </c>
      <c r="N22" s="11">
        <v>9.8597463412077424</v>
      </c>
      <c r="O22" s="11">
        <v>8.9131314667943613</v>
      </c>
      <c r="P22" s="11">
        <v>8.5333912169134809</v>
      </c>
      <c r="Q22" s="11">
        <v>8.0047854066614512</v>
      </c>
      <c r="R22" s="11"/>
      <c r="S22" s="11">
        <f t="shared" si="3"/>
        <v>-0.90834606013291008</v>
      </c>
      <c r="T22" s="11">
        <f>'RD T1'!T21</f>
        <v>3.1180753575846434</v>
      </c>
      <c r="U22" s="11">
        <f t="shared" si="6"/>
        <v>2.2097292974517333</v>
      </c>
      <c r="W22" s="10" t="str">
        <f>name!D18</f>
        <v>52 Skilled metal, electrical and electronic trades</v>
      </c>
      <c r="X22" s="11">
        <v>0.1706520378982806</v>
      </c>
      <c r="Y22" s="11">
        <v>0.27912985374111693</v>
      </c>
      <c r="Z22" s="11">
        <v>0.21868664816810887</v>
      </c>
      <c r="AA22" s="11">
        <v>0.50038778319960642</v>
      </c>
      <c r="AB22" s="11">
        <v>0.71506210952273908</v>
      </c>
      <c r="AC22" s="11"/>
      <c r="AD22" s="11">
        <f t="shared" si="4"/>
        <v>0.49637546135463018</v>
      </c>
      <c r="AE22" s="11">
        <f>'RD T1'!T50</f>
        <v>0.31090074108645926</v>
      </c>
      <c r="AF22" s="11">
        <f t="shared" si="7"/>
        <v>0.80727620244108944</v>
      </c>
    </row>
    <row r="23" spans="1:32" x14ac:dyDescent="0.2">
      <c r="A23" s="10" t="str">
        <f>name!D19</f>
        <v>53 Skilled construction and building trades</v>
      </c>
      <c r="B23" s="11">
        <v>11.675972177464688</v>
      </c>
      <c r="C23" s="11">
        <v>11.675912334184844</v>
      </c>
      <c r="D23" s="11">
        <v>9.5011805640697453</v>
      </c>
      <c r="E23" s="11">
        <v>10.176315770471263</v>
      </c>
      <c r="F23" s="11">
        <v>9.931443081700019</v>
      </c>
      <c r="G23" s="11"/>
      <c r="H23" s="11">
        <f t="shared" si="2"/>
        <v>0.43026251763027368</v>
      </c>
      <c r="I23" s="11">
        <f>'RD T1'!E22</f>
        <v>4.2730474842832313</v>
      </c>
      <c r="J23" s="11">
        <f t="shared" si="5"/>
        <v>4.703310001913505</v>
      </c>
      <c r="L23" s="10" t="str">
        <f>name!D19</f>
        <v>53 Skilled construction and building trades</v>
      </c>
      <c r="M23" s="11">
        <v>11.534232372876287</v>
      </c>
      <c r="N23" s="11">
        <v>11.502142417896348</v>
      </c>
      <c r="O23" s="11">
        <v>9.2989376661751031</v>
      </c>
      <c r="P23" s="11">
        <v>9.946994020973559</v>
      </c>
      <c r="Q23" s="11">
        <v>9.6600346811162758</v>
      </c>
      <c r="R23" s="11"/>
      <c r="S23" s="11">
        <f t="shared" si="3"/>
        <v>0.36109701494117274</v>
      </c>
      <c r="T23" s="11">
        <f>'RD T1'!T22</f>
        <v>4.1428528975172956</v>
      </c>
      <c r="U23" s="11">
        <f t="shared" si="6"/>
        <v>4.5039499124584683</v>
      </c>
      <c r="W23" s="10" t="str">
        <f>name!D19</f>
        <v>53 Skilled construction and building trades</v>
      </c>
      <c r="X23" s="11">
        <v>0.1417398045884172</v>
      </c>
      <c r="Y23" s="11">
        <v>0.17376991628850019</v>
      </c>
      <c r="Z23" s="11">
        <v>0.20224289789465957</v>
      </c>
      <c r="AA23" s="11">
        <v>0.22932174949770748</v>
      </c>
      <c r="AB23" s="11">
        <v>0.27140840058374466</v>
      </c>
      <c r="AC23" s="11"/>
      <c r="AD23" s="11">
        <f t="shared" si="4"/>
        <v>6.9165502689085084E-2</v>
      </c>
      <c r="AE23" s="11">
        <f>'RD T1'!T51</f>
        <v>0.13019458676593532</v>
      </c>
      <c r="AF23" s="11">
        <f t="shared" si="7"/>
        <v>0.1993600894550204</v>
      </c>
    </row>
    <row r="24" spans="1:32" x14ac:dyDescent="0.2">
      <c r="A24" s="10" t="str">
        <f>name!D20</f>
        <v>54 Textiles, printing and other skilled trades</v>
      </c>
      <c r="B24" s="11">
        <v>6.5843523199046219</v>
      </c>
      <c r="C24" s="11">
        <v>6.3633315830180157</v>
      </c>
      <c r="D24" s="11">
        <v>6.1689955013827502</v>
      </c>
      <c r="E24" s="11">
        <v>6.3008918277741248</v>
      </c>
      <c r="F24" s="11">
        <v>6.2376749704675474</v>
      </c>
      <c r="G24" s="11"/>
      <c r="H24" s="11">
        <f t="shared" si="2"/>
        <v>6.8679469084797162E-2</v>
      </c>
      <c r="I24" s="11">
        <f>'RD T1'!E23</f>
        <v>2.7686754909642262</v>
      </c>
      <c r="J24" s="11">
        <f t="shared" si="5"/>
        <v>2.8373549600490233</v>
      </c>
      <c r="L24" s="10" t="str">
        <f>name!D20</f>
        <v>54 Textiles, printing and other skilled trades</v>
      </c>
      <c r="M24" s="11">
        <v>3.8446830338536624</v>
      </c>
      <c r="N24" s="11">
        <v>3.64795518473478</v>
      </c>
      <c r="O24" s="11">
        <v>3.2833791468562215</v>
      </c>
      <c r="P24" s="11">
        <v>3.2594509458145886</v>
      </c>
      <c r="Q24" s="11">
        <v>3.1898541386472186</v>
      </c>
      <c r="R24" s="11"/>
      <c r="S24" s="11">
        <f t="shared" si="3"/>
        <v>-9.3525008209002891E-2</v>
      </c>
      <c r="T24" s="11">
        <f>'RD T1'!T23</f>
        <v>1.015420097173608</v>
      </c>
      <c r="U24" s="11">
        <f t="shared" si="6"/>
        <v>0.92189508896460515</v>
      </c>
      <c r="W24" s="10" t="str">
        <f>name!D20</f>
        <v>54 Textiles, printing and other skilled trades</v>
      </c>
      <c r="X24" s="11">
        <v>2.7396692860509546</v>
      </c>
      <c r="Y24" s="11">
        <v>2.715376398283242</v>
      </c>
      <c r="Z24" s="11">
        <v>2.8856163545265332</v>
      </c>
      <c r="AA24" s="11">
        <v>3.0414408819595407</v>
      </c>
      <c r="AB24" s="11">
        <v>3.0478208318203328</v>
      </c>
      <c r="AC24" s="11"/>
      <c r="AD24" s="11">
        <f t="shared" si="4"/>
        <v>0.16220447729379961</v>
      </c>
      <c r="AE24" s="11">
        <f>'RD T1'!T52</f>
        <v>1.7532553937906183</v>
      </c>
      <c r="AF24" s="11">
        <f t="shared" si="7"/>
        <v>1.915459871084418</v>
      </c>
    </row>
    <row r="25" spans="1:32" x14ac:dyDescent="0.2">
      <c r="A25" s="10" t="str">
        <f>name!D21</f>
        <v>61 Caring personal service occupations</v>
      </c>
      <c r="B25" s="11">
        <v>20.555866211708405</v>
      </c>
      <c r="C25" s="11">
        <v>20.148489137672126</v>
      </c>
      <c r="D25" s="11">
        <v>19.17990306502125</v>
      </c>
      <c r="E25" s="11">
        <v>20.893931348015368</v>
      </c>
      <c r="F25" s="11">
        <v>22.817562507835856</v>
      </c>
      <c r="G25" s="11"/>
      <c r="H25" s="11">
        <f t="shared" si="2"/>
        <v>3.6376594428146056</v>
      </c>
      <c r="I25" s="11">
        <f>'RD T1'!E24</f>
        <v>11.992478275206718</v>
      </c>
      <c r="J25" s="11">
        <f t="shared" si="5"/>
        <v>15.630137718021324</v>
      </c>
      <c r="L25" s="10" t="str">
        <f>name!D21</f>
        <v>61 Caring personal service occupations</v>
      </c>
      <c r="M25" s="11">
        <v>2.0775647134076798</v>
      </c>
      <c r="N25" s="11">
        <v>1.9384405837233272</v>
      </c>
      <c r="O25" s="11">
        <v>1.9242490731602042</v>
      </c>
      <c r="P25" s="11">
        <v>2.3988260230359613</v>
      </c>
      <c r="Q25" s="11">
        <v>2.8724752427590188</v>
      </c>
      <c r="R25" s="11"/>
      <c r="S25" s="11">
        <f t="shared" si="3"/>
        <v>0.94822616959881456</v>
      </c>
      <c r="T25" s="11">
        <f>'RD T1'!T24</f>
        <v>1.110317091002911</v>
      </c>
      <c r="U25" s="11">
        <f t="shared" si="6"/>
        <v>2.0585432606017253</v>
      </c>
      <c r="W25" s="10" t="str">
        <f>name!D21</f>
        <v>61 Caring personal service occupations</v>
      </c>
      <c r="X25" s="11">
        <v>18.478301498300738</v>
      </c>
      <c r="Y25" s="11">
        <v>18.210048553948788</v>
      </c>
      <c r="Z25" s="11">
        <v>17.25565399186106</v>
      </c>
      <c r="AA25" s="11">
        <v>18.495105324979402</v>
      </c>
      <c r="AB25" s="11">
        <v>19.94508726507684</v>
      </c>
      <c r="AC25" s="11"/>
      <c r="AD25" s="11">
        <f t="shared" si="4"/>
        <v>2.68943327321578</v>
      </c>
      <c r="AE25" s="11">
        <f>'RD T1'!T53</f>
        <v>10.882161184203806</v>
      </c>
      <c r="AF25" s="11">
        <f t="shared" si="7"/>
        <v>13.571594457419586</v>
      </c>
    </row>
    <row r="26" spans="1:32" x14ac:dyDescent="0.2">
      <c r="A26" s="10" t="str">
        <f>name!D22</f>
        <v>62 Leisure, travel and related personal service occupations</v>
      </c>
      <c r="B26" s="11">
        <v>6.144599182337565</v>
      </c>
      <c r="C26" s="11">
        <v>6.9739214888778509</v>
      </c>
      <c r="D26" s="11">
        <v>6.0471621566146263</v>
      </c>
      <c r="E26" s="11">
        <v>6.6443800595133604</v>
      </c>
      <c r="F26" s="11">
        <v>7.444043159462689</v>
      </c>
      <c r="G26" s="11"/>
      <c r="H26" s="11">
        <f t="shared" si="2"/>
        <v>1.3968810028480627</v>
      </c>
      <c r="I26" s="11">
        <f>'RD T1'!E25</f>
        <v>3.5234421838667611</v>
      </c>
      <c r="J26" s="11">
        <f t="shared" si="5"/>
        <v>4.9203231867148238</v>
      </c>
      <c r="L26" s="10" t="str">
        <f>name!D22</f>
        <v>62 Leisure, travel and related personal service occupations</v>
      </c>
      <c r="M26" s="11">
        <v>1.5715015113867612</v>
      </c>
      <c r="N26" s="11">
        <v>1.853207294774778</v>
      </c>
      <c r="O26" s="11">
        <v>1.7970645115141097</v>
      </c>
      <c r="P26" s="11">
        <v>1.9628601367086489</v>
      </c>
      <c r="Q26" s="11">
        <v>2.291887258863766</v>
      </c>
      <c r="R26" s="11"/>
      <c r="S26" s="11">
        <f t="shared" si="3"/>
        <v>0.49482274734965626</v>
      </c>
      <c r="T26" s="11">
        <f>'RD T1'!T25</f>
        <v>0.893962722830142</v>
      </c>
      <c r="U26" s="11">
        <f t="shared" si="6"/>
        <v>1.3887854701797981</v>
      </c>
      <c r="W26" s="10" t="str">
        <f>name!D22</f>
        <v>62 Leisure, travel and related personal service occupations</v>
      </c>
      <c r="X26" s="11">
        <v>4.5730976709508084</v>
      </c>
      <c r="Y26" s="11">
        <v>5.1207141941030736</v>
      </c>
      <c r="Z26" s="11">
        <v>4.2500976451005261</v>
      </c>
      <c r="AA26" s="11">
        <v>4.6815199228047089</v>
      </c>
      <c r="AB26" s="11">
        <v>5.1521559005989186</v>
      </c>
      <c r="AC26" s="11"/>
      <c r="AD26" s="11">
        <f t="shared" si="4"/>
        <v>0.90205825549839247</v>
      </c>
      <c r="AE26" s="11">
        <f>'RD T1'!T54</f>
        <v>2.6294794610366194</v>
      </c>
      <c r="AF26" s="11">
        <f t="shared" si="7"/>
        <v>3.5315377165350119</v>
      </c>
    </row>
    <row r="27" spans="1:32" x14ac:dyDescent="0.2">
      <c r="A27" s="10" t="str">
        <f>name!D23</f>
        <v>63 Community and civil enforcement occupations</v>
      </c>
      <c r="B27" s="11">
        <v>0.22038217697327314</v>
      </c>
      <c r="C27" s="11">
        <v>0.17953369152516729</v>
      </c>
      <c r="D27" s="11">
        <v>0.25402899302290849</v>
      </c>
      <c r="E27" s="11">
        <v>0.18331462934949383</v>
      </c>
      <c r="F27" s="11">
        <v>0.19399035271588896</v>
      </c>
      <c r="G27" s="11"/>
      <c r="H27" s="11">
        <f t="shared" si="2"/>
        <v>-6.0038640307019525E-2</v>
      </c>
      <c r="I27" s="11">
        <f>'RD T1'!E26</f>
        <v>8.8403474514896468E-2</v>
      </c>
      <c r="J27" s="11">
        <f t="shared" si="5"/>
        <v>2.8364834207876943E-2</v>
      </c>
      <c r="L27" s="10" t="str">
        <f>name!D23</f>
        <v>63 Community and civil enforcement occupations</v>
      </c>
      <c r="M27" s="11">
        <v>0.17562644022706311</v>
      </c>
      <c r="N27" s="11">
        <v>0.12371384695579023</v>
      </c>
      <c r="O27" s="11">
        <v>0.20244986554228828</v>
      </c>
      <c r="P27" s="11">
        <v>0.12096335301157315</v>
      </c>
      <c r="Q27" s="11">
        <v>0.13367851093172126</v>
      </c>
      <c r="R27" s="11"/>
      <c r="S27" s="11">
        <f t="shared" si="3"/>
        <v>-6.877135461056702E-2</v>
      </c>
      <c r="T27" s="11">
        <f>'RD T1'!T26</f>
        <v>5.1506802577398363E-2</v>
      </c>
      <c r="U27" s="11">
        <f t="shared" si="6"/>
        <v>-1.7264552033168658E-2</v>
      </c>
      <c r="W27" s="10" t="str">
        <f>name!D23</f>
        <v>63 Community and civil enforcement occupations</v>
      </c>
      <c r="X27" s="11">
        <v>4.475573674620973E-2</v>
      </c>
      <c r="Y27" s="11">
        <v>5.5819844569377011E-2</v>
      </c>
      <c r="Z27" s="11">
        <v>5.1579127480620109E-2</v>
      </c>
      <c r="AA27" s="11">
        <v>6.2351276337920779E-2</v>
      </c>
      <c r="AB27" s="11">
        <v>6.0311841784167652E-2</v>
      </c>
      <c r="AC27" s="11"/>
      <c r="AD27" s="11">
        <f t="shared" si="4"/>
        <v>8.7327143035475438E-3</v>
      </c>
      <c r="AE27" s="11">
        <f>'RD T1'!T55</f>
        <v>3.6896671937498099E-2</v>
      </c>
      <c r="AF27" s="11">
        <f t="shared" si="7"/>
        <v>4.5629386241045643E-2</v>
      </c>
    </row>
    <row r="28" spans="1:32" x14ac:dyDescent="0.2">
      <c r="A28" s="10" t="str">
        <f>name!D24</f>
        <v>71 Sales occupations</v>
      </c>
      <c r="B28" s="11">
        <v>22.196667575155402</v>
      </c>
      <c r="C28" s="11">
        <v>21.333163217789686</v>
      </c>
      <c r="D28" s="11">
        <v>21.247512871544863</v>
      </c>
      <c r="E28" s="11">
        <v>20.079409480699848</v>
      </c>
      <c r="F28" s="11">
        <v>19.358306837709982</v>
      </c>
      <c r="G28" s="11"/>
      <c r="H28" s="11">
        <f t="shared" si="2"/>
        <v>-1.8892060338348813</v>
      </c>
      <c r="I28" s="11">
        <f>'RD T1'!E27</f>
        <v>9.2745392516740495</v>
      </c>
      <c r="J28" s="11">
        <f t="shared" si="5"/>
        <v>7.3853332178391682</v>
      </c>
      <c r="L28" s="10" t="str">
        <f>name!D24</f>
        <v>71 Sales occupations</v>
      </c>
      <c r="M28" s="11">
        <v>8.2797189664303925</v>
      </c>
      <c r="N28" s="11">
        <v>8.1838917285137622</v>
      </c>
      <c r="O28" s="11">
        <v>8.1748158536064253</v>
      </c>
      <c r="P28" s="11">
        <v>7.7883185508664239</v>
      </c>
      <c r="Q28" s="11">
        <v>7.7567629432186411</v>
      </c>
      <c r="R28" s="11"/>
      <c r="S28" s="11">
        <f t="shared" si="3"/>
        <v>-0.41805291038778414</v>
      </c>
      <c r="T28" s="11">
        <f>'RD T1'!T27</f>
        <v>2.6021776679988093</v>
      </c>
      <c r="U28" s="11">
        <f t="shared" si="6"/>
        <v>2.1841247576110252</v>
      </c>
      <c r="W28" s="10" t="str">
        <f>name!D24</f>
        <v>71 Sales occupations</v>
      </c>
      <c r="X28" s="11">
        <v>13.916948608724974</v>
      </c>
      <c r="Y28" s="11">
        <v>13.149271489275904</v>
      </c>
      <c r="Z28" s="11">
        <v>13.072697017938456</v>
      </c>
      <c r="AA28" s="11">
        <v>12.291090929833418</v>
      </c>
      <c r="AB28" s="11">
        <v>11.601543894491368</v>
      </c>
      <c r="AC28" s="11"/>
      <c r="AD28" s="11">
        <f t="shared" si="4"/>
        <v>-1.4711531234470883</v>
      </c>
      <c r="AE28" s="11">
        <f>'RD T1'!T56</f>
        <v>6.672361583675241</v>
      </c>
      <c r="AF28" s="11">
        <f t="shared" si="7"/>
        <v>5.2012084602281528</v>
      </c>
    </row>
    <row r="29" spans="1:32" x14ac:dyDescent="0.2">
      <c r="A29" s="10" t="str">
        <f>name!D25</f>
        <v>72 Customer service occupations</v>
      </c>
      <c r="B29" s="11">
        <v>3.6497907237344158</v>
      </c>
      <c r="C29" s="11">
        <v>4.0352233497204857</v>
      </c>
      <c r="D29" s="11">
        <v>4.1584717198178573</v>
      </c>
      <c r="E29" s="11">
        <v>5.4737412531855592</v>
      </c>
      <c r="F29" s="11">
        <v>6.4969120335284449</v>
      </c>
      <c r="G29" s="11"/>
      <c r="H29" s="11">
        <f t="shared" si="2"/>
        <v>2.3384403137105876</v>
      </c>
      <c r="I29" s="11">
        <f>'RD T1'!E28</f>
        <v>2.6184693264335266</v>
      </c>
      <c r="J29" s="11">
        <f t="shared" si="5"/>
        <v>4.9569096401441142</v>
      </c>
      <c r="L29" s="10" t="str">
        <f>name!D25</f>
        <v>72 Customer service occupations</v>
      </c>
      <c r="M29" s="11">
        <v>1.4635701605760176</v>
      </c>
      <c r="N29" s="11">
        <v>1.3604316561273551</v>
      </c>
      <c r="O29" s="11">
        <v>1.5669364425325913</v>
      </c>
      <c r="P29" s="11">
        <v>2.2112788045700005</v>
      </c>
      <c r="Q29" s="11">
        <v>2.7469104629636401</v>
      </c>
      <c r="R29" s="11"/>
      <c r="S29" s="11">
        <f t="shared" si="3"/>
        <v>1.1799740204310487</v>
      </c>
      <c r="T29" s="11">
        <f>'RD T1'!T28</f>
        <v>0.81805587445304573</v>
      </c>
      <c r="U29" s="11">
        <f t="shared" si="6"/>
        <v>1.9980298948840944</v>
      </c>
      <c r="W29" s="10" t="str">
        <f>name!D25</f>
        <v>72 Customer service occupations</v>
      </c>
      <c r="X29" s="11">
        <v>2.1862205631583969</v>
      </c>
      <c r="Y29" s="11">
        <v>2.6747916935931286</v>
      </c>
      <c r="Z29" s="11">
        <v>2.5915352772852693</v>
      </c>
      <c r="AA29" s="11">
        <v>3.2624624486155591</v>
      </c>
      <c r="AB29" s="11">
        <v>3.7500015705648102</v>
      </c>
      <c r="AC29" s="11"/>
      <c r="AD29" s="11">
        <f t="shared" si="4"/>
        <v>1.1584662932795409</v>
      </c>
      <c r="AE29" s="11">
        <f>'RD T1'!T57</f>
        <v>1.8004134519804809</v>
      </c>
      <c r="AF29" s="11">
        <f t="shared" si="7"/>
        <v>2.9588797452600217</v>
      </c>
    </row>
    <row r="30" spans="1:32" x14ac:dyDescent="0.2">
      <c r="A30" s="10" t="str">
        <f>name!D26</f>
        <v>81 Process, plant and machine operatives</v>
      </c>
      <c r="B30" s="11">
        <v>7.4156682981051532</v>
      </c>
      <c r="C30" s="11">
        <v>6.6873547046187207</v>
      </c>
      <c r="D30" s="11">
        <v>5.8996957549503746</v>
      </c>
      <c r="E30" s="11">
        <v>7.1470632528379436</v>
      </c>
      <c r="F30" s="11">
        <v>7.1405676052281208</v>
      </c>
      <c r="G30" s="11"/>
      <c r="H30" s="11">
        <f t="shared" si="2"/>
        <v>1.2408718502777463</v>
      </c>
      <c r="I30" s="11">
        <f>'RD T1'!E29</f>
        <v>2.7160655461435566</v>
      </c>
      <c r="J30" s="11">
        <f t="shared" si="5"/>
        <v>3.9569373964213028</v>
      </c>
      <c r="L30" s="10" t="str">
        <f>name!D26</f>
        <v>81 Process, plant and machine operatives</v>
      </c>
      <c r="M30" s="11">
        <v>5.9155846842327895</v>
      </c>
      <c r="N30" s="11">
        <v>5.1615493203938065</v>
      </c>
      <c r="O30" s="11">
        <v>4.5799351118825591</v>
      </c>
      <c r="P30" s="11">
        <v>5.376490983329651</v>
      </c>
      <c r="Q30" s="11">
        <v>5.0692314488218804</v>
      </c>
      <c r="R30" s="11"/>
      <c r="S30" s="11">
        <f t="shared" si="3"/>
        <v>0.48929633693932129</v>
      </c>
      <c r="T30" s="11">
        <f>'RD T1'!T29</f>
        <v>1.8374108543560523</v>
      </c>
      <c r="U30" s="11">
        <f t="shared" si="6"/>
        <v>2.3267071912953736</v>
      </c>
      <c r="W30" s="10" t="str">
        <f>name!D26</f>
        <v>81 Process, plant and machine operatives</v>
      </c>
      <c r="X30" s="11">
        <v>1.5000836138723586</v>
      </c>
      <c r="Y30" s="11">
        <v>1.5258053842249206</v>
      </c>
      <c r="Z30" s="11">
        <v>1.3197606430678221</v>
      </c>
      <c r="AA30" s="11">
        <v>1.7705722695082953</v>
      </c>
      <c r="AB30" s="11">
        <v>2.071336156406248</v>
      </c>
      <c r="AC30" s="11"/>
      <c r="AD30" s="11">
        <f t="shared" si="4"/>
        <v>0.75157551333842587</v>
      </c>
      <c r="AE30" s="11">
        <f>'RD T1'!T58</f>
        <v>0.87865469178750433</v>
      </c>
      <c r="AF30" s="11">
        <f t="shared" si="7"/>
        <v>1.6302302051259301</v>
      </c>
    </row>
    <row r="31" spans="1:32" x14ac:dyDescent="0.2">
      <c r="A31" s="10" t="str">
        <f>name!D27</f>
        <v>82 Transport and mobile machine drivers and operatives</v>
      </c>
      <c r="B31" s="11">
        <v>7.937879374491545</v>
      </c>
      <c r="C31" s="11">
        <v>8.0661833529197438</v>
      </c>
      <c r="D31" s="11">
        <v>7.3059116896796992</v>
      </c>
      <c r="E31" s="11">
        <v>7.7618875726359589</v>
      </c>
      <c r="F31" s="11">
        <v>8.0633066132589342</v>
      </c>
      <c r="G31" s="11"/>
      <c r="H31" s="11">
        <f t="shared" si="2"/>
        <v>0.75739492357923499</v>
      </c>
      <c r="I31" s="11">
        <f>'RD T1'!E30</f>
        <v>4.142462627244659</v>
      </c>
      <c r="J31" s="11">
        <f t="shared" si="5"/>
        <v>4.899857550823894</v>
      </c>
      <c r="L31" s="10" t="str">
        <f>name!D27</f>
        <v>82 Transport and mobile machine drivers and operatives</v>
      </c>
      <c r="M31" s="11">
        <v>7.345011156508801</v>
      </c>
      <c r="N31" s="11">
        <v>7.4209135522887104</v>
      </c>
      <c r="O31" s="11">
        <v>6.7337749621254606</v>
      </c>
      <c r="P31" s="11">
        <v>6.9472447820286058</v>
      </c>
      <c r="Q31" s="11">
        <v>7.1153102727725956</v>
      </c>
      <c r="R31" s="11"/>
      <c r="S31" s="11">
        <f t="shared" si="3"/>
        <v>0.38153531064713508</v>
      </c>
      <c r="T31" s="11">
        <f>'RD T1'!T30</f>
        <v>3.6172117410061193</v>
      </c>
      <c r="U31" s="11">
        <f t="shared" si="6"/>
        <v>3.9987470516532544</v>
      </c>
      <c r="W31" s="10" t="str">
        <f>name!D27</f>
        <v>82 Transport and mobile machine drivers and operatives</v>
      </c>
      <c r="X31" s="11">
        <v>0.59286821798274791</v>
      </c>
      <c r="Y31" s="11">
        <v>0.6452698006310349</v>
      </c>
      <c r="Z31" s="11">
        <v>0.57213672755423928</v>
      </c>
      <c r="AA31" s="11">
        <v>0.81464279060735434</v>
      </c>
      <c r="AB31" s="11">
        <v>0.94799634048633064</v>
      </c>
      <c r="AC31" s="11"/>
      <c r="AD31" s="11">
        <f t="shared" si="4"/>
        <v>0.37585961293209136</v>
      </c>
      <c r="AE31" s="11">
        <f>'RD T1'!T59</f>
        <v>0.52525088623853866</v>
      </c>
      <c r="AF31" s="11">
        <f t="shared" si="7"/>
        <v>0.90111049917063002</v>
      </c>
    </row>
    <row r="32" spans="1:32" x14ac:dyDescent="0.2">
      <c r="A32" s="10" t="str">
        <f>name!D28</f>
        <v>91 Elementary trades and related occupations</v>
      </c>
      <c r="B32" s="11">
        <v>5.4775112857963073</v>
      </c>
      <c r="C32" s="11">
        <v>4.7029102896062192</v>
      </c>
      <c r="D32" s="11">
        <v>4.1973192169812874</v>
      </c>
      <c r="E32" s="11">
        <v>3.7767073257367896</v>
      </c>
      <c r="F32" s="11">
        <v>3.8295490961464065</v>
      </c>
      <c r="G32" s="11"/>
      <c r="H32" s="11">
        <f t="shared" si="2"/>
        <v>-0.36777012083488092</v>
      </c>
      <c r="I32" s="11">
        <f>'RD T1'!E31</f>
        <v>1.5053685272940855</v>
      </c>
      <c r="J32" s="11">
        <f t="shared" si="5"/>
        <v>1.1375984064592046</v>
      </c>
      <c r="L32" s="10" t="str">
        <f>name!D28</f>
        <v>91 Elementary trades and related occupations</v>
      </c>
      <c r="M32" s="11">
        <v>4.0030418744530953</v>
      </c>
      <c r="N32" s="11">
        <v>3.4547681058059658</v>
      </c>
      <c r="O32" s="11">
        <v>3.1330631572888978</v>
      </c>
      <c r="P32" s="11">
        <v>2.7837231061693006</v>
      </c>
      <c r="Q32" s="11">
        <v>2.8384633260457659</v>
      </c>
      <c r="R32" s="11"/>
      <c r="S32" s="11">
        <f t="shared" si="3"/>
        <v>-0.29459983124313194</v>
      </c>
      <c r="T32" s="11">
        <f>'RD T1'!T31</f>
        <v>0.91462889934251779</v>
      </c>
      <c r="U32" s="11">
        <f t="shared" si="6"/>
        <v>0.62002906809938585</v>
      </c>
      <c r="W32" s="10" t="str">
        <f>name!D28</f>
        <v>91 Elementary trades and related occupations</v>
      </c>
      <c r="X32" s="11">
        <v>1.4744694113432102</v>
      </c>
      <c r="Y32" s="11">
        <v>1.2481421838002564</v>
      </c>
      <c r="Z32" s="11">
        <v>1.0642560596923925</v>
      </c>
      <c r="AA32" s="11">
        <v>0.99298421956749272</v>
      </c>
      <c r="AB32" s="11">
        <v>0.99108577010064425</v>
      </c>
      <c r="AC32" s="11"/>
      <c r="AD32" s="11">
        <f t="shared" si="4"/>
        <v>-7.3170289591748205E-2</v>
      </c>
      <c r="AE32" s="11">
        <f>'RD T1'!T60</f>
        <v>0.59073962795156776</v>
      </c>
      <c r="AF32" s="11">
        <f t="shared" si="7"/>
        <v>0.51756933835981955</v>
      </c>
    </row>
    <row r="33" spans="1:32" x14ac:dyDescent="0.2">
      <c r="A33" s="10" t="str">
        <f>name!D29</f>
        <v>92 Elementary administration and service occupations</v>
      </c>
      <c r="B33" s="11">
        <v>28.193071291060249</v>
      </c>
      <c r="C33" s="11">
        <v>29.627333335467547</v>
      </c>
      <c r="D33" s="11">
        <v>27.806420452982245</v>
      </c>
      <c r="E33" s="11">
        <v>30.0933626107492</v>
      </c>
      <c r="F33" s="11">
        <v>30.294949189772044</v>
      </c>
      <c r="G33" s="11"/>
      <c r="H33" s="11">
        <f t="shared" ref="H33" si="8">F33-D33</f>
        <v>2.4885287367897995</v>
      </c>
      <c r="I33" s="11">
        <f>'RD T1'!E32</f>
        <v>14.651074686371011</v>
      </c>
      <c r="J33" s="11">
        <f>SUM(H33:I33)</f>
        <v>17.139603423160811</v>
      </c>
      <c r="L33" s="10" t="str">
        <f>name!D29</f>
        <v>92 Elementary administration and service occupations</v>
      </c>
      <c r="M33" s="11">
        <v>13.505910636755075</v>
      </c>
      <c r="N33" s="11">
        <v>12.703603099764202</v>
      </c>
      <c r="O33" s="11">
        <v>12.952922626899383</v>
      </c>
      <c r="P33" s="11">
        <v>14.396878315818554</v>
      </c>
      <c r="Q33" s="11">
        <v>14.106500951729656</v>
      </c>
      <c r="R33" s="11"/>
      <c r="S33" s="11">
        <f t="shared" ref="S33" si="9">Q33-O33</f>
        <v>1.1535783248302725</v>
      </c>
      <c r="T33" s="11">
        <f>'RD T1'!T32</f>
        <v>5.5796030332026163</v>
      </c>
      <c r="U33" s="11">
        <f t="shared" ref="U33" si="10">SUM(S33:T33)</f>
        <v>6.7331813580328888</v>
      </c>
      <c r="W33" s="10" t="str">
        <f>name!D29</f>
        <v>92 Elementary administration and service occupations</v>
      </c>
      <c r="X33" s="11">
        <v>14.687160654305197</v>
      </c>
      <c r="Y33" s="11">
        <v>16.92373023570336</v>
      </c>
      <c r="Z33" s="11">
        <v>14.853497826082869</v>
      </c>
      <c r="AA33" s="11">
        <v>15.696484294930652</v>
      </c>
      <c r="AB33" s="11">
        <v>16.188448238042387</v>
      </c>
      <c r="AC33" s="11"/>
      <c r="AD33" s="11">
        <f t="shared" ref="AD33" si="11">AB33-Z33</f>
        <v>1.3349504119595181</v>
      </c>
      <c r="AE33" s="11">
        <f>'RD T1'!T61</f>
        <v>9.0714716531683948</v>
      </c>
      <c r="AF33" s="11">
        <f t="shared" ref="AF33" si="12">SUM(AD33:AE33)</f>
        <v>10.406422065127913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264.32099999999997</v>
      </c>
      <c r="C35" s="34">
        <f>SUM(C8:C33)</f>
        <v>273.71999999999997</v>
      </c>
      <c r="D35" s="34">
        <f>SUM(D8:D33)</f>
        <v>269.07099999999986</v>
      </c>
      <c r="E35" s="34">
        <f>SUM(E8:E33)</f>
        <v>281.69299999999993</v>
      </c>
      <c r="F35" s="34">
        <f>SUM(F8:F33)</f>
        <v>299.84499999999991</v>
      </c>
      <c r="G35" s="11"/>
      <c r="H35" s="34">
        <f>F35-D35</f>
        <v>30.774000000000058</v>
      </c>
      <c r="I35" s="34">
        <f>SUM(I8:I33)</f>
        <v>138.60471627807661</v>
      </c>
      <c r="J35" s="34">
        <f>SUM(J8:J33)</f>
        <v>169.37871627807664</v>
      </c>
      <c r="L35" s="231" t="str">
        <f>name!D3</f>
        <v>All occupations</v>
      </c>
      <c r="M35" s="34">
        <f>SUM(M8:M33)</f>
        <v>137.94387144628388</v>
      </c>
      <c r="N35" s="34">
        <f>SUM(N8:N33)</f>
        <v>138.57211350697378</v>
      </c>
      <c r="O35" s="34">
        <f>SUM(O8:O33)</f>
        <v>135.9453201370431</v>
      </c>
      <c r="P35" s="34">
        <f>SUM(P8:P33)</f>
        <v>141.44458974539918</v>
      </c>
      <c r="Q35" s="34">
        <f>SUM(Q8:Q33)</f>
        <v>149.18909610075917</v>
      </c>
      <c r="R35" s="11"/>
      <c r="S35" s="34">
        <f>Q35-O35</f>
        <v>13.243775963716075</v>
      </c>
      <c r="T35" s="34">
        <f>SUM(T8:T33)</f>
        <v>57.993834682057049</v>
      </c>
      <c r="U35" s="34">
        <f>SUM(U8:U33)</f>
        <v>71.237610645773145</v>
      </c>
      <c r="W35" s="231" t="str">
        <f>name!D3</f>
        <v>All occupations</v>
      </c>
      <c r="X35" s="34">
        <f>SUM(X8:X33)</f>
        <v>126.37712855371606</v>
      </c>
      <c r="Y35" s="34">
        <f>SUM(Y8:Y33)</f>
        <v>135.14788649302614</v>
      </c>
      <c r="Z35" s="34">
        <f>SUM(Z8:Z33)</f>
        <v>133.1256798629569</v>
      </c>
      <c r="AA35" s="34">
        <f>SUM(AA8:AA33)</f>
        <v>140.24841025460083</v>
      </c>
      <c r="AB35" s="34">
        <f>SUM(AB8:AB33)</f>
        <v>150.65590389924071</v>
      </c>
      <c r="AC35" s="11"/>
      <c r="AD35" s="34">
        <f t="shared" ref="AD35" si="13">AB35-Z35</f>
        <v>17.530224036283812</v>
      </c>
      <c r="AE35" s="34">
        <f>SUM(AE8:AE33)</f>
        <v>80.610881596019567</v>
      </c>
      <c r="AF35" s="34">
        <f>SUM(AF8:AF33)</f>
        <v>98.141105632303379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Cornwall and the Isles of Scilly (Continued)</v>
      </c>
      <c r="L38" s="19" t="str">
        <f>CONCATENATE(L$1," (Continued)")</f>
        <v>Occupation Table 2.1  Males: Employment Change by Occupation (SOC 2020) and Replacement Demand, 2015-2035, Cornwall and the Isles of Scilly (Continued)</v>
      </c>
      <c r="W38" s="19" t="str">
        <f>CONCATENATE(W$1," (Continued)")</f>
        <v>Occupation Table 2.2  Females: Employment Change by Occupation (SOC 2020) and Replacement Demand, 2015-2035, Cornwall and the Isles of Scilly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5.7732462816702199</v>
      </c>
      <c r="C45" s="173">
        <f t="shared" si="20"/>
        <v>6.6175036071407085</v>
      </c>
      <c r="D45" s="173">
        <f t="shared" si="20"/>
        <v>6.9646601287421257</v>
      </c>
      <c r="E45" s="173">
        <f t="shared" si="20"/>
        <v>6.2175311917506946</v>
      </c>
      <c r="F45" s="173">
        <f t="shared" si="20"/>
        <v>6.475653791790811</v>
      </c>
      <c r="H45" s="68">
        <f t="shared" ref="H45:H70" si="21">IF(D8&gt;0,(H8/D8)*100,0)</f>
        <v>3.6128482857040845</v>
      </c>
      <c r="I45" s="69">
        <f t="shared" ref="I45:I70" si="22">IF(D8&gt;0,I8/D8*100,0)</f>
        <v>49.267831335641375</v>
      </c>
      <c r="J45" s="69">
        <f t="shared" ref="J45:J70" si="23">IF(D8&gt;0,(J8/D8)*100,0)</f>
        <v>52.880679621345465</v>
      </c>
      <c r="L45" t="str">
        <f t="shared" ref="L45:L70" si="24">L8</f>
        <v>11 Corporate managers and directors</v>
      </c>
      <c r="M45" s="173">
        <f t="shared" ref="M45:Q45" si="25">M8/M$35*100</f>
        <v>7.9083409232529958</v>
      </c>
      <c r="N45" s="173">
        <f t="shared" si="25"/>
        <v>8.8649181832494346</v>
      </c>
      <c r="O45" s="173">
        <f t="shared" si="25"/>
        <v>9.2028715984013534</v>
      </c>
      <c r="P45" s="173">
        <f t="shared" si="25"/>
        <v>8.0451981148930649</v>
      </c>
      <c r="Q45" s="173">
        <f t="shared" si="25"/>
        <v>8.1491283400302255</v>
      </c>
      <c r="S45" s="68">
        <f t="shared" ref="S45:S70" si="26">IF(O8&gt;0,(S8/O8)*100,0)</f>
        <v>-2.8236425901719366</v>
      </c>
      <c r="T45" s="69">
        <f t="shared" ref="T45:T70" si="27">IF(O8&gt;0,T8/O8*100,0)</f>
        <v>43.286165061937865</v>
      </c>
      <c r="U45" s="69">
        <f t="shared" ref="U45:U70" si="28">IF(O8&gt;0,(U8/O8)*100,0)</f>
        <v>40.462522471765929</v>
      </c>
      <c r="W45" t="str">
        <f t="shared" ref="W45:W70" si="29">W8</f>
        <v>11 Corporate managers and directors</v>
      </c>
      <c r="X45" s="173">
        <f t="shared" ref="X45:AB45" si="30">X8/X$35*100</f>
        <v>3.4427358156173411</v>
      </c>
      <c r="Y45" s="173">
        <f t="shared" si="30"/>
        <v>4.3131465371258946</v>
      </c>
      <c r="Z45" s="173">
        <f t="shared" si="30"/>
        <v>4.6790426949723578</v>
      </c>
      <c r="AA45" s="173">
        <f t="shared" si="30"/>
        <v>4.3742760869989885</v>
      </c>
      <c r="AB45" s="173">
        <f t="shared" si="30"/>
        <v>4.8184724352178669</v>
      </c>
      <c r="AD45" s="68">
        <f t="shared" ref="AD45:AD70" si="31">IF(Z8&gt;0,(AD8/Z8)*100,0)</f>
        <v>16.540449171056785</v>
      </c>
      <c r="AE45" s="69">
        <f t="shared" ref="AE45:AE70" si="32">IF(Z8&gt;0,AE8/Z8*100,0)</f>
        <v>61.281923440649052</v>
      </c>
      <c r="AF45" s="69">
        <f t="shared" ref="AF45:AF70" si="33">IF(Z8&gt;0,(AF8/Z8)*100,0)</f>
        <v>77.822372611705831</v>
      </c>
    </row>
    <row r="46" spans="1:32" x14ac:dyDescent="0.2">
      <c r="A46" t="str">
        <f t="shared" si="19"/>
        <v>12 Other managers and proprietors</v>
      </c>
      <c r="B46" s="173">
        <f t="shared" si="20"/>
        <v>4.1498940689679911</v>
      </c>
      <c r="C46" s="173">
        <f t="shared" si="20"/>
        <v>4.5049585850460971</v>
      </c>
      <c r="D46" s="173">
        <f t="shared" si="20"/>
        <v>4.5956299611263223</v>
      </c>
      <c r="E46" s="173">
        <f t="shared" si="20"/>
        <v>5.459699732052659</v>
      </c>
      <c r="F46" s="173">
        <f t="shared" si="20"/>
        <v>6.0319246180949335</v>
      </c>
      <c r="H46" s="68">
        <f t="shared" si="21"/>
        <v>46.265119986388633</v>
      </c>
      <c r="I46" s="69">
        <f t="shared" si="22"/>
        <v>72.995734434292672</v>
      </c>
      <c r="J46" s="69">
        <f t="shared" si="23"/>
        <v>119.26085442068131</v>
      </c>
      <c r="L46" t="str">
        <f t="shared" si="24"/>
        <v>12 Other managers and proprietors</v>
      </c>
      <c r="M46" s="173">
        <f t="shared" ref="M46:Q46" si="34">M9/M$35*100</f>
        <v>4.8563109672322131</v>
      </c>
      <c r="N46" s="173">
        <f t="shared" si="34"/>
        <v>5.4417380086168272</v>
      </c>
      <c r="O46" s="173">
        <f t="shared" si="34"/>
        <v>5.2619162306763894</v>
      </c>
      <c r="P46" s="173">
        <f t="shared" si="34"/>
        <v>6.4945184301690233</v>
      </c>
      <c r="Q46" s="173">
        <f t="shared" si="34"/>
        <v>7.3935838194702646</v>
      </c>
      <c r="S46" s="68">
        <f t="shared" si="26"/>
        <v>54.199828886378022</v>
      </c>
      <c r="T46" s="69">
        <f t="shared" si="27"/>
        <v>68.934041618983102</v>
      </c>
      <c r="U46" s="69">
        <f t="shared" si="28"/>
        <v>123.1338705053611</v>
      </c>
      <c r="W46" t="str">
        <f t="shared" si="29"/>
        <v>12 Other managers and proprietors</v>
      </c>
      <c r="X46" s="173">
        <f t="shared" ref="X46:AB46" si="35">X9/X$35*100</f>
        <v>3.3788219381415359</v>
      </c>
      <c r="Y46" s="173">
        <f t="shared" si="35"/>
        <v>3.5444440850968921</v>
      </c>
      <c r="Z46" s="173">
        <f t="shared" si="35"/>
        <v>3.9152315563246125</v>
      </c>
      <c r="AA46" s="173">
        <f t="shared" si="35"/>
        <v>4.4160550593592109</v>
      </c>
      <c r="AB46" s="173">
        <f t="shared" si="35"/>
        <v>4.6835227288046832</v>
      </c>
      <c r="AD46" s="68">
        <f t="shared" si="31"/>
        <v>35.37532010298515</v>
      </c>
      <c r="AE46" s="69">
        <f t="shared" si="32"/>
        <v>78.5701067904902</v>
      </c>
      <c r="AF46" s="69">
        <f t="shared" si="33"/>
        <v>113.94542689347536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4.4185187190129458</v>
      </c>
      <c r="C47" s="173">
        <f t="shared" si="20"/>
        <v>4.749760945825682</v>
      </c>
      <c r="D47" s="173">
        <f t="shared" si="20"/>
        <v>5.0039440539665661</v>
      </c>
      <c r="E47" s="173">
        <f t="shared" si="20"/>
        <v>5.1176183161619049</v>
      </c>
      <c r="F47" s="173">
        <f t="shared" si="20"/>
        <v>5.4326010059496035</v>
      </c>
      <c r="H47" s="68">
        <f t="shared" si="21"/>
        <v>20.983259981186993</v>
      </c>
      <c r="I47" s="69">
        <f t="shared" si="22"/>
        <v>41.037903495930856</v>
      </c>
      <c r="J47" s="69">
        <f t="shared" si="23"/>
        <v>62.021163477117845</v>
      </c>
      <c r="L47" t="str">
        <f t="shared" si="24"/>
        <v>21 Science, research, engineering and technology professionals</v>
      </c>
      <c r="M47" s="173">
        <f t="shared" ref="M47:Q47" si="36">M10/M$35*100</f>
        <v>6.8502103106767489</v>
      </c>
      <c r="N47" s="173">
        <f t="shared" si="36"/>
        <v>7.6042738795018296</v>
      </c>
      <c r="O47" s="173">
        <f t="shared" si="36"/>
        <v>7.7126773839031815</v>
      </c>
      <c r="P47" s="173">
        <f t="shared" si="36"/>
        <v>7.6430929195587849</v>
      </c>
      <c r="Q47" s="173">
        <f t="shared" si="36"/>
        <v>7.9768969505417733</v>
      </c>
      <c r="S47" s="68">
        <f t="shared" si="26"/>
        <v>13.501509410240539</v>
      </c>
      <c r="T47" s="69">
        <f t="shared" si="27"/>
        <v>34.328405255033886</v>
      </c>
      <c r="U47" s="69">
        <f t="shared" si="28"/>
        <v>47.829914665274423</v>
      </c>
      <c r="W47" t="str">
        <f t="shared" si="29"/>
        <v>21 Science, research, engineering and technology professionals</v>
      </c>
      <c r="X47" s="173">
        <f t="shared" ref="X47:AB47" si="37">X10/X$35*100</f>
        <v>1.7642650881836561</v>
      </c>
      <c r="Y47" s="173">
        <f t="shared" si="37"/>
        <v>1.8229235344769765</v>
      </c>
      <c r="Z47" s="173">
        <f t="shared" si="37"/>
        <v>2.2378389712868962</v>
      </c>
      <c r="AA47" s="173">
        <f t="shared" si="37"/>
        <v>2.5706039254716857</v>
      </c>
      <c r="AB47" s="173">
        <f t="shared" si="37"/>
        <v>2.9130766968299202</v>
      </c>
      <c r="AD47" s="68">
        <f t="shared" si="31"/>
        <v>47.31514689812429</v>
      </c>
      <c r="AE47" s="69">
        <f t="shared" si="32"/>
        <v>64.651862190940889</v>
      </c>
      <c r="AF47" s="69">
        <f t="shared" si="33"/>
        <v>111.96700908906519</v>
      </c>
    </row>
    <row r="48" spans="1:32" x14ac:dyDescent="0.2">
      <c r="A48" t="str">
        <f t="shared" si="19"/>
        <v>22 Health professionals</v>
      </c>
      <c r="B48" s="173">
        <f t="shared" si="20"/>
        <v>4.2109532999370156</v>
      </c>
      <c r="C48" s="173">
        <f t="shared" si="20"/>
        <v>4.5760934830927331</v>
      </c>
      <c r="D48" s="173">
        <f t="shared" si="20"/>
        <v>4.6077791980594611</v>
      </c>
      <c r="E48" s="173">
        <f t="shared" si="20"/>
        <v>4.8382951979982076</v>
      </c>
      <c r="F48" s="173">
        <f t="shared" si="20"/>
        <v>5.1416714876065122</v>
      </c>
      <c r="H48" s="68">
        <f t="shared" si="21"/>
        <v>24.349082113994463</v>
      </c>
      <c r="I48" s="69">
        <f t="shared" si="22"/>
        <v>60.121332763564247</v>
      </c>
      <c r="J48" s="69">
        <f t="shared" si="23"/>
        <v>84.470414877558724</v>
      </c>
      <c r="L48" t="str">
        <f t="shared" si="24"/>
        <v>22 Health professionals</v>
      </c>
      <c r="M48" s="173">
        <f t="shared" ref="M48:Q48" si="38">M11/M$35*100</f>
        <v>2.1476565784833062</v>
      </c>
      <c r="N48" s="173">
        <f t="shared" si="38"/>
        <v>2.2868966922380265</v>
      </c>
      <c r="O48" s="173">
        <f t="shared" si="38"/>
        <v>2.5921441552792674</v>
      </c>
      <c r="P48" s="173">
        <f t="shared" si="38"/>
        <v>2.7430037837841885</v>
      </c>
      <c r="Q48" s="173">
        <f t="shared" si="38"/>
        <v>2.9795955244238645</v>
      </c>
      <c r="S48" s="68">
        <f t="shared" si="26"/>
        <v>26.14527392066147</v>
      </c>
      <c r="T48" s="69">
        <f t="shared" si="27"/>
        <v>44.000111296664173</v>
      </c>
      <c r="U48" s="69">
        <f t="shared" si="28"/>
        <v>70.145385217325654</v>
      </c>
      <c r="W48" t="str">
        <f t="shared" si="29"/>
        <v>22 Health professionals</v>
      </c>
      <c r="X48" s="173">
        <f t="shared" ref="X48:AB48" si="39">X11/X$35*100</f>
        <v>6.4630944979289744</v>
      </c>
      <c r="Y48" s="173">
        <f t="shared" si="39"/>
        <v>6.9232913991954552</v>
      </c>
      <c r="Z48" s="173">
        <f t="shared" si="39"/>
        <v>6.6661059720693707</v>
      </c>
      <c r="AA48" s="173">
        <f t="shared" si="39"/>
        <v>6.9514573646320033</v>
      </c>
      <c r="AB48" s="173">
        <f t="shared" si="39"/>
        <v>7.2826971646627898</v>
      </c>
      <c r="AD48" s="68">
        <f t="shared" si="31"/>
        <v>23.635831637137251</v>
      </c>
      <c r="AE48" s="69">
        <f t="shared" si="32"/>
        <v>66.522914630325687</v>
      </c>
      <c r="AF48" s="69">
        <f t="shared" si="33"/>
        <v>90.158746267462959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4.5904743382683222</v>
      </c>
      <c r="C49" s="173">
        <f t="shared" si="20"/>
        <v>4.5764296525363406</v>
      </c>
      <c r="D49" s="173">
        <f t="shared" si="20"/>
        <v>4.6693833603238284</v>
      </c>
      <c r="E49" s="173">
        <f t="shared" si="20"/>
        <v>4.7153944736924291</v>
      </c>
      <c r="F49" s="173">
        <f t="shared" si="20"/>
        <v>4.9326543221848587</v>
      </c>
      <c r="H49" s="68">
        <f t="shared" si="21"/>
        <v>17.720220940275414</v>
      </c>
      <c r="I49" s="69">
        <f t="shared" si="22"/>
        <v>55.504070388432666</v>
      </c>
      <c r="J49" s="69">
        <f t="shared" si="23"/>
        <v>73.224291328708077</v>
      </c>
      <c r="L49" t="str">
        <f t="shared" si="24"/>
        <v>23 Teaching and other educational professionals</v>
      </c>
      <c r="M49" s="173">
        <f t="shared" ref="M49:Q49" si="40">M12/M$35*100</f>
        <v>3.1293668907606542</v>
      </c>
      <c r="N49" s="173">
        <f t="shared" si="40"/>
        <v>3.040712318255089</v>
      </c>
      <c r="O49" s="173">
        <f t="shared" si="40"/>
        <v>2.9048458328076983</v>
      </c>
      <c r="P49" s="173">
        <f t="shared" si="40"/>
        <v>3.0647491290668358</v>
      </c>
      <c r="Q49" s="173">
        <f t="shared" si="40"/>
        <v>3.2144312332728973</v>
      </c>
      <c r="S49" s="68">
        <f t="shared" si="26"/>
        <v>21.437794711136711</v>
      </c>
      <c r="T49" s="69">
        <f t="shared" si="27"/>
        <v>47.533958874208359</v>
      </c>
      <c r="U49" s="69">
        <f t="shared" si="28"/>
        <v>68.97175358534507</v>
      </c>
      <c r="W49" t="str">
        <f t="shared" si="29"/>
        <v>23 Teaching and other educational professionals</v>
      </c>
      <c r="X49" s="173">
        <f t="shared" ref="X49:AB49" si="41">X12/X$35*100</f>
        <v>6.1853105259139163</v>
      </c>
      <c r="Y49" s="173">
        <f t="shared" si="41"/>
        <v>6.1510572866253979</v>
      </c>
      <c r="Z49" s="173">
        <f t="shared" si="41"/>
        <v>6.471294301315428</v>
      </c>
      <c r="AA49" s="173">
        <f t="shared" si="41"/>
        <v>6.3801181818747779</v>
      </c>
      <c r="AB49" s="173">
        <f t="shared" si="41"/>
        <v>6.6341485411281358</v>
      </c>
      <c r="AD49" s="68">
        <f t="shared" si="31"/>
        <v>16.016125338339631</v>
      </c>
      <c r="AE49" s="69">
        <f t="shared" si="32"/>
        <v>59.157483290359139</v>
      </c>
      <c r="AF49" s="69">
        <f t="shared" si="33"/>
        <v>75.173608628698759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4.9490012785295772</v>
      </c>
      <c r="C50" s="173">
        <f t="shared" si="20"/>
        <v>5.4704139603944855</v>
      </c>
      <c r="D50" s="173">
        <f t="shared" si="20"/>
        <v>6.0306647978547314</v>
      </c>
      <c r="E50" s="173">
        <f t="shared" si="20"/>
        <v>6.5366245614464784</v>
      </c>
      <c r="F50" s="173">
        <f t="shared" si="20"/>
        <v>7.0530913795708656</v>
      </c>
      <c r="H50" s="68">
        <f t="shared" si="21"/>
        <v>30.329953189141818</v>
      </c>
      <c r="I50" s="69">
        <f t="shared" si="22"/>
        <v>55.333687754857252</v>
      </c>
      <c r="J50" s="69">
        <f t="shared" si="23"/>
        <v>85.66364094399907</v>
      </c>
      <c r="L50" t="str">
        <f t="shared" si="24"/>
        <v>24 Business, media and public service professionals</v>
      </c>
      <c r="M50" s="173">
        <f t="shared" ref="M50:Q50" si="42">M13/M$35*100</f>
        <v>5.7948729524811453</v>
      </c>
      <c r="N50" s="173">
        <f t="shared" si="42"/>
        <v>6.2403974259865853</v>
      </c>
      <c r="O50" s="173">
        <f t="shared" si="42"/>
        <v>6.7535506478277787</v>
      </c>
      <c r="P50" s="173">
        <f t="shared" si="42"/>
        <v>7.3843666392677214</v>
      </c>
      <c r="Q50" s="173">
        <f t="shared" si="42"/>
        <v>7.8569840807561215</v>
      </c>
      <c r="S50" s="68">
        <f t="shared" si="26"/>
        <v>27.672256118935916</v>
      </c>
      <c r="T50" s="69">
        <f t="shared" si="27"/>
        <v>48.412576346837398</v>
      </c>
      <c r="U50" s="69">
        <f t="shared" si="28"/>
        <v>76.084832465773317</v>
      </c>
      <c r="W50" t="str">
        <f t="shared" si="29"/>
        <v>24 Business, media and public service professionals</v>
      </c>
      <c r="X50" s="173">
        <f t="shared" ref="X50:AB50" si="43">X13/X$35*100</f>
        <v>4.0257106895838675</v>
      </c>
      <c r="Y50" s="173">
        <f t="shared" si="43"/>
        <v>4.6809215091157288</v>
      </c>
      <c r="Z50" s="173">
        <f t="shared" si="43"/>
        <v>5.2924680172013776</v>
      </c>
      <c r="AA50" s="173">
        <f t="shared" si="43"/>
        <v>5.6816520866094393</v>
      </c>
      <c r="AB50" s="173">
        <f t="shared" si="43"/>
        <v>6.2570254946783868</v>
      </c>
      <c r="AD50" s="68">
        <f t="shared" si="31"/>
        <v>33.79318705512965</v>
      </c>
      <c r="AE50" s="69">
        <f t="shared" si="32"/>
        <v>64.352558899819186</v>
      </c>
      <c r="AF50" s="69">
        <f t="shared" si="33"/>
        <v>98.145745954948836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1.3883541770617041</v>
      </c>
      <c r="C51" s="173">
        <f t="shared" si="20"/>
        <v>1.5142273734810201</v>
      </c>
      <c r="D51" s="173">
        <f t="shared" si="20"/>
        <v>1.694121889234617</v>
      </c>
      <c r="E51" s="173">
        <f t="shared" si="20"/>
        <v>1.4341272069107507</v>
      </c>
      <c r="F51" s="173">
        <f t="shared" si="20"/>
        <v>1.4552803113193018</v>
      </c>
      <c r="H51" s="68">
        <f t="shared" si="21"/>
        <v>-4.273557743532991</v>
      </c>
      <c r="I51" s="69">
        <f t="shared" si="22"/>
        <v>37.606844429442233</v>
      </c>
      <c r="J51" s="69">
        <f t="shared" si="23"/>
        <v>33.333286685909243</v>
      </c>
      <c r="L51" t="str">
        <f t="shared" si="24"/>
        <v>31 Science, engineering and technology associate professionals</v>
      </c>
      <c r="M51" s="173">
        <f t="shared" ref="M51:Q51" si="44">M14/M$35*100</f>
        <v>1.9287804414987582</v>
      </c>
      <c r="N51" s="173">
        <f t="shared" si="44"/>
        <v>2.2389916298212973</v>
      </c>
      <c r="O51" s="173">
        <f t="shared" si="44"/>
        <v>2.3967847828791919</v>
      </c>
      <c r="P51" s="173">
        <f t="shared" si="44"/>
        <v>1.8976960437551105</v>
      </c>
      <c r="Q51" s="173">
        <f t="shared" si="44"/>
        <v>1.8440372331860859</v>
      </c>
      <c r="S51" s="68">
        <f t="shared" si="26"/>
        <v>-15.566757490330978</v>
      </c>
      <c r="T51" s="69">
        <f t="shared" si="27"/>
        <v>30.581575633491987</v>
      </c>
      <c r="U51" s="69">
        <f t="shared" si="28"/>
        <v>15.014818143161007</v>
      </c>
      <c r="W51" t="str">
        <f t="shared" si="29"/>
        <v>31 Science, engineering and technology associate professionals</v>
      </c>
      <c r="X51" s="173">
        <f t="shared" ref="X51:AB51" si="45">X14/X$35*100</f>
        <v>0.79846507291091873</v>
      </c>
      <c r="Y51" s="173">
        <f t="shared" si="45"/>
        <v>0.77109984554469069</v>
      </c>
      <c r="Z51" s="173">
        <f t="shared" si="45"/>
        <v>0.97657639295419973</v>
      </c>
      <c r="AA51" s="173">
        <f t="shared" si="45"/>
        <v>0.96660458881353928</v>
      </c>
      <c r="AB51" s="173">
        <f t="shared" si="45"/>
        <v>1.0703083834019707</v>
      </c>
      <c r="AD51" s="68">
        <f t="shared" si="31"/>
        <v>24.030079521097136</v>
      </c>
      <c r="AE51" s="69">
        <f t="shared" si="32"/>
        <v>55.213958812013722</v>
      </c>
      <c r="AF51" s="69">
        <f t="shared" si="33"/>
        <v>79.244038333110851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1.8703408984257475</v>
      </c>
      <c r="C52" s="173">
        <f t="shared" si="20"/>
        <v>1.9386429196687118</v>
      </c>
      <c r="D52" s="173">
        <f t="shared" si="20"/>
        <v>1.982521882610029</v>
      </c>
      <c r="E52" s="173">
        <f t="shared" si="20"/>
        <v>1.9501998057220673</v>
      </c>
      <c r="F52" s="173">
        <f t="shared" si="20"/>
        <v>2.0506001339805122</v>
      </c>
      <c r="H52" s="68">
        <f t="shared" si="21"/>
        <v>15.263793890679727</v>
      </c>
      <c r="I52" s="69">
        <f t="shared" si="22"/>
        <v>60.753140757306298</v>
      </c>
      <c r="J52" s="69">
        <f t="shared" si="23"/>
        <v>76.016934647986034</v>
      </c>
      <c r="L52" t="str">
        <f t="shared" si="24"/>
        <v>32 Health and social care associate professionals</v>
      </c>
      <c r="M52" s="173">
        <f t="shared" ref="M52:Q52" si="46">M15/M$35*100</f>
        <v>0.83765843638795889</v>
      </c>
      <c r="N52" s="173">
        <f t="shared" si="46"/>
        <v>0.78295423341239212</v>
      </c>
      <c r="O52" s="173">
        <f t="shared" si="46"/>
        <v>0.89447253281652228</v>
      </c>
      <c r="P52" s="173">
        <f t="shared" si="46"/>
        <v>0.81709039394825855</v>
      </c>
      <c r="Q52" s="173">
        <f t="shared" si="46"/>
        <v>0.85274025276930598</v>
      </c>
      <c r="S52" s="68">
        <f t="shared" si="26"/>
        <v>4.621893512365193</v>
      </c>
      <c r="T52" s="69">
        <f t="shared" si="27"/>
        <v>47.812815982026414</v>
      </c>
      <c r="U52" s="69">
        <f t="shared" si="28"/>
        <v>52.434709494391605</v>
      </c>
      <c r="W52" t="str">
        <f t="shared" si="29"/>
        <v>32 Health and social care associate professionals</v>
      </c>
      <c r="X52" s="173">
        <f t="shared" ref="X52:AB52" si="47">X15/X$35*100</f>
        <v>2.997540245478679</v>
      </c>
      <c r="Y52" s="173">
        <f t="shared" si="47"/>
        <v>3.1236131620180068</v>
      </c>
      <c r="Z52" s="173">
        <f t="shared" si="47"/>
        <v>3.0936164312714718</v>
      </c>
      <c r="AA52" s="173">
        <f t="shared" si="47"/>
        <v>3.092973514130211</v>
      </c>
      <c r="AB52" s="173">
        <f t="shared" si="47"/>
        <v>3.2367974771180439</v>
      </c>
      <c r="AD52" s="68">
        <f t="shared" si="31"/>
        <v>18.405909464566115</v>
      </c>
      <c r="AE52" s="69">
        <f t="shared" si="32"/>
        <v>64.573886541622244</v>
      </c>
      <c r="AF52" s="69">
        <f t="shared" si="33"/>
        <v>82.979796006188351</v>
      </c>
    </row>
    <row r="53" spans="1:32" x14ac:dyDescent="0.2">
      <c r="A53" t="str">
        <f t="shared" si="19"/>
        <v>33 Protective service occupations</v>
      </c>
      <c r="B53" s="173">
        <f t="shared" si="20"/>
        <v>0.61066386304373232</v>
      </c>
      <c r="C53" s="173">
        <f t="shared" si="20"/>
        <v>0.60173980386599168</v>
      </c>
      <c r="D53" s="173">
        <f t="shared" si="20"/>
        <v>0.66089639023109215</v>
      </c>
      <c r="E53" s="173">
        <f t="shared" si="20"/>
        <v>0.76791045924685186</v>
      </c>
      <c r="F53" s="173">
        <f t="shared" si="20"/>
        <v>0.83930152743969477</v>
      </c>
      <c r="H53" s="68">
        <f t="shared" si="21"/>
        <v>41.518935169791121</v>
      </c>
      <c r="I53" s="69">
        <f t="shared" si="22"/>
        <v>42.438245995495322</v>
      </c>
      <c r="J53" s="69">
        <f t="shared" si="23"/>
        <v>83.957181165286443</v>
      </c>
      <c r="L53" t="str">
        <f t="shared" si="24"/>
        <v>33 Protective service occupations</v>
      </c>
      <c r="M53" s="173">
        <f t="shared" ref="M53:Q53" si="48">M16/M$35*100</f>
        <v>0.88148664784410902</v>
      </c>
      <c r="N53" s="173">
        <f t="shared" si="48"/>
        <v>0.86439541327696634</v>
      </c>
      <c r="O53" s="173">
        <f t="shared" si="48"/>
        <v>0.93935057669687538</v>
      </c>
      <c r="P53" s="173">
        <f t="shared" si="48"/>
        <v>1.0619108912873938</v>
      </c>
      <c r="Q53" s="173">
        <f t="shared" si="48"/>
        <v>1.1216378869891768</v>
      </c>
      <c r="S53" s="68">
        <f t="shared" si="26"/>
        <v>31.038159680863775</v>
      </c>
      <c r="T53" s="69">
        <f t="shared" si="27"/>
        <v>33.218517496024766</v>
      </c>
      <c r="U53" s="69">
        <f t="shared" si="28"/>
        <v>64.256677176888545</v>
      </c>
      <c r="W53" t="str">
        <f t="shared" si="29"/>
        <v>33 Protective service occupations</v>
      </c>
      <c r="X53" s="173">
        <f t="shared" ref="X53:AB53" si="49">X16/X$35*100</f>
        <v>0.31505385956633414</v>
      </c>
      <c r="Y53" s="173">
        <f t="shared" si="49"/>
        <v>0.3324293184044308</v>
      </c>
      <c r="Z53" s="173">
        <f t="shared" si="49"/>
        <v>0.3765444638292158</v>
      </c>
      <c r="AA53" s="173">
        <f t="shared" si="49"/>
        <v>0.47140249584496274</v>
      </c>
      <c r="AB53" s="173">
        <f t="shared" si="49"/>
        <v>0.5597140357623881</v>
      </c>
      <c r="AD53" s="68">
        <f t="shared" si="31"/>
        <v>68.218690439060609</v>
      </c>
      <c r="AE53" s="69">
        <f t="shared" si="32"/>
        <v>65.925486500268306</v>
      </c>
      <c r="AF53" s="69">
        <f t="shared" si="33"/>
        <v>134.14417693932893</v>
      </c>
    </row>
    <row r="54" spans="1:32" x14ac:dyDescent="0.2">
      <c r="A54" t="str">
        <f t="shared" si="19"/>
        <v>34 Culture, media and sports occupations</v>
      </c>
      <c r="B54" s="173">
        <f t="shared" si="20"/>
        <v>2.0598368961733637</v>
      </c>
      <c r="C54" s="173">
        <f t="shared" si="20"/>
        <v>2.0866420513808857</v>
      </c>
      <c r="D54" s="173">
        <f t="shared" si="20"/>
        <v>2.0664634866019429</v>
      </c>
      <c r="E54" s="173">
        <f t="shared" si="20"/>
        <v>2.1258838175204517</v>
      </c>
      <c r="F54" s="173">
        <f t="shared" si="20"/>
        <v>2.3748306773454697</v>
      </c>
      <c r="H54" s="68">
        <f t="shared" si="21"/>
        <v>28.066291313729202</v>
      </c>
      <c r="I54" s="69">
        <f t="shared" si="22"/>
        <v>54.460352289341564</v>
      </c>
      <c r="J54" s="69">
        <f t="shared" si="23"/>
        <v>82.526643603070767</v>
      </c>
      <c r="L54" t="str">
        <f t="shared" si="24"/>
        <v>34 Culture, media and sports occupations</v>
      </c>
      <c r="M54" s="173">
        <f t="shared" ref="M54:Q54" si="50">M17/M$35*100</f>
        <v>1.9444767407489374</v>
      </c>
      <c r="N54" s="173">
        <f t="shared" si="50"/>
        <v>1.8963401685188075</v>
      </c>
      <c r="O54" s="173">
        <f t="shared" si="50"/>
        <v>1.7449909325689068</v>
      </c>
      <c r="P54" s="173">
        <f t="shared" si="50"/>
        <v>1.7991366519942189</v>
      </c>
      <c r="Q54" s="173">
        <f t="shared" si="50"/>
        <v>2.0252774770136686</v>
      </c>
      <c r="S54" s="68">
        <f t="shared" si="26"/>
        <v>27.3691291016051</v>
      </c>
      <c r="T54" s="69">
        <f t="shared" si="27"/>
        <v>45.737037934111704</v>
      </c>
      <c r="U54" s="69">
        <f t="shared" si="28"/>
        <v>73.106167035716808</v>
      </c>
      <c r="W54" t="str">
        <f t="shared" si="29"/>
        <v>34 Culture, media and sports occupations</v>
      </c>
      <c r="X54" s="173">
        <f t="shared" ref="X54:AB54" si="51">X17/X$35*100</f>
        <v>2.1857554593817916</v>
      </c>
      <c r="Y54" s="173">
        <f t="shared" si="51"/>
        <v>2.2817655919470612</v>
      </c>
      <c r="Z54" s="173">
        <f t="shared" si="51"/>
        <v>2.3947449219965455</v>
      </c>
      <c r="AA54" s="173">
        <f t="shared" si="51"/>
        <v>2.4554178114846614</v>
      </c>
      <c r="AB54" s="173">
        <f t="shared" si="51"/>
        <v>2.7209805768642221</v>
      </c>
      <c r="AD54" s="68">
        <f t="shared" si="31"/>
        <v>28.585055726581199</v>
      </c>
      <c r="AE54" s="69">
        <f t="shared" si="32"/>
        <v>60.951445711956609</v>
      </c>
      <c r="AF54" s="69">
        <f t="shared" si="33"/>
        <v>89.536501438537812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5.0479988748801041</v>
      </c>
      <c r="C55" s="173">
        <f t="shared" si="52"/>
        <v>5.1953099004944683</v>
      </c>
      <c r="D55" s="173">
        <f t="shared" si="52"/>
        <v>5.5140307497726058</v>
      </c>
      <c r="E55" s="173">
        <f t="shared" si="52"/>
        <v>5.1524122359947837</v>
      </c>
      <c r="F55" s="173">
        <f t="shared" si="52"/>
        <v>5.1342167088710804</v>
      </c>
      <c r="H55" s="68">
        <f t="shared" si="21"/>
        <v>3.7611868122710868</v>
      </c>
      <c r="I55" s="69">
        <f t="shared" si="22"/>
        <v>45.597107506476611</v>
      </c>
      <c r="J55" s="69">
        <f t="shared" si="23"/>
        <v>49.358294318747703</v>
      </c>
      <c r="L55" t="str">
        <f t="shared" si="24"/>
        <v>35 Business and public service associate professionals</v>
      </c>
      <c r="M55" s="173">
        <f t="shared" ref="M55:Q55" si="53">M18/M$35*100</f>
        <v>5.3195906205281851</v>
      </c>
      <c r="N55" s="173">
        <f t="shared" si="53"/>
        <v>5.4446723751437043</v>
      </c>
      <c r="O55" s="173">
        <f t="shared" si="53"/>
        <v>5.7746600214373949</v>
      </c>
      <c r="P55" s="173">
        <f t="shared" si="53"/>
        <v>5.1984331220430082</v>
      </c>
      <c r="Q55" s="173">
        <f t="shared" si="53"/>
        <v>4.9772699786012931</v>
      </c>
      <c r="S55" s="68">
        <f t="shared" si="26"/>
        <v>-5.411661072874062</v>
      </c>
      <c r="T55" s="69">
        <f t="shared" si="27"/>
        <v>35.79282610165459</v>
      </c>
      <c r="U55" s="69">
        <f t="shared" si="28"/>
        <v>30.381165028780526</v>
      </c>
      <c r="W55" t="str">
        <f t="shared" si="29"/>
        <v>35 Business and public service associate professionals</v>
      </c>
      <c r="X55" s="173">
        <f t="shared" ref="X55:AB55" si="54">X18/X$35*100</f>
        <v>4.7515495309497595</v>
      </c>
      <c r="Y55" s="173">
        <f t="shared" si="54"/>
        <v>4.9396293564760718</v>
      </c>
      <c r="Z55" s="173">
        <f t="shared" si="54"/>
        <v>5.2478812750053905</v>
      </c>
      <c r="AA55" s="173">
        <f t="shared" si="54"/>
        <v>5.105998837547034</v>
      </c>
      <c r="AB55" s="173">
        <f t="shared" si="54"/>
        <v>5.2896353829416292</v>
      </c>
      <c r="AD55" s="68">
        <f t="shared" si="31"/>
        <v>14.068584531627151</v>
      </c>
      <c r="AE55" s="69">
        <f t="shared" si="32"/>
        <v>56.61403802329481</v>
      </c>
      <c r="AF55" s="69">
        <f t="shared" si="33"/>
        <v>70.682622554921963</v>
      </c>
    </row>
    <row r="56" spans="1:32" x14ac:dyDescent="0.2">
      <c r="A56" t="str">
        <f t="shared" si="19"/>
        <v>41 Administrative occupations</v>
      </c>
      <c r="B56" s="173">
        <f t="shared" si="52"/>
        <v>7.506594131041286</v>
      </c>
      <c r="C56" s="173">
        <f t="shared" si="52"/>
        <v>7.0976501392806419</v>
      </c>
      <c r="D56" s="173">
        <f t="shared" si="52"/>
        <v>7.5315245057742937</v>
      </c>
      <c r="E56" s="173">
        <f t="shared" si="52"/>
        <v>6.6833822288825351</v>
      </c>
      <c r="F56" s="173">
        <f t="shared" si="52"/>
        <v>6.0435698069418331</v>
      </c>
      <c r="H56" s="68">
        <f t="shared" si="21"/>
        <v>-10.578784735550361</v>
      </c>
      <c r="I56" s="69">
        <f t="shared" si="22"/>
        <v>46.586323737363486</v>
      </c>
      <c r="J56" s="69">
        <f t="shared" si="23"/>
        <v>36.007539001813129</v>
      </c>
      <c r="L56" t="str">
        <f t="shared" si="24"/>
        <v>41 Administrative occupations</v>
      </c>
      <c r="M56" s="173">
        <f t="shared" ref="M56:Q56" si="55">M19/M$35*100</f>
        <v>3.7963941113423618</v>
      </c>
      <c r="N56" s="173">
        <f t="shared" si="55"/>
        <v>3.4215132395399319</v>
      </c>
      <c r="O56" s="173">
        <f t="shared" si="55"/>
        <v>4.1392863345598805</v>
      </c>
      <c r="P56" s="173">
        <f t="shared" si="55"/>
        <v>3.7703755184047649</v>
      </c>
      <c r="Q56" s="173">
        <f t="shared" si="55"/>
        <v>3.8597586367445427</v>
      </c>
      <c r="S56" s="68">
        <f t="shared" si="26"/>
        <v>2.3310661450313543</v>
      </c>
      <c r="T56" s="69">
        <f t="shared" si="27"/>
        <v>36.368173419034115</v>
      </c>
      <c r="U56" s="69">
        <f t="shared" si="28"/>
        <v>38.699239564065472</v>
      </c>
      <c r="W56" t="str">
        <f t="shared" si="29"/>
        <v>41 Administrative occupations</v>
      </c>
      <c r="X56" s="173">
        <f t="shared" ref="X56:AB56" si="56">X19/X$35*100</f>
        <v>11.556372444684555</v>
      </c>
      <c r="Y56" s="173">
        <f t="shared" si="56"/>
        <v>10.866928912014757</v>
      </c>
      <c r="Z56" s="173">
        <f t="shared" si="56"/>
        <v>10.995611259295988</v>
      </c>
      <c r="AA56" s="173">
        <f t="shared" si="56"/>
        <v>9.6212339902047876</v>
      </c>
      <c r="AB56" s="173">
        <f t="shared" si="56"/>
        <v>8.2061190738751293</v>
      </c>
      <c r="AD56" s="68">
        <f t="shared" si="31"/>
        <v>-15.541618648701123</v>
      </c>
      <c r="AE56" s="69">
        <f t="shared" si="32"/>
        <v>50.514408066033468</v>
      </c>
      <c r="AF56" s="69">
        <f t="shared" si="33"/>
        <v>34.972789417332336</v>
      </c>
    </row>
    <row r="57" spans="1:32" x14ac:dyDescent="0.2">
      <c r="A57" t="str">
        <f t="shared" si="19"/>
        <v>42 Secretarial and related occupations</v>
      </c>
      <c r="B57" s="173">
        <f t="shared" si="52"/>
        <v>2.0737375043963664</v>
      </c>
      <c r="C57" s="173">
        <f t="shared" si="52"/>
        <v>1.8473208332409854</v>
      </c>
      <c r="D57" s="173">
        <f t="shared" si="52"/>
        <v>1.8125502040591293</v>
      </c>
      <c r="E57" s="173">
        <f t="shared" si="52"/>
        <v>1.8845001636160441</v>
      </c>
      <c r="F57" s="173">
        <f t="shared" si="52"/>
        <v>1.661570087460928</v>
      </c>
      <c r="H57" s="68">
        <f t="shared" si="21"/>
        <v>2.1547438450885448</v>
      </c>
      <c r="I57" s="69">
        <f t="shared" si="22"/>
        <v>54.644483171865822</v>
      </c>
      <c r="J57" s="69">
        <f t="shared" si="23"/>
        <v>56.799227016954369</v>
      </c>
      <c r="L57" t="str">
        <f t="shared" si="24"/>
        <v>42 Secretarial and related occupations</v>
      </c>
      <c r="M57" s="173">
        <f t="shared" ref="M57:Q57" si="57">M20/M$35*100</f>
        <v>0.42788645060447256</v>
      </c>
      <c r="N57" s="173">
        <f t="shared" si="57"/>
        <v>0.33472094644028416</v>
      </c>
      <c r="O57" s="173">
        <f t="shared" si="57"/>
        <v>0.30945979261305051</v>
      </c>
      <c r="P57" s="173">
        <f t="shared" si="57"/>
        <v>0.43358880045087028</v>
      </c>
      <c r="Q57" s="173">
        <f t="shared" si="57"/>
        <v>0.52482248375193952</v>
      </c>
      <c r="S57" s="68">
        <f t="shared" si="26"/>
        <v>86.114848442099827</v>
      </c>
      <c r="T57" s="69">
        <f t="shared" si="27"/>
        <v>51.370440156955468</v>
      </c>
      <c r="U57" s="69">
        <f t="shared" si="28"/>
        <v>137.48528859905528</v>
      </c>
      <c r="W57" t="str">
        <f t="shared" si="29"/>
        <v>42 Secretarial and related occupations</v>
      </c>
      <c r="X57" s="173">
        <f t="shared" ref="X57:AB57" si="58">X20/X$35*100</f>
        <v>3.8702260682863097</v>
      </c>
      <c r="Y57" s="173">
        <f t="shared" si="58"/>
        <v>3.3982452956460913</v>
      </c>
      <c r="Z57" s="173">
        <f t="shared" si="58"/>
        <v>3.3474765036979957</v>
      </c>
      <c r="AA57" s="173">
        <f t="shared" si="58"/>
        <v>3.3477863580711662</v>
      </c>
      <c r="AB57" s="173">
        <f t="shared" si="58"/>
        <v>2.7872501511209022</v>
      </c>
      <c r="AD57" s="68">
        <f t="shared" si="31"/>
        <v>-5.7714025025025819</v>
      </c>
      <c r="AE57" s="69">
        <f t="shared" si="32"/>
        <v>54.953565017452398</v>
      </c>
      <c r="AF57" s="69">
        <f t="shared" si="33"/>
        <v>49.182162514949816</v>
      </c>
    </row>
    <row r="58" spans="1:32" x14ac:dyDescent="0.2">
      <c r="A58" t="str">
        <f t="shared" si="19"/>
        <v>51 Skilled agricultural and related trades</v>
      </c>
      <c r="B58" s="173">
        <f t="shared" si="52"/>
        <v>1.9297075315376044</v>
      </c>
      <c r="C58" s="173">
        <f t="shared" si="52"/>
        <v>1.7542753692957731</v>
      </c>
      <c r="D58" s="173">
        <f t="shared" si="52"/>
        <v>1.934038116838404</v>
      </c>
      <c r="E58" s="173">
        <f t="shared" si="52"/>
        <v>1.8313818856130468</v>
      </c>
      <c r="F58" s="173">
        <f t="shared" si="52"/>
        <v>1.8411583509484346</v>
      </c>
      <c r="H58" s="68">
        <f t="shared" si="21"/>
        <v>6.0855009403828069</v>
      </c>
      <c r="I58" s="69">
        <f t="shared" si="22"/>
        <v>54.230968636793399</v>
      </c>
      <c r="J58" s="69">
        <f t="shared" si="23"/>
        <v>60.3164695771762</v>
      </c>
      <c r="L58" t="str">
        <f t="shared" si="24"/>
        <v>51 Skilled agricultural and related trades</v>
      </c>
      <c r="M58" s="173">
        <f t="shared" ref="M58:Q58" si="59">M21/M$35*100</f>
        <v>3.3423329280620417</v>
      </c>
      <c r="N58" s="173">
        <f t="shared" si="59"/>
        <v>3.0353913139160147</v>
      </c>
      <c r="O58" s="173">
        <f t="shared" si="59"/>
        <v>3.3540016748279009</v>
      </c>
      <c r="P58" s="173">
        <f t="shared" si="59"/>
        <v>3.1788761295140238</v>
      </c>
      <c r="Q58" s="173">
        <f t="shared" si="59"/>
        <v>3.1281908013329813</v>
      </c>
      <c r="S58" s="68">
        <f t="shared" si="26"/>
        <v>2.3535194072240087</v>
      </c>
      <c r="T58" s="69">
        <f t="shared" si="27"/>
        <v>50.766056418775349</v>
      </c>
      <c r="U58" s="69">
        <f t="shared" si="28"/>
        <v>53.119575825999355</v>
      </c>
      <c r="W58" t="str">
        <f t="shared" si="29"/>
        <v>51 Skilled agricultural and related trades</v>
      </c>
      <c r="X58" s="173">
        <f t="shared" ref="X58:AB58" si="60">X21/X$35*100</f>
        <v>0.38779074382473766</v>
      </c>
      <c r="Y58" s="173">
        <f t="shared" si="60"/>
        <v>0.4406999320456218</v>
      </c>
      <c r="Z58" s="173">
        <f t="shared" si="60"/>
        <v>0.48399932137434093</v>
      </c>
      <c r="AA58" s="173">
        <f t="shared" si="60"/>
        <v>0.47239485562203809</v>
      </c>
      <c r="AB58" s="173">
        <f t="shared" si="60"/>
        <v>0.56665663574427749</v>
      </c>
      <c r="AD58" s="68">
        <f t="shared" si="31"/>
        <v>32.495016301020087</v>
      </c>
      <c r="AE58" s="69">
        <f t="shared" si="32"/>
        <v>78.750557394659765</v>
      </c>
      <c r="AF58" s="69">
        <f t="shared" si="33"/>
        <v>111.24557369567984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4.0017516738779291</v>
      </c>
      <c r="C59" s="173">
        <f t="shared" si="52"/>
        <v>3.7041049959626169</v>
      </c>
      <c r="D59" s="173">
        <f t="shared" si="52"/>
        <v>3.3938321539528569</v>
      </c>
      <c r="E59" s="173">
        <f t="shared" si="52"/>
        <v>3.206958994406353</v>
      </c>
      <c r="F59" s="173">
        <f t="shared" si="52"/>
        <v>2.9081183665507817</v>
      </c>
      <c r="H59" s="68">
        <f t="shared" si="21"/>
        <v>-4.5113754303021461</v>
      </c>
      <c r="I59" s="69">
        <f t="shared" si="22"/>
        <v>37.549763426110346</v>
      </c>
      <c r="J59" s="69">
        <f t="shared" si="23"/>
        <v>33.038387995808201</v>
      </c>
      <c r="L59" t="str">
        <f t="shared" si="24"/>
        <v>52 Skilled metal, electrical and electronic trades</v>
      </c>
      <c r="M59" s="173">
        <f t="shared" ref="M59:Q59" si="61">M22/M$35*100</f>
        <v>7.5442409256036278</v>
      </c>
      <c r="N59" s="173">
        <f t="shared" si="61"/>
        <v>7.1152456953119518</v>
      </c>
      <c r="O59" s="173">
        <f t="shared" si="61"/>
        <v>6.5564091929087773</v>
      </c>
      <c r="P59" s="173">
        <f t="shared" si="61"/>
        <v>6.0330276557580733</v>
      </c>
      <c r="Q59" s="173">
        <f t="shared" si="61"/>
        <v>5.3655297980056051</v>
      </c>
      <c r="S59" s="68">
        <f t="shared" si="26"/>
        <v>-10.191099093701576</v>
      </c>
      <c r="T59" s="69">
        <f t="shared" si="27"/>
        <v>34.982939152204267</v>
      </c>
      <c r="U59" s="69">
        <f t="shared" si="28"/>
        <v>24.791840058502697</v>
      </c>
      <c r="W59" t="str">
        <f t="shared" si="29"/>
        <v>52 Skilled metal, electrical and electronic trades</v>
      </c>
      <c r="X59" s="173">
        <f t="shared" ref="X59:AB59" si="62">X22/X$35*100</f>
        <v>0.13503395737128626</v>
      </c>
      <c r="Y59" s="173">
        <f t="shared" si="62"/>
        <v>0.20653660296457579</v>
      </c>
      <c r="Z59" s="173">
        <f t="shared" si="62"/>
        <v>0.16427082167259593</v>
      </c>
      <c r="AA59" s="173">
        <f t="shared" si="62"/>
        <v>0.35678677732690472</v>
      </c>
      <c r="AB59" s="173">
        <f t="shared" si="62"/>
        <v>0.47463265030819868</v>
      </c>
      <c r="AD59" s="68">
        <f t="shared" si="31"/>
        <v>226.9802319952594</v>
      </c>
      <c r="AE59" s="69">
        <f t="shared" si="32"/>
        <v>142.16722588727205</v>
      </c>
      <c r="AF59" s="69">
        <f t="shared" si="33"/>
        <v>369.14745788253146</v>
      </c>
    </row>
    <row r="60" spans="1:32" x14ac:dyDescent="0.2">
      <c r="A60" t="str">
        <f t="shared" si="19"/>
        <v>53 Skilled construction and building trades</v>
      </c>
      <c r="B60" s="173">
        <f t="shared" si="52"/>
        <v>4.4173456431629301</v>
      </c>
      <c r="C60" s="173">
        <f t="shared" si="52"/>
        <v>4.26564092290839</v>
      </c>
      <c r="D60" s="173">
        <f t="shared" si="52"/>
        <v>3.5311053826201082</v>
      </c>
      <c r="E60" s="173">
        <f t="shared" si="52"/>
        <v>3.6125554310796741</v>
      </c>
      <c r="F60" s="173">
        <f t="shared" si="52"/>
        <v>3.312192326602085</v>
      </c>
      <c r="H60" s="68">
        <f t="shared" si="21"/>
        <v>4.5285163746638091</v>
      </c>
      <c r="I60" s="69">
        <f t="shared" si="22"/>
        <v>44.973858306013604</v>
      </c>
      <c r="J60" s="69">
        <f t="shared" si="23"/>
        <v>49.502374680677413</v>
      </c>
      <c r="L60" t="str">
        <f t="shared" si="24"/>
        <v>53 Skilled construction and building trades</v>
      </c>
      <c r="M60" s="173">
        <f t="shared" ref="M60:Q60" si="63">M23/M$35*100</f>
        <v>8.361540278625414</v>
      </c>
      <c r="N60" s="173">
        <f t="shared" si="63"/>
        <v>8.3004741190712164</v>
      </c>
      <c r="O60" s="173">
        <f t="shared" si="63"/>
        <v>6.8402043239157297</v>
      </c>
      <c r="P60" s="173">
        <f t="shared" si="63"/>
        <v>7.0324315966260622</v>
      </c>
      <c r="Q60" s="173">
        <f t="shared" si="63"/>
        <v>6.4750272865733374</v>
      </c>
      <c r="S60" s="68">
        <f t="shared" si="26"/>
        <v>3.8832071781130821</v>
      </c>
      <c r="T60" s="69">
        <f t="shared" si="27"/>
        <v>44.551894487764208</v>
      </c>
      <c r="U60" s="69">
        <f t="shared" si="28"/>
        <v>48.435101665877291</v>
      </c>
      <c r="W60" t="str">
        <f t="shared" si="29"/>
        <v>53 Skilled construction and building trades</v>
      </c>
      <c r="X60" s="173">
        <f t="shared" ref="X60:AB60" si="64">X23/X$35*100</f>
        <v>0.11215621545647898</v>
      </c>
      <c r="Y60" s="173">
        <f t="shared" si="64"/>
        <v>0.12857760546441621</v>
      </c>
      <c r="Z60" s="173">
        <f t="shared" si="64"/>
        <v>0.15191877187245448</v>
      </c>
      <c r="AA60" s="173">
        <f t="shared" si="64"/>
        <v>0.16351112221622105</v>
      </c>
      <c r="AB60" s="173">
        <f t="shared" si="64"/>
        <v>0.18015118794498999</v>
      </c>
      <c r="AD60" s="68">
        <f t="shared" si="31"/>
        <v>34.199224501376904</v>
      </c>
      <c r="AE60" s="69">
        <f t="shared" si="32"/>
        <v>64.375356623770585</v>
      </c>
      <c r="AF60" s="69">
        <f t="shared" si="33"/>
        <v>98.574581125147489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2.4910439654452814</v>
      </c>
      <c r="C61" s="173">
        <f t="shared" si="52"/>
        <v>2.3247594560200264</v>
      </c>
      <c r="D61" s="173">
        <f t="shared" si="52"/>
        <v>2.2927017409467219</v>
      </c>
      <c r="E61" s="173">
        <f t="shared" si="52"/>
        <v>2.2367938954017763</v>
      </c>
      <c r="F61" s="173">
        <f t="shared" si="52"/>
        <v>2.0802998117252414</v>
      </c>
      <c r="H61" s="68">
        <f t="shared" si="21"/>
        <v>1.1133006835456922</v>
      </c>
      <c r="I61" s="69">
        <f t="shared" si="22"/>
        <v>44.880491327050585</v>
      </c>
      <c r="J61" s="69">
        <f t="shared" si="23"/>
        <v>45.99379201059628</v>
      </c>
      <c r="L61" t="str">
        <f t="shared" si="24"/>
        <v>54 Textiles, printing and other skilled trades</v>
      </c>
      <c r="M61" s="173">
        <f t="shared" ref="M61:Q61" si="65">M24/M$35*100</f>
        <v>2.7871358064289238</v>
      </c>
      <c r="N61" s="173">
        <f t="shared" si="65"/>
        <v>2.6325319665065172</v>
      </c>
      <c r="O61" s="173">
        <f t="shared" si="65"/>
        <v>2.415220430939681</v>
      </c>
      <c r="P61" s="173">
        <f t="shared" si="65"/>
        <v>2.3044012865261325</v>
      </c>
      <c r="Q61" s="173">
        <f t="shared" si="65"/>
        <v>2.1381282024075392</v>
      </c>
      <c r="S61" s="68">
        <f t="shared" si="26"/>
        <v>-2.8484376621125667</v>
      </c>
      <c r="T61" s="69">
        <f t="shared" si="27"/>
        <v>30.926068899044303</v>
      </c>
      <c r="U61" s="69">
        <f t="shared" si="28"/>
        <v>28.077631236931733</v>
      </c>
      <c r="W61" t="str">
        <f t="shared" si="29"/>
        <v>54 Textiles, printing and other skilled trades</v>
      </c>
      <c r="X61" s="173">
        <f t="shared" ref="X61:AB61" si="66">X24/X$35*100</f>
        <v>2.1678521401809423</v>
      </c>
      <c r="Y61" s="173">
        <f t="shared" si="66"/>
        <v>2.0091889475632754</v>
      </c>
      <c r="Z61" s="173">
        <f t="shared" si="66"/>
        <v>2.1675880697826768</v>
      </c>
      <c r="AA61" s="173">
        <f t="shared" si="66"/>
        <v>2.1686098804530061</v>
      </c>
      <c r="AB61" s="173">
        <f t="shared" si="66"/>
        <v>2.0230344466677708</v>
      </c>
      <c r="AD61" s="68">
        <f t="shared" si="31"/>
        <v>5.6211379949852631</v>
      </c>
      <c r="AE61" s="69">
        <f t="shared" si="32"/>
        <v>60.758436964094955</v>
      </c>
      <c r="AF61" s="69">
        <f t="shared" si="33"/>
        <v>66.379574959080216</v>
      </c>
    </row>
    <row r="62" spans="1:32" x14ac:dyDescent="0.2">
      <c r="A62" t="str">
        <f t="shared" si="19"/>
        <v>61 Caring personal service occupations</v>
      </c>
      <c r="B62" s="173">
        <f t="shared" si="52"/>
        <v>7.7768570078459183</v>
      </c>
      <c r="C62" s="173">
        <f t="shared" si="52"/>
        <v>7.3609853637557094</v>
      </c>
      <c r="D62" s="173">
        <f t="shared" si="52"/>
        <v>7.1281940696029151</v>
      </c>
      <c r="E62" s="173">
        <f t="shared" si="52"/>
        <v>7.4172703432514737</v>
      </c>
      <c r="F62" s="173">
        <f t="shared" si="52"/>
        <v>7.6097858919894819</v>
      </c>
      <c r="H62" s="68">
        <f t="shared" si="21"/>
        <v>18.965994929602502</v>
      </c>
      <c r="I62" s="69">
        <f t="shared" si="22"/>
        <v>62.526271559096799</v>
      </c>
      <c r="J62" s="69">
        <f t="shared" si="23"/>
        <v>81.4922664886993</v>
      </c>
      <c r="L62" t="str">
        <f t="shared" si="24"/>
        <v>61 Caring personal service occupations</v>
      </c>
      <c r="M62" s="173">
        <f t="shared" ref="M62:Q62" si="67">M25/M$35*100</f>
        <v>1.5060942480628399</v>
      </c>
      <c r="N62" s="173">
        <f t="shared" si="67"/>
        <v>1.3988677336770021</v>
      </c>
      <c r="O62" s="173">
        <f t="shared" si="67"/>
        <v>1.4154581203828249</v>
      </c>
      <c r="P62" s="173">
        <f t="shared" si="67"/>
        <v>1.6959475278297016</v>
      </c>
      <c r="Q62" s="173">
        <f t="shared" si="67"/>
        <v>1.9253922155403433</v>
      </c>
      <c r="S62" s="68">
        <f t="shared" si="26"/>
        <v>49.277725156522372</v>
      </c>
      <c r="T62" s="69">
        <f t="shared" si="27"/>
        <v>57.701318737258454</v>
      </c>
      <c r="U62" s="69">
        <f t="shared" si="28"/>
        <v>106.97904389378081</v>
      </c>
      <c r="W62" t="str">
        <f t="shared" si="29"/>
        <v>61 Caring personal service occupations</v>
      </c>
      <c r="X62" s="173">
        <f t="shared" ref="X62:AB62" si="68">X25/X$35*100</f>
        <v>14.621555110303532</v>
      </c>
      <c r="Y62" s="173">
        <f t="shared" si="68"/>
        <v>13.474164507107151</v>
      </c>
      <c r="Z62" s="173">
        <f t="shared" si="68"/>
        <v>12.961927412971328</v>
      </c>
      <c r="AA62" s="173">
        <f t="shared" si="68"/>
        <v>13.187390353590603</v>
      </c>
      <c r="AB62" s="173">
        <f t="shared" si="68"/>
        <v>13.238835484612801</v>
      </c>
      <c r="AD62" s="68">
        <f t="shared" si="31"/>
        <v>15.585809001990302</v>
      </c>
      <c r="AE62" s="69">
        <f t="shared" si="32"/>
        <v>63.064321927969658</v>
      </c>
      <c r="AF62" s="69">
        <f t="shared" si="33"/>
        <v>78.650130929959957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2.3246730991247633</v>
      </c>
      <c r="C63" s="173">
        <f t="shared" si="52"/>
        <v>2.5478304431089622</v>
      </c>
      <c r="D63" s="173">
        <f t="shared" si="52"/>
        <v>2.2474224857434022</v>
      </c>
      <c r="E63" s="173">
        <f t="shared" si="52"/>
        <v>2.3587309800077967</v>
      </c>
      <c r="F63" s="173">
        <f t="shared" si="52"/>
        <v>2.482630412200534</v>
      </c>
      <c r="H63" s="68">
        <f t="shared" si="21"/>
        <v>23.099777493482605</v>
      </c>
      <c r="I63" s="69">
        <f t="shared" si="22"/>
        <v>58.266044346316725</v>
      </c>
      <c r="J63" s="69">
        <f t="shared" si="23"/>
        <v>81.365821839799338</v>
      </c>
      <c r="L63" t="str">
        <f t="shared" si="24"/>
        <v>62 Leisure, travel and related personal service occupations</v>
      </c>
      <c r="M63" s="173">
        <f t="shared" ref="M63:Q63" si="69">M26/M$35*100</f>
        <v>1.13923256967506</v>
      </c>
      <c r="N63" s="173">
        <f t="shared" si="69"/>
        <v>1.3373594786670506</v>
      </c>
      <c r="O63" s="173">
        <f t="shared" si="69"/>
        <v>1.321902445558651</v>
      </c>
      <c r="P63" s="173">
        <f t="shared" si="69"/>
        <v>1.3877237300074925</v>
      </c>
      <c r="Q63" s="173">
        <f t="shared" si="69"/>
        <v>1.5362297371356641</v>
      </c>
      <c r="S63" s="68">
        <f t="shared" si="26"/>
        <v>27.535057544080331</v>
      </c>
      <c r="T63" s="69">
        <f t="shared" si="27"/>
        <v>49.745722376818691</v>
      </c>
      <c r="U63" s="69">
        <f t="shared" si="28"/>
        <v>77.280779920899022</v>
      </c>
      <c r="W63" t="str">
        <f t="shared" si="29"/>
        <v>62 Leisure, travel and related personal service occupations</v>
      </c>
      <c r="X63" s="173">
        <f t="shared" ref="X63:AB63" si="70">X26/X$35*100</f>
        <v>3.6186117878181037</v>
      </c>
      <c r="Y63" s="173">
        <f t="shared" si="70"/>
        <v>3.7889709761516039</v>
      </c>
      <c r="Z63" s="173">
        <f t="shared" si="70"/>
        <v>3.1925453071681509</v>
      </c>
      <c r="AA63" s="173">
        <f t="shared" si="70"/>
        <v>3.3380199563803128</v>
      </c>
      <c r="AB63" s="173">
        <f t="shared" si="70"/>
        <v>3.4198167926062171</v>
      </c>
      <c r="AD63" s="68">
        <f t="shared" si="31"/>
        <v>21.224412491752442</v>
      </c>
      <c r="AE63" s="69">
        <f t="shared" si="32"/>
        <v>61.868683512903743</v>
      </c>
      <c r="AF63" s="69">
        <f t="shared" si="33"/>
        <v>83.093096004656189</v>
      </c>
    </row>
    <row r="64" spans="1:32" x14ac:dyDescent="0.2">
      <c r="A64" t="str">
        <f t="shared" si="19"/>
        <v>63 Community and civil enforcement occupations</v>
      </c>
      <c r="B64" s="173">
        <f t="shared" si="52"/>
        <v>8.3376718827967947E-2</v>
      </c>
      <c r="C64" s="173">
        <f t="shared" si="52"/>
        <v>6.5590271637135517E-2</v>
      </c>
      <c r="D64" s="173">
        <f t="shared" si="52"/>
        <v>9.440965136447578E-2</v>
      </c>
      <c r="E64" s="173">
        <f t="shared" si="52"/>
        <v>6.5076032897336419E-2</v>
      </c>
      <c r="F64" s="173">
        <f t="shared" si="52"/>
        <v>6.4696877625402799E-2</v>
      </c>
      <c r="H64" s="68">
        <f t="shared" si="21"/>
        <v>-23.634562178343639</v>
      </c>
      <c r="I64" s="69">
        <f t="shared" si="22"/>
        <v>34.800545190888585</v>
      </c>
      <c r="J64" s="69">
        <f t="shared" si="23"/>
        <v>11.165983012544945</v>
      </c>
      <c r="L64" t="str">
        <f t="shared" si="24"/>
        <v>63 Community and civil enforcement occupations</v>
      </c>
      <c r="M64" s="173">
        <f t="shared" ref="M64:Q64" si="71">M27/M$35*100</f>
        <v>0.12731731999812188</v>
      </c>
      <c r="N64" s="173">
        <f t="shared" si="71"/>
        <v>8.9277592601316708E-2</v>
      </c>
      <c r="O64" s="173">
        <f t="shared" si="71"/>
        <v>0.14892006972965571</v>
      </c>
      <c r="P64" s="173">
        <f t="shared" si="71"/>
        <v>8.551995748250793E-2</v>
      </c>
      <c r="Q64" s="173">
        <f t="shared" si="71"/>
        <v>8.96034056278735E-2</v>
      </c>
      <c r="S64" s="68">
        <f t="shared" si="26"/>
        <v>-33.969572874920914</v>
      </c>
      <c r="T64" s="69">
        <f t="shared" si="27"/>
        <v>25.441756871228687</v>
      </c>
      <c r="U64" s="69">
        <f t="shared" si="28"/>
        <v>-8.5278160036922284</v>
      </c>
      <c r="W64" t="str">
        <f t="shared" si="29"/>
        <v>63 Community and civil enforcement occupations</v>
      </c>
      <c r="X64" s="173">
        <f t="shared" ref="X64:AB64" si="72">X27/X$35*100</f>
        <v>3.5414427640826238E-2</v>
      </c>
      <c r="Y64" s="173">
        <f t="shared" si="72"/>
        <v>4.1302787648297715E-2</v>
      </c>
      <c r="Z64" s="173">
        <f t="shared" si="72"/>
        <v>3.8744686625237917E-2</v>
      </c>
      <c r="AA64" s="173">
        <f t="shared" si="72"/>
        <v>4.4457741962800862E-2</v>
      </c>
      <c r="AB64" s="173">
        <f t="shared" si="72"/>
        <v>4.0032843203081148E-2</v>
      </c>
      <c r="AD64" s="68">
        <f t="shared" si="31"/>
        <v>16.9307135077628</v>
      </c>
      <c r="AE64" s="69">
        <f t="shared" si="32"/>
        <v>71.534114165388573</v>
      </c>
      <c r="AF64" s="69">
        <f t="shared" si="33"/>
        <v>88.464827673151376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8.397617887021994</v>
      </c>
      <c r="C65" s="173">
        <f t="shared" si="73"/>
        <v>7.7937904492874788</v>
      </c>
      <c r="D65" s="173">
        <f t="shared" si="73"/>
        <v>7.8966194318766698</v>
      </c>
      <c r="E65" s="173">
        <f t="shared" si="73"/>
        <v>7.1281180152505925</v>
      </c>
      <c r="F65" s="173">
        <f t="shared" si="73"/>
        <v>6.4561045999466353</v>
      </c>
      <c r="H65" s="68">
        <f t="shared" si="21"/>
        <v>-8.891421999630591</v>
      </c>
      <c r="I65" s="69">
        <f t="shared" si="22"/>
        <v>43.64999945049906</v>
      </c>
      <c r="J65" s="69">
        <f t="shared" si="23"/>
        <v>34.758577450868465</v>
      </c>
      <c r="L65" t="str">
        <f t="shared" si="24"/>
        <v>71 Sales occupations</v>
      </c>
      <c r="M65" s="173">
        <f t="shared" ref="M65:Q65" si="74">M28/M$35*100</f>
        <v>6.0022376344965513</v>
      </c>
      <c r="N65" s="173">
        <f t="shared" si="74"/>
        <v>5.9058720556368645</v>
      </c>
      <c r="O65" s="173">
        <f t="shared" si="74"/>
        <v>6.0133117089765182</v>
      </c>
      <c r="P65" s="173">
        <f t="shared" si="74"/>
        <v>5.5062682601614021</v>
      </c>
      <c r="Q65" s="173">
        <f t="shared" si="74"/>
        <v>5.1992827531979193</v>
      </c>
      <c r="S65" s="68">
        <f t="shared" si="26"/>
        <v>-5.1139122626640541</v>
      </c>
      <c r="T65" s="69">
        <f t="shared" si="27"/>
        <v>31.831636511430716</v>
      </c>
      <c r="U65" s="69">
        <f t="shared" si="28"/>
        <v>26.717724248766661</v>
      </c>
      <c r="W65" t="str">
        <f t="shared" si="29"/>
        <v>71 Sales occupations</v>
      </c>
      <c r="X65" s="173">
        <f t="shared" ref="X65:AB65" si="75">X28/X$35*100</f>
        <v>11.012236761503592</v>
      </c>
      <c r="Y65" s="173">
        <f t="shared" si="75"/>
        <v>9.7295428219326467</v>
      </c>
      <c r="Z65" s="173">
        <f t="shared" si="75"/>
        <v>9.8198161552270271</v>
      </c>
      <c r="AA65" s="173">
        <f t="shared" si="75"/>
        <v>8.7638005361491871</v>
      </c>
      <c r="AB65" s="173">
        <f t="shared" si="75"/>
        <v>7.7006898463471627</v>
      </c>
      <c r="AD65" s="68">
        <f t="shared" si="31"/>
        <v>-11.253631300628788</v>
      </c>
      <c r="AE65" s="69">
        <f t="shared" si="32"/>
        <v>51.04043622000399</v>
      </c>
      <c r="AF65" s="69">
        <f t="shared" si="33"/>
        <v>39.7868049193752</v>
      </c>
    </row>
    <row r="66" spans="1:32" x14ac:dyDescent="0.2">
      <c r="A66" t="str">
        <f t="shared" si="19"/>
        <v>72 Customer service occupations</v>
      </c>
      <c r="B66" s="173">
        <f t="shared" si="73"/>
        <v>1.3808175376661016</v>
      </c>
      <c r="C66" s="173">
        <f t="shared" si="73"/>
        <v>1.4742157495690802</v>
      </c>
      <c r="D66" s="173">
        <f t="shared" si="73"/>
        <v>1.5454923495352006</v>
      </c>
      <c r="E66" s="173">
        <f t="shared" si="73"/>
        <v>1.9431584218228926</v>
      </c>
      <c r="F66" s="173">
        <f t="shared" si="73"/>
        <v>2.1667568355411784</v>
      </c>
      <c r="H66" s="68">
        <f t="shared" si="21"/>
        <v>56.233166203015863</v>
      </c>
      <c r="I66" s="69">
        <f t="shared" si="22"/>
        <v>62.96710673670799</v>
      </c>
      <c r="J66" s="69">
        <f t="shared" si="23"/>
        <v>119.20027293972385</v>
      </c>
      <c r="L66" t="str">
        <f t="shared" si="24"/>
        <v>72 Customer service occupations</v>
      </c>
      <c r="M66" s="173">
        <f t="shared" ref="M66:Q66" si="76">M29/M$35*100</f>
        <v>1.0609896222507718</v>
      </c>
      <c r="N66" s="173">
        <f t="shared" si="76"/>
        <v>0.98174995076400418</v>
      </c>
      <c r="O66" s="173">
        <f t="shared" si="76"/>
        <v>1.1526225698339609</v>
      </c>
      <c r="P66" s="173">
        <f t="shared" si="76"/>
        <v>1.5633534011801449</v>
      </c>
      <c r="Q66" s="173">
        <f t="shared" si="76"/>
        <v>1.8412273649733988</v>
      </c>
      <c r="S66" s="68">
        <f t="shared" si="26"/>
        <v>75.304523425589167</v>
      </c>
      <c r="T66" s="69">
        <f t="shared" si="27"/>
        <v>52.207342445290706</v>
      </c>
      <c r="U66" s="69">
        <f t="shared" si="28"/>
        <v>127.51186587087986</v>
      </c>
      <c r="W66" t="str">
        <f t="shared" si="29"/>
        <v>72 Customer service occupations</v>
      </c>
      <c r="X66" s="173">
        <f t="shared" ref="X66:AB66" si="77">X29/X$35*100</f>
        <v>1.7299178958866384</v>
      </c>
      <c r="Y66" s="173">
        <f t="shared" si="77"/>
        <v>1.9791590997104882</v>
      </c>
      <c r="Z66" s="173">
        <f t="shared" si="77"/>
        <v>1.9466832244185079</v>
      </c>
      <c r="AA66" s="173">
        <f t="shared" si="77"/>
        <v>2.326202801652459</v>
      </c>
      <c r="AB66" s="173">
        <f t="shared" si="77"/>
        <v>2.4891169038239793</v>
      </c>
      <c r="AD66" s="68">
        <f t="shared" si="31"/>
        <v>44.701930297205053</v>
      </c>
      <c r="AE66" s="69">
        <f t="shared" si="32"/>
        <v>69.47285139280379</v>
      </c>
      <c r="AF66" s="69">
        <f t="shared" si="33"/>
        <v>114.17478169000886</v>
      </c>
    </row>
    <row r="67" spans="1:32" x14ac:dyDescent="0.2">
      <c r="A67" t="str">
        <f t="shared" si="19"/>
        <v>81 Process, plant and machine operatives</v>
      </c>
      <c r="B67" s="173">
        <f t="shared" si="73"/>
        <v>2.8055539658616433</v>
      </c>
      <c r="C67" s="173">
        <f t="shared" si="73"/>
        <v>2.4431370395362859</v>
      </c>
      <c r="D67" s="173">
        <f t="shared" si="73"/>
        <v>2.1926167275367385</v>
      </c>
      <c r="E67" s="173">
        <f t="shared" si="73"/>
        <v>2.5371817023631915</v>
      </c>
      <c r="F67" s="173">
        <f t="shared" si="73"/>
        <v>2.3814196018703404</v>
      </c>
      <c r="H67" s="68">
        <f t="shared" si="21"/>
        <v>21.032810873959786</v>
      </c>
      <c r="I67" s="69">
        <f t="shared" si="22"/>
        <v>46.037383264459592</v>
      </c>
      <c r="J67" s="69">
        <f t="shared" si="23"/>
        <v>67.070194138419367</v>
      </c>
      <c r="L67" t="str">
        <f t="shared" si="24"/>
        <v>81 Process, plant and machine operatives</v>
      </c>
      <c r="M67" s="173">
        <f t="shared" ref="M67:Q67" si="78">M30/M$35*100</f>
        <v>4.2883997833396688</v>
      </c>
      <c r="N67" s="173">
        <f t="shared" si="78"/>
        <v>3.724810995347954</v>
      </c>
      <c r="O67" s="173">
        <f t="shared" si="78"/>
        <v>3.3689538612036372</v>
      </c>
      <c r="P67" s="173">
        <f t="shared" si="78"/>
        <v>3.8011287621586343</v>
      </c>
      <c r="Q67" s="173">
        <f t="shared" si="78"/>
        <v>3.3978565332939805</v>
      </c>
      <c r="S67" s="68">
        <f t="shared" si="26"/>
        <v>10.683477494470408</v>
      </c>
      <c r="T67" s="69">
        <f t="shared" si="27"/>
        <v>40.118709315093199</v>
      </c>
      <c r="U67" s="69">
        <f t="shared" si="28"/>
        <v>50.802186809563608</v>
      </c>
      <c r="W67" t="str">
        <f t="shared" si="29"/>
        <v>81 Process, plant and machine operatives</v>
      </c>
      <c r="X67" s="173">
        <f t="shared" ref="X67:AB67" si="79">X30/X$35*100</f>
        <v>1.1869897908265532</v>
      </c>
      <c r="Y67" s="173">
        <f t="shared" si="79"/>
        <v>1.1289894528270368</v>
      </c>
      <c r="Z67" s="173">
        <f t="shared" si="79"/>
        <v>0.99136443428977683</v>
      </c>
      <c r="AA67" s="173">
        <f t="shared" si="79"/>
        <v>1.2624544308873633</v>
      </c>
      <c r="AB67" s="173">
        <f t="shared" si="79"/>
        <v>1.3748788482869985</v>
      </c>
      <c r="AD67" s="68">
        <f t="shared" si="31"/>
        <v>56.947865303163361</v>
      </c>
      <c r="AE67" s="69">
        <f t="shared" si="32"/>
        <v>66.57682182013292</v>
      </c>
      <c r="AF67" s="69">
        <f t="shared" si="33"/>
        <v>123.52468712329627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3.0031209682513103</v>
      </c>
      <c r="C68" s="173">
        <f t="shared" si="73"/>
        <v>2.9468739415898524</v>
      </c>
      <c r="D68" s="173">
        <f t="shared" si="73"/>
        <v>2.7152356402881406</v>
      </c>
      <c r="E68" s="173">
        <f t="shared" si="73"/>
        <v>2.7554421205482424</v>
      </c>
      <c r="F68" s="173">
        <f t="shared" si="73"/>
        <v>2.6891582695255671</v>
      </c>
      <c r="H68" s="68">
        <f t="shared" si="21"/>
        <v>10.366877615686594</v>
      </c>
      <c r="I68" s="69">
        <f t="shared" si="22"/>
        <v>56.700146445737701</v>
      </c>
      <c r="J68" s="69">
        <f t="shared" si="23"/>
        <v>67.067024061424291</v>
      </c>
      <c r="L68" t="str">
        <f t="shared" si="24"/>
        <v>82 Transport and mobile machine drivers and operatives</v>
      </c>
      <c r="M68" s="173">
        <f t="shared" ref="M68:Q68" si="80">M31/M$35*100</f>
        <v>5.3246375351796544</v>
      </c>
      <c r="N68" s="173">
        <f t="shared" si="80"/>
        <v>5.355271969576509</v>
      </c>
      <c r="O68" s="173">
        <f t="shared" si="80"/>
        <v>4.953296630834596</v>
      </c>
      <c r="P68" s="173">
        <f t="shared" si="80"/>
        <v>4.9116369841601397</v>
      </c>
      <c r="Q68" s="173">
        <f t="shared" si="80"/>
        <v>4.7693232674102841</v>
      </c>
      <c r="S68" s="68">
        <f t="shared" si="26"/>
        <v>5.6659943760090643</v>
      </c>
      <c r="T68" s="69">
        <f t="shared" si="27"/>
        <v>53.717443207581979</v>
      </c>
      <c r="U68" s="69">
        <f t="shared" si="28"/>
        <v>59.383437583591046</v>
      </c>
      <c r="W68" t="str">
        <f t="shared" si="29"/>
        <v>82 Transport and mobile machine drivers and operatives</v>
      </c>
      <c r="X68" s="173">
        <f t="shared" ref="X68:AB68" si="81">X31/X$35*100</f>
        <v>0.46912619772869091</v>
      </c>
      <c r="Y68" s="173">
        <f t="shared" si="81"/>
        <v>0.4774545998278204</v>
      </c>
      <c r="Z68" s="173">
        <f t="shared" si="81"/>
        <v>0.42977187282214224</v>
      </c>
      <c r="AA68" s="173">
        <f t="shared" si="81"/>
        <v>0.58085705864935466</v>
      </c>
      <c r="AB68" s="173">
        <f t="shared" si="81"/>
        <v>0.6292460606922875</v>
      </c>
      <c r="AD68" s="68">
        <f t="shared" si="31"/>
        <v>65.694019424134837</v>
      </c>
      <c r="AE68" s="69">
        <f t="shared" si="32"/>
        <v>91.805133448410587</v>
      </c>
      <c r="AF68" s="69">
        <f t="shared" si="33"/>
        <v>157.49915287254541</v>
      </c>
    </row>
    <row r="69" spans="1:32" x14ac:dyDescent="0.2">
      <c r="A69" t="str">
        <f t="shared" si="19"/>
        <v>91 Elementary trades and related occupations</v>
      </c>
      <c r="B69" s="173">
        <f t="shared" si="73"/>
        <v>2.0722951584612299</v>
      </c>
      <c r="C69" s="173">
        <f t="shared" si="73"/>
        <v>1.7181463866747844</v>
      </c>
      <c r="D69" s="173">
        <f t="shared" si="73"/>
        <v>1.5599299876171306</v>
      </c>
      <c r="E69" s="173">
        <f t="shared" si="73"/>
        <v>1.3407174923540133</v>
      </c>
      <c r="F69" s="173">
        <f t="shared" si="73"/>
        <v>1.2771762397726851</v>
      </c>
      <c r="H69" s="68">
        <f t="shared" si="21"/>
        <v>-8.7620240878267346</v>
      </c>
      <c r="I69" s="69">
        <f t="shared" si="22"/>
        <v>35.864999764700926</v>
      </c>
      <c r="J69" s="69">
        <f t="shared" si="23"/>
        <v>27.102975676874191</v>
      </c>
      <c r="L69" t="str">
        <f t="shared" si="24"/>
        <v>91 Elementary trades and related occupations</v>
      </c>
      <c r="M69" s="173">
        <f t="shared" ref="M69:Q70" si="82">M32/M$35*100</f>
        <v>2.9019352817076056</v>
      </c>
      <c r="N69" s="173">
        <f t="shared" si="82"/>
        <v>2.4931192996721534</v>
      </c>
      <c r="O69" s="173">
        <f t="shared" si="82"/>
        <v>2.3046495121204136</v>
      </c>
      <c r="P69" s="173">
        <f t="shared" si="82"/>
        <v>1.9680661601691611</v>
      </c>
      <c r="Q69" s="173">
        <f t="shared" si="82"/>
        <v>1.9025943585908769</v>
      </c>
      <c r="S69" s="68">
        <f t="shared" si="26"/>
        <v>-9.4029330547570282</v>
      </c>
      <c r="T69" s="69">
        <f t="shared" si="27"/>
        <v>29.192801211641211</v>
      </c>
      <c r="U69" s="69">
        <f t="shared" si="28"/>
        <v>19.789868156884186</v>
      </c>
      <c r="W69" t="str">
        <f t="shared" si="29"/>
        <v>91 Elementary trades and related occupations</v>
      </c>
      <c r="X69" s="173">
        <f t="shared" ref="X69:AB70" si="83">X32/X$35*100</f>
        <v>1.166721722686153</v>
      </c>
      <c r="Y69" s="173">
        <f t="shared" si="83"/>
        <v>0.92353807091512508</v>
      </c>
      <c r="Z69" s="173">
        <f t="shared" si="83"/>
        <v>0.79943708891324783</v>
      </c>
      <c r="AA69" s="173">
        <f t="shared" si="83"/>
        <v>0.70801816417374897</v>
      </c>
      <c r="AB69" s="173">
        <f t="shared" si="83"/>
        <v>0.65784728274803383</v>
      </c>
      <c r="AD69" s="68">
        <f t="shared" si="31"/>
        <v>-6.875252334752691</v>
      </c>
      <c r="AE69" s="69">
        <f t="shared" si="32"/>
        <v>55.507283474835212</v>
      </c>
      <c r="AF69" s="69">
        <f t="shared" si="33"/>
        <v>48.632031140082525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10.666224511506938</v>
      </c>
      <c r="C70" s="173">
        <f t="shared" si="73"/>
        <v>10.823956355205155</v>
      </c>
      <c r="D70" s="173">
        <f t="shared" si="73"/>
        <v>10.33423165372049</v>
      </c>
      <c r="E70" s="173">
        <f t="shared" si="73"/>
        <v>10.683035294007734</v>
      </c>
      <c r="F70" s="173">
        <f t="shared" si="73"/>
        <v>10.10353655714521</v>
      </c>
      <c r="H70" s="68">
        <f t="shared" si="21"/>
        <v>8.9494753235053821</v>
      </c>
      <c r="I70" s="69">
        <f t="shared" si="22"/>
        <v>52.689538774487168</v>
      </c>
      <c r="J70" s="69">
        <f t="shared" si="23"/>
        <v>61.63901409799255</v>
      </c>
      <c r="L70" t="str">
        <f t="shared" si="24"/>
        <v>92 Elementary administration and service occupations</v>
      </c>
      <c r="M70" s="173">
        <f t="shared" si="82"/>
        <v>9.7908739947278871</v>
      </c>
      <c r="N70" s="173">
        <f t="shared" si="82"/>
        <v>9.1675033152502792</v>
      </c>
      <c r="O70" s="173">
        <f t="shared" si="82"/>
        <v>9.5280386363001419</v>
      </c>
      <c r="P70" s="173">
        <f t="shared" si="82"/>
        <v>10.178458109803275</v>
      </c>
      <c r="Q70" s="173">
        <f t="shared" si="82"/>
        <v>9.4554503783590338</v>
      </c>
      <c r="S70" s="68">
        <f t="shared" si="26"/>
        <v>8.9059307930600315</v>
      </c>
      <c r="T70" s="69">
        <f t="shared" si="27"/>
        <v>43.076016076985077</v>
      </c>
      <c r="U70" s="69">
        <f t="shared" si="28"/>
        <v>51.981946870045114</v>
      </c>
      <c r="W70" t="str">
        <f t="shared" si="29"/>
        <v>92 Elementary administration and service occupations</v>
      </c>
      <c r="X70" s="173">
        <f t="shared" si="83"/>
        <v>11.621692012144811</v>
      </c>
      <c r="Y70" s="173">
        <f t="shared" si="83"/>
        <v>12.52237876215449</v>
      </c>
      <c r="Z70" s="173">
        <f t="shared" si="83"/>
        <v>11.157500071641664</v>
      </c>
      <c r="AA70" s="173">
        <f t="shared" si="83"/>
        <v>11.191916019893517</v>
      </c>
      <c r="AB70" s="173">
        <f t="shared" si="83"/>
        <v>10.745312874608146</v>
      </c>
      <c r="AD70" s="68">
        <f t="shared" si="31"/>
        <v>8.9874481256215208</v>
      </c>
      <c r="AE70" s="69">
        <f t="shared" si="32"/>
        <v>61.072965838651236</v>
      </c>
      <c r="AF70" s="69">
        <f t="shared" si="33"/>
        <v>70.060413964272755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11.437129976846288</v>
      </c>
      <c r="I72" s="67">
        <f>IF(D35&gt;0,I35/D35*100,0)</f>
        <v>51.512320643278798</v>
      </c>
      <c r="J72" s="67">
        <f>IF(D35&gt;0,(J35/D35)*100,0)</f>
        <v>62.94945062012507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9.7419874037336136</v>
      </c>
      <c r="T72" s="67">
        <f t="shared" ref="T72" si="85">IF(O35&gt;0,T35/O35*100,0)</f>
        <v>42.659677158136013</v>
      </c>
      <c r="U72" s="67">
        <f t="shared" ref="U72" si="86">IF(O35&gt;0,(U35/O35)*100,0)</f>
        <v>52.401664561869644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13.168176158296346</v>
      </c>
      <c r="AE72" s="67">
        <f t="shared" ref="AE72" si="88">IF(Z35&gt;0,AE35/Z35*100,0)</f>
        <v>60.552465669285247</v>
      </c>
      <c r="AF72" s="67">
        <f t="shared" ref="AF72" si="89">IF(Z35&gt;0,(AF35/Z35)*100,0)</f>
        <v>73.720641827581602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Cornwall and the Isles of Scilly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Cornwall and the Isles of Scilly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Cornwall and the Isles of Scilly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4.3787859540798335</v>
      </c>
      <c r="C82" s="18">
        <f t="shared" ref="B82:E107" si="96">IF(AND(D$6-C$6 &lt;&gt; 0,C8&lt;&gt;0,D8&lt;&gt;0),(EXP(LN(D8/C8)/(D$6-C$6))-1)*100,0)</f>
        <v>3.4584821943360211</v>
      </c>
      <c r="D82" s="18">
        <f t="shared" si="96"/>
        <v>-1.3435596775605685</v>
      </c>
      <c r="E82" s="18">
        <f t="shared" si="96"/>
        <v>1.036580755434513</v>
      </c>
      <c r="F82" s="18">
        <f t="shared" ref="F82:F107" si="97">IF(AND(F$6-D$6 &lt;&gt; 0,D8&lt;&gt;0,F8&lt;&gt;0),(EXP(LN(F8/D8)/(F$6-D$6))-1)*100,0)</f>
        <v>0.23688783256947676</v>
      </c>
      <c r="H82" s="18">
        <f t="shared" ref="H82:H107" si="98">IF($F$6-$D$6 &lt;&gt; 0,(EXP(LN(1+(H45/100))/($F$6-$D$6))-1)*100,0)</f>
        <v>0.23688783256947676</v>
      </c>
      <c r="I82" s="18">
        <f t="shared" ref="I82:I107" si="99">IF(D8&gt;0,((1+(I8/D8))^(1/($F$6-$D$6))-1)*100,0)</f>
        <v>2.7064570744502969</v>
      </c>
      <c r="J82" s="18">
        <f t="shared" ref="J82:J107" si="100">IF($F$6-$D$6 &lt;&gt; 0,(EXP(LN(1+(J45/100))/($F$6-$D$6))-1)*100,0)</f>
        <v>2.8703396228998646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3.0126820700899559</v>
      </c>
      <c r="N82" s="18">
        <f t="shared" si="102"/>
        <v>1.8443760433582979</v>
      </c>
      <c r="O82" s="18">
        <f t="shared" si="102"/>
        <v>-1.8778418313692646</v>
      </c>
      <c r="P82" s="18">
        <f t="shared" si="102"/>
        <v>0.66361339632035055</v>
      </c>
      <c r="Q82" s="18">
        <f t="shared" ref="Q82:Q107" si="103">IF(AND(Q$6-O$6 &lt;&gt; 0,O8&lt;&gt;0,Q8&lt;&gt;0),(EXP(LN(Q8/O8)/(Q$6-O$6))-1)*100,0)</f>
        <v>-0.19076940763113059</v>
      </c>
      <c r="S82" s="18">
        <f t="shared" ref="S82:S107" si="104">IF($F$6-$D$6 &lt;&gt; 0,(EXP(LN(1+(S45/100))/($F$6-$D$6))-1)*100,0)</f>
        <v>-0.19076940763113059</v>
      </c>
      <c r="T82" s="18">
        <f t="shared" ref="T82:T107" si="105">IF(O8&gt;0,((1+(T8/O8))^(1/($F$6-$D$6))-1)*100,0)</f>
        <v>2.4268029501314459</v>
      </c>
      <c r="U82" s="18">
        <f t="shared" ref="U82:U107" si="106">IF($F$6-$D$6 &lt;&gt; 0,(EXP(LN(1+(U45/100))/($F$6-$D$6))-1)*100,0)</f>
        <v>2.290985848613647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7.5865107454057945</v>
      </c>
      <c r="Y82" s="18">
        <f t="shared" si="108"/>
        <v>6.860050477355828</v>
      </c>
      <c r="Z82" s="18">
        <f t="shared" si="108"/>
        <v>-0.30415511839212428</v>
      </c>
      <c r="AA82" s="18">
        <f t="shared" si="108"/>
        <v>1.6972336937273402</v>
      </c>
      <c r="AB82" s="18">
        <f t="shared" ref="AB82:AB107" si="109">IF(AND(AB$6-Z$6 &lt;&gt; 0,Z8&lt;&gt;0,AB8&lt;&gt;0),(EXP(LN(AB8/Z8)/(AB$6-Z$6))-1)*100,0)</f>
        <v>1.0256792626949451</v>
      </c>
      <c r="AD82" s="18">
        <f t="shared" ref="AD82:AD107" si="110">IF($F$6-$D$6 &lt;&gt; 0,(EXP(LN(1+(AD45/100))/($F$6-$D$6))-1)*100,0)</f>
        <v>1.0256792626949451</v>
      </c>
      <c r="AE82" s="18">
        <f t="shared" ref="AE82:AE107" si="111">IF(Z8&gt;0,((1+(AE8/Z8))^(1/($F$6-$D$6))-1)*100,0)</f>
        <v>3.2378725344843318</v>
      </c>
      <c r="AF82" s="18">
        <f t="shared" ref="AF82:AF107" si="112">IF($F$6-$D$6 &lt;&gt; 0,(EXP(LN(1+(AF45/100))/($F$6-$D$6))-1)*100,0)</f>
        <v>3.9120134575362897</v>
      </c>
    </row>
    <row r="83" spans="1:32" x14ac:dyDescent="0.2">
      <c r="A83" t="str">
        <f t="shared" si="95"/>
        <v>12 Other managers and proprietors</v>
      </c>
      <c r="B83" s="18">
        <f t="shared" si="96"/>
        <v>2.9691585142225474</v>
      </c>
      <c r="C83" s="18">
        <f t="shared" si="96"/>
        <v>0.28006593417320147</v>
      </c>
      <c r="D83" s="18">
        <f t="shared" si="96"/>
        <v>4.4591707091759414</v>
      </c>
      <c r="E83" s="18">
        <f t="shared" si="96"/>
        <v>1.6344146685649097</v>
      </c>
      <c r="F83" s="18">
        <f t="shared" si="97"/>
        <v>2.5674090074013112</v>
      </c>
      <c r="H83" s="18">
        <f t="shared" si="98"/>
        <v>2.5674090074013112</v>
      </c>
      <c r="I83" s="18">
        <f t="shared" si="99"/>
        <v>3.7215567211057454</v>
      </c>
      <c r="J83" s="18">
        <f t="shared" si="100"/>
        <v>5.373338573057751</v>
      </c>
      <c r="L83" t="str">
        <f t="shared" si="101"/>
        <v>12 Other managers and proprietors</v>
      </c>
      <c r="M83" s="18">
        <f t="shared" si="102"/>
        <v>3.0033009404452304</v>
      </c>
      <c r="N83" s="18">
        <f t="shared" si="102"/>
        <v>-5.1374659287709346</v>
      </c>
      <c r="O83" s="18">
        <f t="shared" si="102"/>
        <v>5.1296020473237558</v>
      </c>
      <c r="P83" s="18">
        <f t="shared" si="102"/>
        <v>1.8464460810037275</v>
      </c>
      <c r="Q83" s="18">
        <f t="shared" si="103"/>
        <v>2.929277929359575</v>
      </c>
      <c r="S83" s="18">
        <f t="shared" si="104"/>
        <v>2.929277929359575</v>
      </c>
      <c r="T83" s="18">
        <f t="shared" si="105"/>
        <v>3.5574015951521876</v>
      </c>
      <c r="U83" s="18">
        <f t="shared" si="106"/>
        <v>5.4964145913898088</v>
      </c>
      <c r="W83" t="str">
        <f t="shared" si="107"/>
        <v>12 Other managers and proprietors</v>
      </c>
      <c r="X83" s="18">
        <f t="shared" si="108"/>
        <v>2.915526413244085</v>
      </c>
      <c r="Y83" s="18">
        <f t="shared" si="108"/>
        <v>8.8082694574673113</v>
      </c>
      <c r="Z83" s="18">
        <f t="shared" si="108"/>
        <v>3.5100759191964315</v>
      </c>
      <c r="AA83" s="18">
        <f t="shared" si="108"/>
        <v>1.3124075983920847</v>
      </c>
      <c r="AB83" s="18">
        <f t="shared" si="109"/>
        <v>2.0397297617882337</v>
      </c>
      <c r="AD83" s="18">
        <f t="shared" si="110"/>
        <v>2.0397297617882337</v>
      </c>
      <c r="AE83" s="18">
        <f t="shared" si="111"/>
        <v>3.9410861050103385</v>
      </c>
      <c r="AF83" s="18">
        <f t="shared" si="112"/>
        <v>5.2010805306188068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2.7170359996831817</v>
      </c>
      <c r="C84" s="18">
        <f t="shared" si="96"/>
        <v>3.5621492040952996</v>
      </c>
      <c r="D84" s="18">
        <f t="shared" si="96"/>
        <v>1.3754795825480004</v>
      </c>
      <c r="E84" s="18">
        <f t="shared" si="96"/>
        <v>1.2292612310273343</v>
      </c>
      <c r="F84" s="18">
        <f t="shared" si="97"/>
        <v>1.277977233476113</v>
      </c>
      <c r="H84" s="18">
        <f t="shared" si="98"/>
        <v>1.277977233476113</v>
      </c>
      <c r="I84" s="18">
        <f t="shared" si="99"/>
        <v>2.3188671065941024</v>
      </c>
      <c r="J84" s="18">
        <f t="shared" si="100"/>
        <v>3.2693514941891211</v>
      </c>
      <c r="L84" t="str">
        <f t="shared" si="101"/>
        <v>21 Science, research, engineering and technology professionals</v>
      </c>
      <c r="M84" s="18">
        <f t="shared" si="102"/>
        <v>2.7618274534560117</v>
      </c>
      <c r="N84" s="18">
        <f t="shared" si="102"/>
        <v>-0.49707760861416039</v>
      </c>
      <c r="O84" s="18">
        <f t="shared" si="102"/>
        <v>0.61372092826328384</v>
      </c>
      <c r="P84" s="18">
        <f t="shared" si="102"/>
        <v>0.9651647913287098</v>
      </c>
      <c r="Q84" s="18">
        <f t="shared" si="103"/>
        <v>0.84788064897463045</v>
      </c>
      <c r="S84" s="18">
        <f t="shared" si="104"/>
        <v>0.84788064897463045</v>
      </c>
      <c r="T84" s="18">
        <f t="shared" si="105"/>
        <v>1.9869311810506884</v>
      </c>
      <c r="U84" s="18">
        <f t="shared" si="106"/>
        <v>2.6401997163286728</v>
      </c>
      <c r="W84" t="str">
        <f t="shared" si="107"/>
        <v>21 Science, research, engineering and technology professionals</v>
      </c>
      <c r="X84" s="18">
        <f t="shared" si="108"/>
        <v>2.52655069583263</v>
      </c>
      <c r="Y84" s="18">
        <f t="shared" si="108"/>
        <v>20.924127120477507</v>
      </c>
      <c r="Z84" s="18">
        <f t="shared" si="108"/>
        <v>3.8887422508332437</v>
      </c>
      <c r="AA84" s="18">
        <f t="shared" si="108"/>
        <v>1.9859853175869135</v>
      </c>
      <c r="AB84" s="18">
        <f t="shared" si="109"/>
        <v>2.6163335868074622</v>
      </c>
      <c r="AD84" s="18">
        <f t="shared" si="110"/>
        <v>2.6163335868074622</v>
      </c>
      <c r="AE84" s="18">
        <f t="shared" si="111"/>
        <v>3.3802972253010211</v>
      </c>
      <c r="AF84" s="18">
        <f t="shared" si="112"/>
        <v>5.1359439033602072</v>
      </c>
    </row>
    <row r="85" spans="1:32" x14ac:dyDescent="0.2">
      <c r="A85" t="str">
        <f t="shared" si="95"/>
        <v>22 Health professionals</v>
      </c>
      <c r="B85" s="18">
        <f t="shared" si="96"/>
        <v>2.9964678626404284</v>
      </c>
      <c r="C85" s="18">
        <f t="shared" si="96"/>
        <v>-1.0177929225661408</v>
      </c>
      <c r="D85" s="18">
        <f t="shared" si="96"/>
        <v>1.9112135023574561</v>
      </c>
      <c r="E85" s="18">
        <f t="shared" si="96"/>
        <v>1.2402646824330565</v>
      </c>
      <c r="F85" s="18">
        <f t="shared" si="97"/>
        <v>1.4634220363676453</v>
      </c>
      <c r="H85" s="18">
        <f t="shared" si="98"/>
        <v>1.4634220363676453</v>
      </c>
      <c r="I85" s="18">
        <f t="shared" si="99"/>
        <v>3.188178537416464</v>
      </c>
      <c r="J85" s="18">
        <f t="shared" si="100"/>
        <v>4.1665902351918582</v>
      </c>
      <c r="L85" t="str">
        <f t="shared" si="101"/>
        <v>22 Health professionals</v>
      </c>
      <c r="M85" s="18">
        <f t="shared" si="102"/>
        <v>1.6983214886547415</v>
      </c>
      <c r="N85" s="18">
        <f t="shared" si="102"/>
        <v>11.199036578913102</v>
      </c>
      <c r="O85" s="18">
        <f t="shared" si="102"/>
        <v>1.9431072962903251</v>
      </c>
      <c r="P85" s="18">
        <f t="shared" si="102"/>
        <v>1.3697008573192226</v>
      </c>
      <c r="Q85" s="18">
        <f t="shared" si="103"/>
        <v>1.5604770738389728</v>
      </c>
      <c r="S85" s="18">
        <f t="shared" si="104"/>
        <v>1.5604770738389728</v>
      </c>
      <c r="T85" s="18">
        <f t="shared" si="105"/>
        <v>2.4607479514173303</v>
      </c>
      <c r="U85" s="18">
        <f t="shared" si="106"/>
        <v>3.6067406782719136</v>
      </c>
      <c r="W85" t="str">
        <f t="shared" si="107"/>
        <v>22 Health professionals</v>
      </c>
      <c r="X85" s="18">
        <f t="shared" si="108"/>
        <v>3.4554133161820877</v>
      </c>
      <c r="Y85" s="18">
        <f t="shared" si="108"/>
        <v>-5.1554932183496494</v>
      </c>
      <c r="Z85" s="18">
        <f t="shared" si="108"/>
        <v>1.8985377014277161</v>
      </c>
      <c r="AA85" s="18">
        <f t="shared" si="108"/>
        <v>1.1883372638603618</v>
      </c>
      <c r="AB85" s="18">
        <f t="shared" si="109"/>
        <v>1.4245190467192526</v>
      </c>
      <c r="AD85" s="18">
        <f t="shared" si="110"/>
        <v>1.4245190467192526</v>
      </c>
      <c r="AE85" s="18">
        <f t="shared" si="111"/>
        <v>3.4582036779712277</v>
      </c>
      <c r="AF85" s="18">
        <f t="shared" si="112"/>
        <v>4.3777074269919947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0.80011379658655457</v>
      </c>
      <c r="C86" s="18">
        <f t="shared" si="96"/>
        <v>0.2981914235177241</v>
      </c>
      <c r="D86" s="18">
        <f t="shared" si="96"/>
        <v>1.1191783838629066</v>
      </c>
      <c r="E86" s="18">
        <f t="shared" si="96"/>
        <v>1.0807232582473958</v>
      </c>
      <c r="F86" s="18">
        <f t="shared" si="97"/>
        <v>1.0935400082562108</v>
      </c>
      <c r="H86" s="18">
        <f t="shared" si="98"/>
        <v>1.0935400082562108</v>
      </c>
      <c r="I86" s="18">
        <f t="shared" si="99"/>
        <v>2.9870893320914416</v>
      </c>
      <c r="J86" s="18">
        <f t="shared" si="100"/>
        <v>3.7306866854485365</v>
      </c>
      <c r="L86" t="str">
        <f t="shared" si="101"/>
        <v>23 Teaching and other educational professionals</v>
      </c>
      <c r="M86" s="18">
        <f t="shared" si="102"/>
        <v>-0.60304727868246699</v>
      </c>
      <c r="N86" s="18">
        <f t="shared" si="102"/>
        <v>-6.2791593028906139</v>
      </c>
      <c r="O86" s="18">
        <f t="shared" si="102"/>
        <v>1.8823102024233096</v>
      </c>
      <c r="P86" s="18">
        <f t="shared" si="102"/>
        <v>1.015029529649869</v>
      </c>
      <c r="Q86" s="18">
        <f t="shared" si="103"/>
        <v>1.3032996581383349</v>
      </c>
      <c r="S86" s="18">
        <f t="shared" si="104"/>
        <v>1.3032996581383349</v>
      </c>
      <c r="T86" s="18">
        <f t="shared" si="105"/>
        <v>2.6264878419077764</v>
      </c>
      <c r="U86" s="18">
        <f t="shared" si="106"/>
        <v>3.5589426093932008</v>
      </c>
      <c r="W86" t="str">
        <f t="shared" si="107"/>
        <v>23 Teaching and other educational professionals</v>
      </c>
      <c r="X86" s="18">
        <f t="shared" si="108"/>
        <v>1.5505452882248694</v>
      </c>
      <c r="Y86" s="18">
        <f t="shared" si="108"/>
        <v>3.6320190777811234</v>
      </c>
      <c r="Z86" s="18">
        <f t="shared" si="108"/>
        <v>0.76152600732890541</v>
      </c>
      <c r="AA86" s="18">
        <f t="shared" si="108"/>
        <v>1.1124113412518399</v>
      </c>
      <c r="AB86" s="18">
        <f t="shared" si="109"/>
        <v>0.99531400630181732</v>
      </c>
      <c r="AD86" s="18">
        <f t="shared" si="110"/>
        <v>0.99531400630181732</v>
      </c>
      <c r="AE86" s="18">
        <f t="shared" si="111"/>
        <v>3.1466523833578286</v>
      </c>
      <c r="AF86" s="18">
        <f t="shared" si="112"/>
        <v>3.8081006904491677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3.4354413998484157</v>
      </c>
      <c r="C87" s="18">
        <f t="shared" si="96"/>
        <v>8.3690732714184701</v>
      </c>
      <c r="D87" s="18">
        <f t="shared" si="96"/>
        <v>2.5603520130352386</v>
      </c>
      <c r="E87" s="18">
        <f t="shared" si="96"/>
        <v>1.3945641067067305</v>
      </c>
      <c r="F87" s="18">
        <f t="shared" si="97"/>
        <v>1.7816802170652402</v>
      </c>
      <c r="H87" s="18">
        <f t="shared" si="98"/>
        <v>1.7816802170652402</v>
      </c>
      <c r="I87" s="18">
        <f t="shared" si="99"/>
        <v>2.9795627595324392</v>
      </c>
      <c r="J87" s="18">
        <f t="shared" si="100"/>
        <v>4.2113745275935033</v>
      </c>
      <c r="L87" t="str">
        <f t="shared" si="101"/>
        <v>24 Business, media and public service professionals</v>
      </c>
      <c r="M87" s="18">
        <f t="shared" si="102"/>
        <v>1.984798028277579</v>
      </c>
      <c r="N87" s="18">
        <f t="shared" si="102"/>
        <v>6.1715928635587058</v>
      </c>
      <c r="O87" s="18">
        <f t="shared" si="102"/>
        <v>2.6125862698625602</v>
      </c>
      <c r="P87" s="18">
        <f t="shared" si="102"/>
        <v>1.1601201269431316</v>
      </c>
      <c r="Q87" s="18">
        <f t="shared" si="103"/>
        <v>1.6419766341081221</v>
      </c>
      <c r="S87" s="18">
        <f t="shared" si="104"/>
        <v>1.6419766341081221</v>
      </c>
      <c r="T87" s="18">
        <f t="shared" si="105"/>
        <v>2.6671201988067272</v>
      </c>
      <c r="U87" s="18">
        <f t="shared" si="106"/>
        <v>3.8440130854893617</v>
      </c>
      <c r="W87" t="str">
        <f t="shared" si="107"/>
        <v>24 Business, media and public service professionals</v>
      </c>
      <c r="X87" s="18">
        <f t="shared" si="108"/>
        <v>5.598413450000872</v>
      </c>
      <c r="Y87" s="18">
        <f t="shared" si="108"/>
        <v>11.372883448925553</v>
      </c>
      <c r="Z87" s="18">
        <f t="shared" si="108"/>
        <v>2.4921256927111779</v>
      </c>
      <c r="AA87" s="18">
        <f t="shared" si="108"/>
        <v>1.6946602314636738</v>
      </c>
      <c r="AB87" s="18">
        <f t="shared" si="109"/>
        <v>1.9597902259566924</v>
      </c>
      <c r="AD87" s="18">
        <f t="shared" si="110"/>
        <v>1.9597902259566924</v>
      </c>
      <c r="AE87" s="18">
        <f t="shared" si="111"/>
        <v>3.3677583075880646</v>
      </c>
      <c r="AF87" s="18">
        <f t="shared" si="112"/>
        <v>4.6643988843271256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3.0899718572396484</v>
      </c>
      <c r="C88" s="18">
        <f t="shared" si="96"/>
        <v>9.9800524484691131</v>
      </c>
      <c r="D88" s="18">
        <f t="shared" si="96"/>
        <v>-2.3863760053042693</v>
      </c>
      <c r="E88" s="18">
        <f t="shared" si="96"/>
        <v>0.77387846898353541</v>
      </c>
      <c r="F88" s="18">
        <f t="shared" si="97"/>
        <v>-0.29074732273743908</v>
      </c>
      <c r="H88" s="18">
        <f t="shared" si="98"/>
        <v>-0.29074732273743908</v>
      </c>
      <c r="I88" s="18">
        <f t="shared" si="99"/>
        <v>2.1510109538202871</v>
      </c>
      <c r="J88" s="18">
        <f t="shared" si="100"/>
        <v>1.9363875736779779</v>
      </c>
      <c r="L88" t="str">
        <f t="shared" si="101"/>
        <v>31 Science, engineering and technology associate professionals</v>
      </c>
      <c r="M88" s="18">
        <f t="shared" si="102"/>
        <v>3.9168028895832485</v>
      </c>
      <c r="N88" s="18">
        <f t="shared" si="102"/>
        <v>5.0183013911125451</v>
      </c>
      <c r="O88" s="18">
        <f t="shared" si="102"/>
        <v>-3.802466162667173</v>
      </c>
      <c r="P88" s="18">
        <f t="shared" si="102"/>
        <v>0.24653669137546519</v>
      </c>
      <c r="Q88" s="18">
        <f t="shared" si="103"/>
        <v>-1.1217212165584578</v>
      </c>
      <c r="S88" s="18">
        <f t="shared" si="104"/>
        <v>-1.1217212165584578</v>
      </c>
      <c r="T88" s="18">
        <f t="shared" si="105"/>
        <v>1.7947687966191728</v>
      </c>
      <c r="U88" s="18">
        <f t="shared" si="106"/>
        <v>0.9369675632233232</v>
      </c>
      <c r="W88" t="str">
        <f t="shared" si="107"/>
        <v>31 Science, engineering and technology associate professionals</v>
      </c>
      <c r="X88" s="18">
        <f t="shared" si="108"/>
        <v>0.80889791115192899</v>
      </c>
      <c r="Y88" s="18">
        <f t="shared" si="108"/>
        <v>24.752192189274467</v>
      </c>
      <c r="Z88" s="18">
        <f t="shared" si="108"/>
        <v>0.8406758787712576</v>
      </c>
      <c r="AA88" s="18">
        <f t="shared" si="108"/>
        <v>1.750096150304592</v>
      </c>
      <c r="AB88" s="18">
        <f t="shared" si="109"/>
        <v>1.4460484150048858</v>
      </c>
      <c r="AD88" s="18">
        <f t="shared" si="110"/>
        <v>1.4460484150048858</v>
      </c>
      <c r="AE88" s="18">
        <f t="shared" si="111"/>
        <v>2.9742691787542075</v>
      </c>
      <c r="AF88" s="18">
        <f t="shared" si="112"/>
        <v>3.9671920436146202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1.7859838538704542</v>
      </c>
      <c r="C89" s="18">
        <f t="shared" si="96"/>
        <v>0.52649204536348027</v>
      </c>
      <c r="D89" s="18">
        <f t="shared" si="96"/>
        <v>0.58982585478604133</v>
      </c>
      <c r="E89" s="18">
        <f t="shared" si="96"/>
        <v>1.1328538940773569</v>
      </c>
      <c r="F89" s="18">
        <f t="shared" si="97"/>
        <v>0.95151960406443248</v>
      </c>
      <c r="H89" s="18">
        <f t="shared" si="98"/>
        <v>0.95151960406443248</v>
      </c>
      <c r="I89" s="18">
        <f t="shared" si="99"/>
        <v>3.215272729276597</v>
      </c>
      <c r="J89" s="18">
        <f t="shared" si="100"/>
        <v>3.8413431409893617</v>
      </c>
      <c r="L89" t="str">
        <f t="shared" si="101"/>
        <v>32 Health and social care associate professionals</v>
      </c>
      <c r="M89" s="18">
        <f t="shared" si="102"/>
        <v>-1.5624694902577785</v>
      </c>
      <c r="N89" s="18">
        <f t="shared" si="102"/>
        <v>12.077659516309659</v>
      </c>
      <c r="O89" s="18">
        <f t="shared" si="102"/>
        <v>-1.0114335428143995</v>
      </c>
      <c r="P89" s="18">
        <f t="shared" si="102"/>
        <v>0.96474207098189435</v>
      </c>
      <c r="Q89" s="18">
        <f>IF(AND(Q$6-O$6 &lt;&gt; 0,O15&lt;&gt;0,Q15&lt;&gt;0),(EXP(LN(Q15/O15)/(Q$6-O$6))-1)*100,0)</f>
        <v>0.30167178789120008</v>
      </c>
      <c r="S89" s="18">
        <f t="shared" si="104"/>
        <v>0.30167178789120008</v>
      </c>
      <c r="T89" s="18">
        <f t="shared" si="105"/>
        <v>2.639408217979855</v>
      </c>
      <c r="U89" s="18">
        <f t="shared" si="106"/>
        <v>2.850306714636397</v>
      </c>
      <c r="W89" t="str">
        <f t="shared" si="107"/>
        <v>32 Health and social care associate professionals</v>
      </c>
      <c r="X89" s="18">
        <f t="shared" si="108"/>
        <v>2.7444210015367343</v>
      </c>
      <c r="Y89" s="18">
        <f t="shared" si="108"/>
        <v>-2.4422440673172674</v>
      </c>
      <c r="Z89" s="18">
        <f t="shared" si="108"/>
        <v>1.043683246142213</v>
      </c>
      <c r="AA89" s="18">
        <f t="shared" si="108"/>
        <v>1.1772225843473372</v>
      </c>
      <c r="AB89" s="18">
        <f t="shared" si="109"/>
        <v>1.1326898736107482</v>
      </c>
      <c r="AD89" s="18">
        <f t="shared" si="110"/>
        <v>1.1326898736107482</v>
      </c>
      <c r="AE89" s="18">
        <f t="shared" si="111"/>
        <v>3.3770325885169372</v>
      </c>
      <c r="AF89" s="18">
        <f t="shared" si="112"/>
        <v>4.1102627666283809</v>
      </c>
    </row>
    <row r="90" spans="1:32" x14ac:dyDescent="0.2">
      <c r="A90" t="str">
        <f t="shared" si="95"/>
        <v>33 Protective service occupations</v>
      </c>
      <c r="B90" s="18">
        <f t="shared" si="96"/>
        <v>0.5067767760180697</v>
      </c>
      <c r="C90" s="18">
        <f t="shared" si="96"/>
        <v>7.965500187075869</v>
      </c>
      <c r="D90" s="18">
        <f t="shared" si="96"/>
        <v>3.9961527086072923</v>
      </c>
      <c r="E90" s="18">
        <f t="shared" si="96"/>
        <v>1.5249580431917931</v>
      </c>
      <c r="F90" s="18">
        <f t="shared" si="97"/>
        <v>2.3420951174925264</v>
      </c>
      <c r="H90" s="18">
        <f t="shared" si="98"/>
        <v>2.3420951174925264</v>
      </c>
      <c r="I90" s="18">
        <f t="shared" si="99"/>
        <v>2.3862824529921722</v>
      </c>
      <c r="J90" s="18">
        <f t="shared" si="100"/>
        <v>4.1472442809067367</v>
      </c>
      <c r="L90" t="str">
        <f t="shared" si="101"/>
        <v>33 Protective service occupations</v>
      </c>
      <c r="M90" s="18">
        <f t="shared" si="102"/>
        <v>-0.3751830424787217</v>
      </c>
      <c r="N90" s="18">
        <f t="shared" si="102"/>
        <v>6.6114066335791755</v>
      </c>
      <c r="O90" s="18">
        <f t="shared" si="102"/>
        <v>3.2990885230959499</v>
      </c>
      <c r="P90" s="18">
        <f t="shared" si="102"/>
        <v>1.0861215114084555</v>
      </c>
      <c r="Q90" s="18">
        <f t="shared" si="103"/>
        <v>1.8184588151151759</v>
      </c>
      <c r="S90" s="18">
        <f t="shared" si="104"/>
        <v>1.8184588151151759</v>
      </c>
      <c r="T90" s="18">
        <f t="shared" si="105"/>
        <v>1.9305356422850029</v>
      </c>
      <c r="U90" s="18">
        <f t="shared" si="106"/>
        <v>3.3637369613944257</v>
      </c>
      <c r="W90" t="str">
        <f t="shared" si="107"/>
        <v>33 Protective service occupations</v>
      </c>
      <c r="X90" s="18">
        <f t="shared" si="108"/>
        <v>3.0656205478287291</v>
      </c>
      <c r="Y90" s="18">
        <f t="shared" si="108"/>
        <v>11.575676294077031</v>
      </c>
      <c r="Z90" s="18">
        <f t="shared" si="108"/>
        <v>5.6920554289208836</v>
      </c>
      <c r="AA90" s="18">
        <f t="shared" si="108"/>
        <v>2.462807828576663</v>
      </c>
      <c r="AB90" s="18">
        <f t="shared" si="109"/>
        <v>3.5281094135247937</v>
      </c>
      <c r="AD90" s="18">
        <f t="shared" si="110"/>
        <v>3.5281094135247937</v>
      </c>
      <c r="AE90" s="18">
        <f t="shared" si="111"/>
        <v>3.4334172737707558</v>
      </c>
      <c r="AF90" s="18">
        <f t="shared" si="112"/>
        <v>5.835709143715162</v>
      </c>
    </row>
    <row r="91" spans="1:32" x14ac:dyDescent="0.2">
      <c r="A91" t="str">
        <f t="shared" si="95"/>
        <v>34 Culture, media and sports occupations</v>
      </c>
      <c r="B91" s="18">
        <f t="shared" si="96"/>
        <v>1.2039576517503425</v>
      </c>
      <c r="C91" s="18">
        <f t="shared" si="96"/>
        <v>-2.6490616304968628</v>
      </c>
      <c r="D91" s="18">
        <f t="shared" si="96"/>
        <v>1.494893097077421</v>
      </c>
      <c r="E91" s="18">
        <f t="shared" si="96"/>
        <v>1.7469473101650479</v>
      </c>
      <c r="F91" s="18">
        <f t="shared" si="97"/>
        <v>1.662859765136071</v>
      </c>
      <c r="H91" s="18">
        <f t="shared" si="98"/>
        <v>1.662859765136071</v>
      </c>
      <c r="I91" s="18">
        <f t="shared" si="99"/>
        <v>2.9408621905036014</v>
      </c>
      <c r="J91" s="18">
        <f t="shared" si="100"/>
        <v>4.0930541539017096</v>
      </c>
      <c r="L91" t="str">
        <f t="shared" si="101"/>
        <v>34 Culture, media and sports occupations</v>
      </c>
      <c r="M91" s="18">
        <f t="shared" si="102"/>
        <v>-0.51176400242769482</v>
      </c>
      <c r="N91" s="18">
        <f t="shared" si="102"/>
        <v>-9.725446090681821</v>
      </c>
      <c r="O91" s="18">
        <f t="shared" si="102"/>
        <v>1.4141630853358622</v>
      </c>
      <c r="P91" s="18">
        <f t="shared" si="102"/>
        <v>1.7318898639215208</v>
      </c>
      <c r="Q91" s="18">
        <f t="shared" si="103"/>
        <v>1.6258704885509179</v>
      </c>
      <c r="S91" s="18">
        <f t="shared" si="104"/>
        <v>1.6258704885509179</v>
      </c>
      <c r="T91" s="18">
        <f t="shared" si="105"/>
        <v>2.5426797211679286</v>
      </c>
      <c r="U91" s="18">
        <f t="shared" si="106"/>
        <v>3.7259694813658983</v>
      </c>
      <c r="W91" t="str">
        <f t="shared" si="107"/>
        <v>34 Culture, media and sports occupations</v>
      </c>
      <c r="X91" s="18">
        <f t="shared" si="108"/>
        <v>2.7904003369050745</v>
      </c>
      <c r="Y91" s="18">
        <f t="shared" si="108"/>
        <v>3.3810204007096889</v>
      </c>
      <c r="Z91" s="18">
        <f>IF(AND(AA$6-Z$6 &lt;&gt; 0,Z17&lt;&gt;0,AA17&lt;&gt;0),(EXP(LN(AA17/Z17)/(AA$6-Z$6))-1)*100,0)</f>
        <v>1.5547987489520576</v>
      </c>
      <c r="AA91" s="18">
        <f t="shared" si="108"/>
        <v>1.758061447933712</v>
      </c>
      <c r="AB91" s="18">
        <f t="shared" si="109"/>
        <v>1.6902620515673039</v>
      </c>
      <c r="AD91" s="18">
        <f t="shared" si="110"/>
        <v>1.6902620515673039</v>
      </c>
      <c r="AE91" s="18">
        <f t="shared" si="111"/>
        <v>3.2237562654495733</v>
      </c>
      <c r="AF91" s="18">
        <f t="shared" si="112"/>
        <v>4.3549026638213251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1.6053948458281564</v>
      </c>
      <c r="C92" s="18">
        <f t="shared" si="96"/>
        <v>4.3321331110983685</v>
      </c>
      <c r="D92" s="18">
        <f t="shared" si="96"/>
        <v>-0.43880141615671997</v>
      </c>
      <c r="E92" s="18">
        <f t="shared" si="96"/>
        <v>0.59084002239888633</v>
      </c>
      <c r="F92" s="18">
        <f t="shared" si="97"/>
        <v>0.24644846624719552</v>
      </c>
      <c r="H92" s="18">
        <f t="shared" si="98"/>
        <v>0.24644846624719552</v>
      </c>
      <c r="I92" s="18">
        <f t="shared" si="99"/>
        <v>2.5361129739450039</v>
      </c>
      <c r="J92" s="18">
        <f t="shared" si="100"/>
        <v>2.7106055484640734</v>
      </c>
      <c r="L92" t="str">
        <f t="shared" si="101"/>
        <v>35 Business and public service associate professionals</v>
      </c>
      <c r="M92" s="18">
        <f t="shared" si="102"/>
        <v>0.69704882592227513</v>
      </c>
      <c r="N92" s="18">
        <f t="shared" si="102"/>
        <v>4.0502407892214931</v>
      </c>
      <c r="O92" s="18">
        <f t="shared" si="102"/>
        <v>-1.3008019791648562</v>
      </c>
      <c r="P92" s="18">
        <f t="shared" si="102"/>
        <v>9.8356741906036049E-2</v>
      </c>
      <c r="Q92" s="18">
        <f t="shared" si="103"/>
        <v>-0.37021955580713861</v>
      </c>
      <c r="S92" s="18">
        <f t="shared" si="104"/>
        <v>-0.37021955580713861</v>
      </c>
      <c r="T92" s="18">
        <f t="shared" si="105"/>
        <v>2.0606794230698666</v>
      </c>
      <c r="U92" s="18">
        <f t="shared" si="106"/>
        <v>1.7843460005309453</v>
      </c>
      <c r="W92" t="str">
        <f t="shared" si="107"/>
        <v>35 Business and public service associate professionals</v>
      </c>
      <c r="X92" s="18">
        <f t="shared" si="108"/>
        <v>2.6833359065170592</v>
      </c>
      <c r="Y92" s="18">
        <f t="shared" si="108"/>
        <v>4.650719500641487</v>
      </c>
      <c r="Z92" s="18">
        <f t="shared" si="108"/>
        <v>0.49548807278250173</v>
      </c>
      <c r="AA92" s="18">
        <f t="shared" si="108"/>
        <v>1.0749007069222882</v>
      </c>
      <c r="AB92" s="18">
        <f t="shared" si="109"/>
        <v>0.88139292821567405</v>
      </c>
      <c r="AD92" s="18">
        <f t="shared" si="110"/>
        <v>0.88139292821567405</v>
      </c>
      <c r="AE92" s="18">
        <f t="shared" si="111"/>
        <v>3.0359340571237015</v>
      </c>
      <c r="AF92" s="18">
        <f t="shared" si="112"/>
        <v>3.6285179594550687</v>
      </c>
    </row>
    <row r="93" spans="1:32" x14ac:dyDescent="0.2">
      <c r="A93" t="str">
        <f t="shared" si="95"/>
        <v>41 Administrative occupations</v>
      </c>
      <c r="B93" s="18">
        <f t="shared" si="96"/>
        <v>-0.52553113528668316</v>
      </c>
      <c r="C93" s="18">
        <f t="shared" si="96"/>
        <v>4.3106536576242194</v>
      </c>
      <c r="D93" s="18">
        <f t="shared" si="96"/>
        <v>-1.4618252063600345</v>
      </c>
      <c r="E93" s="18">
        <f t="shared" si="96"/>
        <v>-0.38108668533821666</v>
      </c>
      <c r="F93" s="18">
        <f t="shared" si="97"/>
        <v>-0.74264350556355607</v>
      </c>
      <c r="H93" s="18">
        <f t="shared" si="98"/>
        <v>-0.74264350556355607</v>
      </c>
      <c r="I93" s="18">
        <f t="shared" si="99"/>
        <v>2.5824097683721625</v>
      </c>
      <c r="J93" s="18">
        <f t="shared" si="100"/>
        <v>2.0714299129918956</v>
      </c>
      <c r="L93" t="str">
        <f t="shared" si="101"/>
        <v>41 Administrative occupations</v>
      </c>
      <c r="M93" s="18">
        <f t="shared" si="102"/>
        <v>-2.4549824846194723</v>
      </c>
      <c r="N93" s="18">
        <f t="shared" si="102"/>
        <v>18.684953982210505</v>
      </c>
      <c r="O93" s="18">
        <f t="shared" si="102"/>
        <v>-1.0681243058301759</v>
      </c>
      <c r="P93" s="18">
        <f t="shared" si="102"/>
        <v>0.77031782720575759</v>
      </c>
      <c r="Q93" s="18">
        <f t="shared" si="103"/>
        <v>0.15373884218048417</v>
      </c>
      <c r="S93" s="18">
        <f t="shared" si="104"/>
        <v>0.15373884218048417</v>
      </c>
      <c r="T93" s="18">
        <f t="shared" si="105"/>
        <v>2.0894509723284882</v>
      </c>
      <c r="U93" s="18">
        <f t="shared" si="106"/>
        <v>2.2048735708910971</v>
      </c>
      <c r="W93" t="str">
        <f t="shared" si="107"/>
        <v>41 Administrative occupations</v>
      </c>
      <c r="X93" s="18">
        <f t="shared" si="108"/>
        <v>0.13975343424221798</v>
      </c>
      <c r="Y93" s="18">
        <f t="shared" si="108"/>
        <v>-0.32984547350557447</v>
      </c>
      <c r="Z93" s="18">
        <f t="shared" si="108"/>
        <v>-1.6148614378654003</v>
      </c>
      <c r="AA93" s="18">
        <f t="shared" si="108"/>
        <v>-0.87127401916767822</v>
      </c>
      <c r="AB93" s="18">
        <f t="shared" si="109"/>
        <v>-1.1197588456460461</v>
      </c>
      <c r="AD93" s="18">
        <f t="shared" si="110"/>
        <v>-1.1197588456460461</v>
      </c>
      <c r="AE93" s="18">
        <f t="shared" si="111"/>
        <v>2.7634174055181759</v>
      </c>
      <c r="AF93" s="18">
        <f t="shared" si="112"/>
        <v>2.0194743580118191</v>
      </c>
    </row>
    <row r="94" spans="1:32" x14ac:dyDescent="0.2">
      <c r="A94" t="str">
        <f t="shared" si="95"/>
        <v>42 Secretarial and related occupations</v>
      </c>
      <c r="B94" s="18">
        <f t="shared" si="96"/>
        <v>-1.9966655905740427</v>
      </c>
      <c r="C94" s="18">
        <f t="shared" si="96"/>
        <v>-3.5487016958487216</v>
      </c>
      <c r="D94" s="18">
        <f t="shared" si="96"/>
        <v>1.7098606836941643</v>
      </c>
      <c r="E94" s="18">
        <f t="shared" si="96"/>
        <v>-0.63250899030573571</v>
      </c>
      <c r="F94" s="18">
        <f t="shared" si="97"/>
        <v>0.14222487169783804</v>
      </c>
      <c r="H94" s="18">
        <f t="shared" si="98"/>
        <v>0.14222487169783804</v>
      </c>
      <c r="I94" s="18">
        <f t="shared" si="99"/>
        <v>2.9490386383744571</v>
      </c>
      <c r="J94" s="18">
        <f t="shared" si="100"/>
        <v>3.0440519329759441</v>
      </c>
      <c r="L94" t="str">
        <f t="shared" si="101"/>
        <v>42 Secretarial and related occupations</v>
      </c>
      <c r="M94" s="18">
        <f t="shared" si="102"/>
        <v>-5.8474803718444264</v>
      </c>
      <c r="N94" s="18">
        <f t="shared" si="102"/>
        <v>-9.2994834992524247</v>
      </c>
      <c r="O94" s="18">
        <f t="shared" si="102"/>
        <v>7.8298946404958825</v>
      </c>
      <c r="P94" s="18">
        <f t="shared" si="102"/>
        <v>2.4727784563547184</v>
      </c>
      <c r="Q94" s="18">
        <f t="shared" si="103"/>
        <v>4.2282393302165877</v>
      </c>
      <c r="S94" s="18">
        <f t="shared" si="104"/>
        <v>4.2282393302165877</v>
      </c>
      <c r="T94" s="18">
        <f t="shared" si="105"/>
        <v>2.8022779848937418</v>
      </c>
      <c r="U94" s="18">
        <f t="shared" si="106"/>
        <v>5.9357260492315822</v>
      </c>
      <c r="W94" t="str">
        <f t="shared" si="107"/>
        <v>42 Secretarial and related occupations</v>
      </c>
      <c r="X94" s="18">
        <f t="shared" si="108"/>
        <v>-1.5615444167679682</v>
      </c>
      <c r="Y94" s="18">
        <f t="shared" si="108"/>
        <v>-2.9679083408220008</v>
      </c>
      <c r="Z94" s="18">
        <f t="shared" si="108"/>
        <v>1.0497541624411522</v>
      </c>
      <c r="AA94" s="18">
        <f t="shared" si="108"/>
        <v>-1.1103950230133774</v>
      </c>
      <c r="AB94" s="18">
        <f t="shared" si="109"/>
        <v>-0.39552551384040013</v>
      </c>
      <c r="AD94" s="18">
        <f t="shared" si="110"/>
        <v>-0.39552551384040013</v>
      </c>
      <c r="AE94" s="18">
        <f t="shared" si="111"/>
        <v>2.9627432068157766</v>
      </c>
      <c r="AF94" s="18">
        <f t="shared" si="112"/>
        <v>2.7025262884542212</v>
      </c>
    </row>
    <row r="95" spans="1:32" x14ac:dyDescent="0.2">
      <c r="A95" t="str">
        <f t="shared" si="95"/>
        <v>51 Skilled agricultural and related trades</v>
      </c>
      <c r="B95" s="18">
        <f t="shared" si="96"/>
        <v>-1.4979465737020026</v>
      </c>
      <c r="C95" s="18">
        <f t="shared" si="96"/>
        <v>8.3746292585330941</v>
      </c>
      <c r="D95" s="18">
        <f t="shared" si="96"/>
        <v>-0.17378391781911473</v>
      </c>
      <c r="E95" s="18">
        <f t="shared" si="96"/>
        <v>0.68002122036583401</v>
      </c>
      <c r="F95" s="18">
        <f t="shared" si="97"/>
        <v>0.39461118525825345</v>
      </c>
      <c r="H95" s="18">
        <f t="shared" si="98"/>
        <v>0.39461118525825345</v>
      </c>
      <c r="I95" s="18">
        <f t="shared" si="99"/>
        <v>2.9306635296888928</v>
      </c>
      <c r="J95" s="18">
        <f t="shared" si="100"/>
        <v>3.1965573375869027</v>
      </c>
      <c r="L95" t="str">
        <f t="shared" si="101"/>
        <v>51 Skilled agricultural and related trades</v>
      </c>
      <c r="M95" s="18">
        <f t="shared" si="102"/>
        <v>-2.2684914435161407</v>
      </c>
      <c r="N95" s="18">
        <f t="shared" si="102"/>
        <v>8.4019286266150406</v>
      </c>
      <c r="O95" s="18">
        <f t="shared" si="102"/>
        <v>-0.27903288569589568</v>
      </c>
      <c r="P95" s="18">
        <f t="shared" si="102"/>
        <v>0.37303060308420122</v>
      </c>
      <c r="Q95" s="18">
        <f t="shared" si="103"/>
        <v>0.15520372670443372</v>
      </c>
      <c r="S95" s="18">
        <f t="shared" si="104"/>
        <v>0.15520372670443372</v>
      </c>
      <c r="T95" s="18">
        <f t="shared" si="105"/>
        <v>2.7748626395931675</v>
      </c>
      <c r="U95" s="18">
        <f t="shared" si="106"/>
        <v>2.8810483798944686</v>
      </c>
      <c r="W95" t="str">
        <f t="shared" si="107"/>
        <v>51 Skilled agricultural and related trades</v>
      </c>
      <c r="X95" s="18">
        <f t="shared" si="108"/>
        <v>4.9957161107574644</v>
      </c>
      <c r="Y95" s="18">
        <f t="shared" si="108"/>
        <v>8.1818364277211444</v>
      </c>
      <c r="Z95" s="18">
        <f t="shared" si="108"/>
        <v>0.55861960573821978</v>
      </c>
      <c r="AA95" s="18">
        <f t="shared" si="108"/>
        <v>2.5676258084321946</v>
      </c>
      <c r="AB95" s="18">
        <f t="shared" si="109"/>
        <v>1.8935365677483329</v>
      </c>
      <c r="AD95" s="18">
        <f t="shared" si="110"/>
        <v>1.8935365677483329</v>
      </c>
      <c r="AE95" s="18">
        <f t="shared" si="111"/>
        <v>3.9480851833348929</v>
      </c>
      <c r="AF95" s="18">
        <f t="shared" si="112"/>
        <v>5.1120503965797592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-1.0531429108783241</v>
      </c>
      <c r="C96" s="18">
        <f t="shared" si="96"/>
        <v>-9.932640073937371</v>
      </c>
      <c r="D96" s="18">
        <f t="shared" si="96"/>
        <v>-0.2156478918079352</v>
      </c>
      <c r="E96" s="18">
        <f t="shared" si="96"/>
        <v>-0.35306548003546379</v>
      </c>
      <c r="F96" s="18">
        <f t="shared" si="97"/>
        <v>-0.30728065728840015</v>
      </c>
      <c r="H96" s="18">
        <f t="shared" si="98"/>
        <v>-0.30728065728840015</v>
      </c>
      <c r="I96" s="18">
        <f t="shared" si="99"/>
        <v>2.1481855075235146</v>
      </c>
      <c r="J96" s="18">
        <f t="shared" si="100"/>
        <v>1.9213415790621413</v>
      </c>
      <c r="L96" t="str">
        <f t="shared" si="101"/>
        <v>52 Skilled metal, electrical and electronic trades</v>
      </c>
      <c r="M96" s="18">
        <f t="shared" si="102"/>
        <v>-1.3409462851938558</v>
      </c>
      <c r="N96" s="18">
        <f t="shared" si="102"/>
        <v>-9.6008035263250857</v>
      </c>
      <c r="O96" s="18">
        <f t="shared" si="102"/>
        <v>-0.86699550858945207</v>
      </c>
      <c r="P96" s="18">
        <f t="shared" si="102"/>
        <v>-0.63743279576465861</v>
      </c>
      <c r="Q96" s="18">
        <f t="shared" si="103"/>
        <v>-0.71401270592275079</v>
      </c>
      <c r="S96" s="18">
        <f t="shared" si="104"/>
        <v>-0.71401270592275079</v>
      </c>
      <c r="T96" s="18">
        <f t="shared" si="105"/>
        <v>2.0199857866661342</v>
      </c>
      <c r="U96" s="18">
        <f t="shared" si="106"/>
        <v>1.4874668518596756</v>
      </c>
      <c r="W96" t="str">
        <f t="shared" si="107"/>
        <v>52 Skilled metal, electrical and electronic trades</v>
      </c>
      <c r="X96" s="18">
        <f t="shared" si="108"/>
        <v>13.089869333102811</v>
      </c>
      <c r="Y96" s="18">
        <f t="shared" si="108"/>
        <v>-21.654152991126129</v>
      </c>
      <c r="Z96" s="18">
        <f t="shared" si="108"/>
        <v>18.004042676527622</v>
      </c>
      <c r="AA96" s="18">
        <f t="shared" si="108"/>
        <v>3.6343449765731561</v>
      </c>
      <c r="AB96" s="18">
        <f t="shared" si="109"/>
        <v>8.2184808693135825</v>
      </c>
      <c r="AD96" s="18">
        <f t="shared" si="110"/>
        <v>8.2184808693135825</v>
      </c>
      <c r="AE96" s="18">
        <f t="shared" si="111"/>
        <v>6.0736934545900345</v>
      </c>
      <c r="AF96" s="18">
        <f t="shared" si="112"/>
        <v>10.854660904917267</v>
      </c>
    </row>
    <row r="97" spans="1:32" x14ac:dyDescent="0.2">
      <c r="A97" t="str">
        <f t="shared" si="95"/>
        <v>53 Skilled construction and building trades</v>
      </c>
      <c r="B97" s="18">
        <f t="shared" si="96"/>
        <v>-1.2813364479447031E-4</v>
      </c>
      <c r="C97" s="18">
        <f t="shared" si="96"/>
        <v>-18.625797349881591</v>
      </c>
      <c r="D97" s="18">
        <f t="shared" si="96"/>
        <v>1.3824076201163216</v>
      </c>
      <c r="E97" s="18">
        <f t="shared" si="96"/>
        <v>-0.2432760437570014</v>
      </c>
      <c r="F97" s="18">
        <f t="shared" si="97"/>
        <v>0.29570121715194464</v>
      </c>
      <c r="H97" s="18">
        <f t="shared" si="98"/>
        <v>0.29570121715194464</v>
      </c>
      <c r="I97" s="18">
        <f t="shared" si="99"/>
        <v>2.5067929942390599</v>
      </c>
      <c r="J97" s="18">
        <f t="shared" si="100"/>
        <v>2.7172079821011108</v>
      </c>
      <c r="L97" t="str">
        <f t="shared" si="101"/>
        <v>53 Skilled construction and building trades</v>
      </c>
      <c r="M97" s="18">
        <f t="shared" si="102"/>
        <v>-6.9626412970003049E-2</v>
      </c>
      <c r="N97" s="18">
        <f t="shared" si="102"/>
        <v>-19.154733715461969</v>
      </c>
      <c r="O97" s="18">
        <f t="shared" si="102"/>
        <v>1.3565230622829549</v>
      </c>
      <c r="P97" s="18">
        <f t="shared" si="102"/>
        <v>-0.29230354572300499</v>
      </c>
      <c r="Q97" s="18">
        <f t="shared" si="103"/>
        <v>0.25430329838442844</v>
      </c>
      <c r="S97" s="18">
        <f t="shared" si="104"/>
        <v>0.25430329838442844</v>
      </c>
      <c r="T97" s="18">
        <f t="shared" si="105"/>
        <v>2.4868753712162128</v>
      </c>
      <c r="U97" s="18">
        <f t="shared" si="106"/>
        <v>2.6681589453927845</v>
      </c>
      <c r="W97" t="str">
        <f t="shared" si="107"/>
        <v>53 Skilled construction and building trades</v>
      </c>
      <c r="X97" s="18">
        <f t="shared" si="108"/>
        <v>5.225425494025715</v>
      </c>
      <c r="Y97" s="18">
        <f t="shared" si="108"/>
        <v>16.385449342616543</v>
      </c>
      <c r="Z97" s="18">
        <f t="shared" si="108"/>
        <v>2.5449773179893276</v>
      </c>
      <c r="AA97" s="18">
        <f t="shared" si="108"/>
        <v>1.6992625958700103</v>
      </c>
      <c r="AB97" s="18">
        <f t="shared" si="109"/>
        <v>1.9803896681652278</v>
      </c>
      <c r="AD97" s="18">
        <f t="shared" si="110"/>
        <v>1.9803896681652278</v>
      </c>
      <c r="AE97" s="18">
        <f t="shared" si="111"/>
        <v>3.3687141377877428</v>
      </c>
      <c r="AF97" s="18">
        <f t="shared" si="112"/>
        <v>4.6794849199586874</v>
      </c>
    </row>
    <row r="98" spans="1:32" x14ac:dyDescent="0.2">
      <c r="A98" t="str">
        <f t="shared" si="95"/>
        <v>54 Textiles, printing and other skilled trades</v>
      </c>
      <c r="B98" s="18">
        <f t="shared" si="96"/>
        <v>-0.84996468711937556</v>
      </c>
      <c r="C98" s="18">
        <f t="shared" si="96"/>
        <v>-3.053998979935213</v>
      </c>
      <c r="D98" s="18">
        <f t="shared" si="96"/>
        <v>0.42399959240364549</v>
      </c>
      <c r="E98" s="18">
        <f t="shared" si="96"/>
        <v>-0.10078588968297497</v>
      </c>
      <c r="F98" s="18">
        <f t="shared" si="97"/>
        <v>7.3837186666980692E-2</v>
      </c>
      <c r="H98" s="18">
        <f t="shared" si="98"/>
        <v>7.3837186666980692E-2</v>
      </c>
      <c r="I98" s="18">
        <f t="shared" si="99"/>
        <v>2.502390532839871</v>
      </c>
      <c r="J98" s="18">
        <f t="shared" si="100"/>
        <v>2.5547135550839428</v>
      </c>
      <c r="L98" t="str">
        <f t="shared" si="101"/>
        <v>54 Textiles, printing and other skilled trades</v>
      </c>
      <c r="M98" s="18">
        <f t="shared" si="102"/>
        <v>-1.3045257399710741</v>
      </c>
      <c r="N98" s="18">
        <f t="shared" si="102"/>
        <v>-9.9939834624110055</v>
      </c>
      <c r="O98" s="18">
        <f t="shared" si="102"/>
        <v>-0.14618025464719908</v>
      </c>
      <c r="P98" s="18">
        <f t="shared" si="102"/>
        <v>-0.21560292702910155</v>
      </c>
      <c r="Q98" s="18">
        <f t="shared" si="103"/>
        <v>-0.19246740074059243</v>
      </c>
      <c r="S98" s="18">
        <f t="shared" si="104"/>
        <v>-0.19246740074059243</v>
      </c>
      <c r="T98" s="18">
        <f t="shared" si="105"/>
        <v>1.8126500903360876</v>
      </c>
      <c r="U98" s="18">
        <f t="shared" si="106"/>
        <v>1.6634598717293336</v>
      </c>
      <c r="W98" t="str">
        <f t="shared" si="107"/>
        <v>54 Textiles, printing and other skilled trades</v>
      </c>
      <c r="X98" s="18">
        <f t="shared" si="108"/>
        <v>-0.22241813969217095</v>
      </c>
      <c r="Y98" s="18">
        <f t="shared" si="108"/>
        <v>6.2694791171832742</v>
      </c>
      <c r="Z98" s="18">
        <f t="shared" si="108"/>
        <v>1.0574086497214363</v>
      </c>
      <c r="AA98" s="18">
        <f t="shared" si="108"/>
        <v>2.0956959953166709E-2</v>
      </c>
      <c r="AB98" s="18">
        <f t="shared" si="109"/>
        <v>0.36525433819758479</v>
      </c>
      <c r="AD98" s="18">
        <f t="shared" si="110"/>
        <v>0.36525433819758479</v>
      </c>
      <c r="AE98" s="18">
        <f t="shared" si="111"/>
        <v>3.2154994292635353</v>
      </c>
      <c r="AF98" s="18">
        <f t="shared" si="112"/>
        <v>3.4522643050897361</v>
      </c>
    </row>
    <row r="99" spans="1:32" x14ac:dyDescent="0.2">
      <c r="A99" t="str">
        <f t="shared" si="95"/>
        <v>61 Caring personal service occupations</v>
      </c>
      <c r="B99" s="18">
        <f t="shared" si="96"/>
        <v>-0.4991763484004208</v>
      </c>
      <c r="C99" s="18">
        <f t="shared" si="96"/>
        <v>-4.8072392229146725</v>
      </c>
      <c r="D99" s="18">
        <f t="shared" si="96"/>
        <v>1.7266519399949054</v>
      </c>
      <c r="E99" s="18">
        <f t="shared" si="96"/>
        <v>0.88460747141343443</v>
      </c>
      <c r="F99" s="18">
        <f t="shared" si="97"/>
        <v>1.1645116490404783</v>
      </c>
      <c r="H99" s="18">
        <f t="shared" si="98"/>
        <v>1.1645116490404783</v>
      </c>
      <c r="I99" s="18">
        <f t="shared" si="99"/>
        <v>3.2907834465379704</v>
      </c>
      <c r="J99" s="18">
        <f t="shared" si="100"/>
        <v>4.0536234667039261</v>
      </c>
      <c r="L99" t="str">
        <f t="shared" si="101"/>
        <v>61 Caring personal service occupations</v>
      </c>
      <c r="M99" s="18">
        <f t="shared" si="102"/>
        <v>-1.717887364250914</v>
      </c>
      <c r="N99" s="18">
        <f t="shared" si="102"/>
        <v>-0.73210964949279589</v>
      </c>
      <c r="O99" s="18">
        <f t="shared" si="102"/>
        <v>4.5075082552198165</v>
      </c>
      <c r="P99" s="18">
        <f t="shared" si="102"/>
        <v>1.818279526609845</v>
      </c>
      <c r="Q99" s="18">
        <f t="shared" si="103"/>
        <v>2.7069109020210869</v>
      </c>
      <c r="S99" s="18">
        <f t="shared" si="104"/>
        <v>2.7069109020210869</v>
      </c>
      <c r="T99" s="18">
        <f t="shared" si="105"/>
        <v>3.0834681734047686</v>
      </c>
      <c r="U99" s="18">
        <f t="shared" si="106"/>
        <v>4.9691688440432591</v>
      </c>
      <c r="W99" t="str">
        <f t="shared" si="107"/>
        <v>61 Caring personal service occupations</v>
      </c>
      <c r="X99" s="18">
        <f t="shared" si="108"/>
        <v>-0.3649223255180023</v>
      </c>
      <c r="Y99" s="18">
        <f t="shared" si="108"/>
        <v>-5.2410324951097991</v>
      </c>
      <c r="Z99" s="18">
        <f t="shared" si="108"/>
        <v>1.3969932666213269</v>
      </c>
      <c r="AA99" s="18">
        <f t="shared" si="108"/>
        <v>0.75762295475660935</v>
      </c>
      <c r="AB99" s="18">
        <f t="shared" si="109"/>
        <v>0.97029717395595849</v>
      </c>
      <c r="AD99" s="18">
        <f t="shared" si="110"/>
        <v>0.97029717395595849</v>
      </c>
      <c r="AE99" s="18">
        <f t="shared" si="111"/>
        <v>3.3135448813035984</v>
      </c>
      <c r="AF99" s="18">
        <f t="shared" si="112"/>
        <v>3.9441907892568739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3.2157265047167094</v>
      </c>
      <c r="C100" s="18">
        <f t="shared" si="96"/>
        <v>-13.288926950801482</v>
      </c>
      <c r="D100" s="18">
        <f t="shared" si="96"/>
        <v>1.9014984577670369</v>
      </c>
      <c r="E100" s="18">
        <f t="shared" si="96"/>
        <v>1.1429092983210154</v>
      </c>
      <c r="F100" s="18">
        <f t="shared" si="97"/>
        <v>1.3951428003984523</v>
      </c>
      <c r="H100" s="18">
        <f t="shared" si="98"/>
        <v>1.3951428003984523</v>
      </c>
      <c r="I100" s="18">
        <f t="shared" si="99"/>
        <v>3.1080364801539861</v>
      </c>
      <c r="J100" s="18">
        <f t="shared" si="100"/>
        <v>4.0487889894642803</v>
      </c>
      <c r="L100" t="str">
        <f t="shared" si="101"/>
        <v>62 Leisure, travel and related personal service occupations</v>
      </c>
      <c r="M100" s="18">
        <f t="shared" si="102"/>
        <v>4.20829721723599</v>
      </c>
      <c r="N100" s="18">
        <f t="shared" si="102"/>
        <v>-3.0294928915381436</v>
      </c>
      <c r="O100" s="18">
        <f t="shared" si="102"/>
        <v>1.7806306391165094</v>
      </c>
      <c r="P100" s="18">
        <f t="shared" si="102"/>
        <v>1.5618000368716745</v>
      </c>
      <c r="Q100" s="18">
        <f t="shared" si="103"/>
        <v>1.6346912442006367</v>
      </c>
      <c r="S100" s="18">
        <f t="shared" si="104"/>
        <v>1.6346912442006367</v>
      </c>
      <c r="T100" s="18">
        <f t="shared" si="105"/>
        <v>2.7283458336400113</v>
      </c>
      <c r="U100" s="18">
        <f t="shared" si="106"/>
        <v>3.8908844575609614</v>
      </c>
      <c r="W100" t="str">
        <f t="shared" si="107"/>
        <v>62 Leisure, travel and related personal service occupations</v>
      </c>
      <c r="X100" s="18">
        <f t="shared" si="108"/>
        <v>2.8679333910917926</v>
      </c>
      <c r="Y100" s="18">
        <f t="shared" si="108"/>
        <v>-17.001857865942505</v>
      </c>
      <c r="Z100" s="18">
        <f t="shared" si="108"/>
        <v>1.9524328390664092</v>
      </c>
      <c r="AA100" s="18">
        <f t="shared" si="108"/>
        <v>0.96252699451977453</v>
      </c>
      <c r="AB100" s="18">
        <f t="shared" si="109"/>
        <v>1.2914230325595355</v>
      </c>
      <c r="AD100" s="18">
        <f t="shared" si="110"/>
        <v>1.2914230325595355</v>
      </c>
      <c r="AE100" s="18">
        <f t="shared" si="111"/>
        <v>3.2628694492866428</v>
      </c>
      <c r="AF100" s="18">
        <f t="shared" si="112"/>
        <v>4.1145591555479255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-4.9958945550891087</v>
      </c>
      <c r="C101" s="18">
        <f t="shared" si="96"/>
        <v>41.493772486318157</v>
      </c>
      <c r="D101" s="18">
        <f t="shared" si="96"/>
        <v>-6.3165733130427721</v>
      </c>
      <c r="E101" s="18">
        <f t="shared" si="96"/>
        <v>0.56764972920553269</v>
      </c>
      <c r="F101" s="18">
        <f t="shared" si="97"/>
        <v>-1.7815393968768856</v>
      </c>
      <c r="H101" s="18">
        <f t="shared" si="98"/>
        <v>-1.7815393968768856</v>
      </c>
      <c r="I101" s="18">
        <f t="shared" si="99"/>
        <v>2.0107897735200053</v>
      </c>
      <c r="J101" s="18">
        <f t="shared" si="100"/>
        <v>0.70819083353723666</v>
      </c>
      <c r="L101" t="str">
        <f t="shared" si="101"/>
        <v>63 Community and civil enforcement occupations</v>
      </c>
      <c r="M101" s="18">
        <f t="shared" si="102"/>
        <v>-8.3870003609406218</v>
      </c>
      <c r="N101" s="18">
        <f t="shared" si="102"/>
        <v>63.643658752794877</v>
      </c>
      <c r="O101" s="18">
        <f t="shared" si="102"/>
        <v>-9.7873864824121082</v>
      </c>
      <c r="P101" s="18">
        <f t="shared" si="102"/>
        <v>1.004512827203552</v>
      </c>
      <c r="Q101" s="18">
        <f t="shared" si="103"/>
        <v>-2.7290986047819876</v>
      </c>
      <c r="S101" s="18">
        <f t="shared" si="104"/>
        <v>-2.7290986047819876</v>
      </c>
      <c r="T101" s="18">
        <f t="shared" si="105"/>
        <v>1.5226179971018494</v>
      </c>
      <c r="U101" s="18">
        <f t="shared" si="106"/>
        <v>-0.59247298189388786</v>
      </c>
      <c r="W101" t="str">
        <f t="shared" si="107"/>
        <v>63 Community and civil enforcement occupations</v>
      </c>
      <c r="X101" s="18">
        <f t="shared" si="108"/>
        <v>5.6780955249301046</v>
      </c>
      <c r="Y101" s="18">
        <f t="shared" si="108"/>
        <v>-7.5971495826833157</v>
      </c>
      <c r="Z101" s="18">
        <f t="shared" si="108"/>
        <v>3.8662067728262972</v>
      </c>
      <c r="AA101" s="18">
        <f t="shared" si="108"/>
        <v>-0.33200441080974974</v>
      </c>
      <c r="AB101" s="18">
        <f t="shared" si="109"/>
        <v>1.0481980468605157</v>
      </c>
      <c r="AD101" s="18">
        <f t="shared" si="110"/>
        <v>1.0481980468605157</v>
      </c>
      <c r="AE101" s="18">
        <f t="shared" si="111"/>
        <v>3.6629030434477405</v>
      </c>
      <c r="AF101" s="18">
        <f t="shared" si="112"/>
        <v>4.3154623876258569</v>
      </c>
    </row>
    <row r="102" spans="1:32" x14ac:dyDescent="0.2">
      <c r="A102" t="str">
        <f t="shared" si="95"/>
        <v>71 Sales occupations</v>
      </c>
      <c r="B102" s="18">
        <f t="shared" si="96"/>
        <v>-0.98707976775687101</v>
      </c>
      <c r="C102" s="18">
        <f t="shared" si="96"/>
        <v>-0.40148919956417561</v>
      </c>
      <c r="D102" s="18">
        <f t="shared" si="96"/>
        <v>-1.1245285949257333</v>
      </c>
      <c r="E102" s="18">
        <f t="shared" si="96"/>
        <v>-0.36506466040351349</v>
      </c>
      <c r="F102" s="18">
        <f t="shared" si="97"/>
        <v>-0.61886526392785912</v>
      </c>
      <c r="H102" s="18">
        <f t="shared" si="98"/>
        <v>-0.61886526392785912</v>
      </c>
      <c r="I102" s="18">
        <f t="shared" si="99"/>
        <v>2.4441213497074621</v>
      </c>
      <c r="J102" s="18">
        <f t="shared" si="100"/>
        <v>2.0086721834533305</v>
      </c>
      <c r="L102" t="str">
        <f t="shared" si="101"/>
        <v>71 Sales occupations</v>
      </c>
      <c r="M102" s="18">
        <f t="shared" si="102"/>
        <v>-0.29060760773489402</v>
      </c>
      <c r="N102" s="18">
        <f t="shared" si="102"/>
        <v>-0.11089925439403681</v>
      </c>
      <c r="O102" s="18">
        <f t="shared" si="102"/>
        <v>-0.96398759224779473</v>
      </c>
      <c r="P102" s="18">
        <f t="shared" si="102"/>
        <v>-4.05906475927309E-2</v>
      </c>
      <c r="Q102" s="18">
        <f t="shared" si="103"/>
        <v>-0.34934231025235407</v>
      </c>
      <c r="S102" s="18">
        <f t="shared" si="104"/>
        <v>-0.34934231025235407</v>
      </c>
      <c r="T102" s="18">
        <f t="shared" si="105"/>
        <v>1.8594459474862379</v>
      </c>
      <c r="U102" s="18">
        <f t="shared" si="106"/>
        <v>1.5911377892507295</v>
      </c>
      <c r="W102" t="str">
        <f t="shared" si="107"/>
        <v>71 Sales occupations</v>
      </c>
      <c r="X102" s="18">
        <f t="shared" si="108"/>
        <v>-1.4085129334963864</v>
      </c>
      <c r="Y102" s="18">
        <f t="shared" si="108"/>
        <v>-0.58234763347839724</v>
      </c>
      <c r="Z102" s="18">
        <f t="shared" si="108"/>
        <v>-1.2254528704947254</v>
      </c>
      <c r="AA102" s="18">
        <f t="shared" si="108"/>
        <v>-0.5757014681028183</v>
      </c>
      <c r="AB102" s="18">
        <f t="shared" si="109"/>
        <v>-0.79275879093311241</v>
      </c>
      <c r="AD102" s="18">
        <f t="shared" si="110"/>
        <v>-0.79275879093311241</v>
      </c>
      <c r="AE102" s="18">
        <f t="shared" si="111"/>
        <v>2.7873214231843857</v>
      </c>
      <c r="AF102" s="18">
        <f t="shared" si="112"/>
        <v>2.2581061554407977</v>
      </c>
    </row>
    <row r="103" spans="1:32" x14ac:dyDescent="0.2">
      <c r="A103" t="str">
        <f t="shared" si="95"/>
        <v>72 Customer service occupations</v>
      </c>
      <c r="B103" s="18">
        <f t="shared" si="96"/>
        <v>2.5415561030464051</v>
      </c>
      <c r="C103" s="18">
        <f t="shared" si="96"/>
        <v>3.0543134646043635</v>
      </c>
      <c r="D103" s="18">
        <f t="shared" si="96"/>
        <v>5.6501462001594893</v>
      </c>
      <c r="E103" s="18">
        <f t="shared" si="96"/>
        <v>1.7284136642812031</v>
      </c>
      <c r="F103" s="18">
        <f t="shared" si="97"/>
        <v>3.0192101025595441</v>
      </c>
      <c r="H103" s="18">
        <f t="shared" si="98"/>
        <v>3.0192101025595441</v>
      </c>
      <c r="I103" s="18">
        <f t="shared" si="99"/>
        <v>3.3094375281303323</v>
      </c>
      <c r="J103" s="18">
        <f t="shared" si="100"/>
        <v>5.3713973552407479</v>
      </c>
      <c r="L103" t="str">
        <f t="shared" si="101"/>
        <v>72 Customer service occupations</v>
      </c>
      <c r="M103" s="18">
        <f t="shared" si="102"/>
        <v>-1.8103310822901619</v>
      </c>
      <c r="N103" s="18">
        <f t="shared" si="102"/>
        <v>15.17935763073015</v>
      </c>
      <c r="O103" s="18">
        <f t="shared" si="102"/>
        <v>7.1318055577632045</v>
      </c>
      <c r="P103" s="18">
        <f t="shared" si="102"/>
        <v>2.1927532703228669</v>
      </c>
      <c r="Q103" s="18">
        <f t="shared" si="103"/>
        <v>3.8132709057379977</v>
      </c>
      <c r="S103" s="18">
        <f t="shared" si="104"/>
        <v>3.8132709057379977</v>
      </c>
      <c r="T103" s="18">
        <f t="shared" si="105"/>
        <v>2.8400723597345801</v>
      </c>
      <c r="U103" s="18">
        <f t="shared" si="106"/>
        <v>5.6331595885219299</v>
      </c>
      <c r="W103" t="str">
        <f t="shared" si="107"/>
        <v>72 Customer service occupations</v>
      </c>
      <c r="X103" s="18">
        <f t="shared" si="108"/>
        <v>5.1717251403319286</v>
      </c>
      <c r="Y103" s="18">
        <f t="shared" si="108"/>
        <v>-3.1126317801599912</v>
      </c>
      <c r="Z103" s="18">
        <f t="shared" si="108"/>
        <v>4.7122952637202786</v>
      </c>
      <c r="AA103" s="18">
        <f t="shared" si="108"/>
        <v>1.4024837679525559</v>
      </c>
      <c r="AB103" s="18">
        <f t="shared" si="109"/>
        <v>2.4939636021990452</v>
      </c>
      <c r="AD103" s="18">
        <f t="shared" si="110"/>
        <v>2.4939636021990452</v>
      </c>
      <c r="AE103" s="18">
        <f t="shared" si="111"/>
        <v>3.5793884248489505</v>
      </c>
      <c r="AF103" s="18">
        <f t="shared" si="112"/>
        <v>5.2085953161114862</v>
      </c>
    </row>
    <row r="104" spans="1:32" x14ac:dyDescent="0.2">
      <c r="A104" t="str">
        <f t="shared" si="95"/>
        <v>81 Process, plant and machine operatives</v>
      </c>
      <c r="B104" s="18">
        <f t="shared" si="96"/>
        <v>-2.5513076162491877</v>
      </c>
      <c r="C104" s="18">
        <f t="shared" si="96"/>
        <v>-11.778333652981466</v>
      </c>
      <c r="D104" s="18">
        <f t="shared" si="96"/>
        <v>3.9105400519325872</v>
      </c>
      <c r="E104" s="18">
        <f t="shared" si="96"/>
        <v>-9.0922740324739237E-3</v>
      </c>
      <c r="F104" s="18">
        <f t="shared" si="97"/>
        <v>1.280742054143813</v>
      </c>
      <c r="H104" s="18">
        <f t="shared" si="98"/>
        <v>1.280742054143813</v>
      </c>
      <c r="I104" s="18">
        <f t="shared" si="99"/>
        <v>2.5567546764675653</v>
      </c>
      <c r="J104" s="18">
        <f t="shared" si="100"/>
        <v>3.4808367588976985</v>
      </c>
      <c r="L104" t="str">
        <f t="shared" si="101"/>
        <v>81 Process, plant and machine operatives</v>
      </c>
      <c r="M104" s="18">
        <f t="shared" si="102"/>
        <v>-3.351392441234935</v>
      </c>
      <c r="N104" s="18">
        <f t="shared" si="102"/>
        <v>-11.268209841824639</v>
      </c>
      <c r="O104" s="18">
        <f t="shared" si="102"/>
        <v>3.2590010709669714</v>
      </c>
      <c r="P104" s="18">
        <f t="shared" si="102"/>
        <v>-0.58673902062214012</v>
      </c>
      <c r="Q104" s="18">
        <f t="shared" si="103"/>
        <v>0.67899067872314589</v>
      </c>
      <c r="S104" s="18">
        <f t="shared" si="104"/>
        <v>0.67899067872314589</v>
      </c>
      <c r="T104" s="18">
        <f t="shared" si="105"/>
        <v>2.2742747610394742</v>
      </c>
      <c r="U104" s="18">
        <f t="shared" si="106"/>
        <v>2.7765044241468972</v>
      </c>
      <c r="W104" t="str">
        <f t="shared" si="107"/>
        <v>81 Process, plant and machine operatives</v>
      </c>
      <c r="X104" s="18">
        <f t="shared" si="108"/>
        <v>0.42594312800812162</v>
      </c>
      <c r="Y104" s="18">
        <f t="shared" si="108"/>
        <v>-13.503998824972374</v>
      </c>
      <c r="Z104" s="18">
        <f t="shared" si="108"/>
        <v>6.0531804061056738</v>
      </c>
      <c r="AA104" s="18">
        <f t="shared" si="108"/>
        <v>1.5812827698926668</v>
      </c>
      <c r="AB104" s="18">
        <f t="shared" si="109"/>
        <v>3.0505611146516287</v>
      </c>
      <c r="AD104" s="18">
        <f t="shared" si="110"/>
        <v>3.0505611146516287</v>
      </c>
      <c r="AE104" s="18">
        <f t="shared" si="111"/>
        <v>3.4604361229452429</v>
      </c>
      <c r="AF104" s="18">
        <f t="shared" si="112"/>
        <v>5.508722924567877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0.40166124233202982</v>
      </c>
      <c r="C105" s="18">
        <f t="shared" si="96"/>
        <v>-9.4254200527793213</v>
      </c>
      <c r="D105" s="18">
        <f t="shared" si="96"/>
        <v>1.2181944252528165</v>
      </c>
      <c r="E105" s="18">
        <f t="shared" si="96"/>
        <v>0.38170839454219063</v>
      </c>
      <c r="F105" s="18">
        <f t="shared" si="97"/>
        <v>0.65976613917890781</v>
      </c>
      <c r="H105" s="18">
        <f t="shared" si="98"/>
        <v>0.65976613917890781</v>
      </c>
      <c r="I105" s="18">
        <f t="shared" si="99"/>
        <v>3.0397097876672108</v>
      </c>
      <c r="J105" s="18">
        <f t="shared" si="100"/>
        <v>3.4807058577809524</v>
      </c>
      <c r="L105" t="str">
        <f t="shared" si="101"/>
        <v>82 Transport and mobile machine drivers and operatives</v>
      </c>
      <c r="M105" s="18">
        <f t="shared" si="102"/>
        <v>0.25735161483810831</v>
      </c>
      <c r="N105" s="18">
        <f t="shared" si="102"/>
        <v>-9.2594878692708544</v>
      </c>
      <c r="O105" s="18">
        <f t="shared" si="102"/>
        <v>0.62613698760860537</v>
      </c>
      <c r="P105" s="18">
        <f t="shared" si="102"/>
        <v>0.23932284218191047</v>
      </c>
      <c r="Q105" s="18">
        <f t="shared" si="103"/>
        <v>0.36809539202902197</v>
      </c>
      <c r="S105" s="18">
        <f t="shared" si="104"/>
        <v>0.36809539202902197</v>
      </c>
      <c r="T105" s="18">
        <f t="shared" si="105"/>
        <v>2.9077801789646918</v>
      </c>
      <c r="U105" s="18">
        <f t="shared" si="106"/>
        <v>3.1564083397632725</v>
      </c>
      <c r="W105" t="str">
        <f t="shared" si="107"/>
        <v>82 Transport and mobile machine drivers and operatives</v>
      </c>
      <c r="X105" s="18">
        <f t="shared" si="108"/>
        <v>2.1399856756638025</v>
      </c>
      <c r="Y105" s="18">
        <f t="shared" si="108"/>
        <v>-11.333720097434574</v>
      </c>
      <c r="Z105" s="18">
        <f t="shared" si="108"/>
        <v>7.3231666001725371</v>
      </c>
      <c r="AA105" s="18">
        <f t="shared" si="108"/>
        <v>1.5275588960596886</v>
      </c>
      <c r="AB105" s="18">
        <f t="shared" si="109"/>
        <v>3.4237916556122405</v>
      </c>
      <c r="AD105" s="18">
        <f t="shared" si="110"/>
        <v>3.4237916556122405</v>
      </c>
      <c r="AE105" s="18">
        <f t="shared" si="111"/>
        <v>4.4377119051593361</v>
      </c>
      <c r="AF105" s="18">
        <f t="shared" si="112"/>
        <v>6.5086925785329486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-3.7400008852530475</v>
      </c>
      <c r="C106" s="18">
        <f t="shared" si="96"/>
        <v>-10.750599979385644</v>
      </c>
      <c r="D106" s="18">
        <f t="shared" si="96"/>
        <v>-2.0897259405943225</v>
      </c>
      <c r="E106" s="18">
        <f t="shared" si="96"/>
        <v>0.13904171970007262</v>
      </c>
      <c r="F106" s="18">
        <f t="shared" si="97"/>
        <v>-0.60946168845963378</v>
      </c>
      <c r="H106" s="18">
        <f t="shared" si="98"/>
        <v>-0.60946168845963378</v>
      </c>
      <c r="I106" s="18">
        <f t="shared" si="99"/>
        <v>2.0642948652562998</v>
      </c>
      <c r="J106" s="18">
        <f t="shared" si="100"/>
        <v>1.6116993491956055</v>
      </c>
      <c r="L106" t="str">
        <f t="shared" si="101"/>
        <v>91 Elementary trades and related occupations</v>
      </c>
      <c r="M106" s="18">
        <f t="shared" si="102"/>
        <v>-3.6155014811156572</v>
      </c>
      <c r="N106" s="18">
        <f t="shared" si="102"/>
        <v>-9.3119114992529219</v>
      </c>
      <c r="O106" s="18">
        <f t="shared" si="102"/>
        <v>-2.3367040206597967</v>
      </c>
      <c r="P106" s="18">
        <f t="shared" si="102"/>
        <v>0.19492518083366051</v>
      </c>
      <c r="Q106" s="18">
        <f t="shared" si="103"/>
        <v>-0.65616012022998715</v>
      </c>
      <c r="S106" s="18">
        <f t="shared" si="104"/>
        <v>-0.65616012022998715</v>
      </c>
      <c r="T106" s="18">
        <f t="shared" si="105"/>
        <v>1.7222335729182081</v>
      </c>
      <c r="U106" s="18">
        <f t="shared" si="106"/>
        <v>1.2110675683395966</v>
      </c>
      <c r="W106" t="str">
        <f t="shared" si="107"/>
        <v>91 Elementary trades and related occupations</v>
      </c>
      <c r="X106" s="18">
        <f t="shared" si="108"/>
        <v>-4.0804630549155725</v>
      </c>
      <c r="Y106" s="18">
        <f t="shared" si="108"/>
        <v>-14.732786576284152</v>
      </c>
      <c r="Z106" s="18">
        <f t="shared" si="108"/>
        <v>-1.3767652178257039</v>
      </c>
      <c r="AA106" s="18">
        <f t="shared" si="108"/>
        <v>-1.913509518521872E-2</v>
      </c>
      <c r="AB106" s="18">
        <f t="shared" si="109"/>
        <v>-0.47374241008735218</v>
      </c>
      <c r="AD106" s="18">
        <f t="shared" si="110"/>
        <v>-0.47374241008735218</v>
      </c>
      <c r="AE106" s="18">
        <f t="shared" si="111"/>
        <v>2.9872311947127139</v>
      </c>
      <c r="AF106" s="18">
        <f t="shared" si="112"/>
        <v>2.6772340133257799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1.2482542089276683</v>
      </c>
      <c r="C107" s="18">
        <f t="shared" si="96"/>
        <v>-6.1460572973857435</v>
      </c>
      <c r="D107" s="18">
        <f t="shared" si="96"/>
        <v>1.5933138185313611</v>
      </c>
      <c r="E107" s="18">
        <f t="shared" si="96"/>
        <v>6.678598236966593E-2</v>
      </c>
      <c r="F107" s="18">
        <f t="shared" si="97"/>
        <v>0.57306282292748367</v>
      </c>
      <c r="H107" s="18">
        <f t="shared" si="98"/>
        <v>0.57306282292748367</v>
      </c>
      <c r="I107" s="18">
        <f t="shared" si="99"/>
        <v>2.8617602936016784</v>
      </c>
      <c r="J107" s="18">
        <f t="shared" si="100"/>
        <v>3.2530952545113401</v>
      </c>
      <c r="L107" t="str">
        <f t="shared" si="101"/>
        <v>92 Elementary administration and service occupations</v>
      </c>
      <c r="M107" s="18">
        <f t="shared" si="102"/>
        <v>-1.5193829286536786</v>
      </c>
      <c r="N107" s="18">
        <f t="shared" si="102"/>
        <v>1.9625890794699785</v>
      </c>
      <c r="O107" s="18">
        <f t="shared" si="102"/>
        <v>2.1362980057104908</v>
      </c>
      <c r="P107" s="18">
        <f t="shared" si="102"/>
        <v>-0.20354903662722634</v>
      </c>
      <c r="Q107" s="18">
        <f t="shared" si="103"/>
        <v>0.57038254455603621</v>
      </c>
      <c r="S107" s="18">
        <f t="shared" si="104"/>
        <v>0.57038254455603621</v>
      </c>
      <c r="T107" s="18">
        <f t="shared" si="105"/>
        <v>2.4167812173246261</v>
      </c>
      <c r="U107" s="18">
        <f t="shared" si="106"/>
        <v>2.829912652241684</v>
      </c>
      <c r="W107" t="str">
        <f t="shared" si="107"/>
        <v>92 Elementary administration and service occupations</v>
      </c>
      <c r="X107" s="18">
        <f t="shared" si="108"/>
        <v>3.6071105809462489</v>
      </c>
      <c r="Y107" s="18">
        <f t="shared" si="108"/>
        <v>-12.232719269260151</v>
      </c>
      <c r="Z107" s="18">
        <f t="shared" si="108"/>
        <v>1.1101443869279581</v>
      </c>
      <c r="AA107" s="18">
        <f t="shared" si="108"/>
        <v>0.30908828719551362</v>
      </c>
      <c r="AB107" s="18">
        <f t="shared" si="109"/>
        <v>0.57539933103434304</v>
      </c>
      <c r="AD107" s="18">
        <f t="shared" si="110"/>
        <v>0.57539933103434304</v>
      </c>
      <c r="AE107" s="18">
        <f t="shared" si="111"/>
        <v>3.2289501077631177</v>
      </c>
      <c r="AF107" s="18">
        <f t="shared" si="112"/>
        <v>3.6032904340578487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0.87736176504187302</v>
      </c>
      <c r="C109" s="26">
        <f>IF(AND(D$6-C$6 &lt;&gt; 0,C35&lt;&gt;0,D35&lt;&gt;0),(EXP(LN(D35/C35)/(D$6-C$6))-1)*100,0)</f>
        <v>-1.6984509717960394</v>
      </c>
      <c r="D109" s="26">
        <f>IF(AND(E$6-D$6 &lt;&gt; 0,D35&lt;&gt;0,E35&lt;&gt;0),(EXP(LN(E35/D35)/(E$6-D$6))-1)*100,0)</f>
        <v>0.92106675473022648</v>
      </c>
      <c r="E109" s="26">
        <f>IF(AND(F$6-E$6 &lt;&gt; 0,E35&lt;&gt;0,F35&lt;&gt;0),(EXP(LN(F35/E35)/(F$6-E$6))-1)*100,0)</f>
        <v>0.62643242238202834</v>
      </c>
      <c r="F109" s="26">
        <f t="shared" ref="F109" si="113">IF(AND(F$6-D$6 &lt;&gt; 0,D35&lt;&gt;0,F35&lt;&gt;0),(EXP(LN(F35/D35)/(F$6-D$6))-1)*100,0)</f>
        <v>0.72454816770322061</v>
      </c>
      <c r="H109" s="26">
        <f t="shared" ref="H109" si="114">IF($F$6-$D$6 &lt;&gt; 0,(EXP(LN(1+(H72/100))/($F$6-$D$6))-1)*100,0)</f>
        <v>0.72454816770322061</v>
      </c>
      <c r="I109" s="26">
        <f>IF(D35&gt;0,((1+(I35/D35))^(1/($F$6-$D$6))-1)*100,0)</f>
        <v>2.8086989924708705</v>
      </c>
      <c r="J109" s="26">
        <f t="shared" ref="J109" si="115">IF($F$6-$D$6 &lt;&gt; 0,(EXP(LN(1+(J72/100))/($F$6-$D$6))-1)*100,0)</f>
        <v>3.3086913097722492</v>
      </c>
      <c r="L109" s="24" t="str">
        <f>L35</f>
        <v>All occupations</v>
      </c>
      <c r="M109" s="26">
        <f>IF(AND(N$6-M$6 &lt;&gt; 0,M35&lt;&gt;0,N35&lt;&gt;0),(EXP(LN(N35/M35)/(N$6-M$6))-1)*100,0)</f>
        <v>0.11366433632797879</v>
      </c>
      <c r="N109" s="26">
        <f>IF(AND(O$6-N$6 &lt;&gt; 0,N35&lt;&gt;0,O35&lt;&gt;0),(EXP(LN(O35/N35)/(O$6-N$6))-1)*100,0)</f>
        <v>-1.8956147116847455</v>
      </c>
      <c r="O109" s="26">
        <f>IF(AND(P$6-O$6 &lt;&gt; 0,O35&lt;&gt;0,P35&lt;&gt;0),(EXP(LN(P35/O35)/(P$6-O$6))-1)*100,0)</f>
        <v>0.79625944524575054</v>
      </c>
      <c r="P109" s="26">
        <f>IF(AND(Q$6-P$6 &lt;&gt; 0,P35&lt;&gt;0,Q35&lt;&gt;0),(EXP(LN(Q35/P35)/(Q$6-P$6))-1)*100,0)</f>
        <v>0.53448886410125684</v>
      </c>
      <c r="Q109" s="26">
        <f t="shared" ref="Q109" si="116">IF(AND(Q$6-O$6 &lt;&gt; 0,O35&lt;&gt;0,Q35&lt;&gt;0),(EXP(LN(Q35/O35)/(Q$6-O$6))-1)*100,0)</f>
        <v>0.62167010103082454</v>
      </c>
      <c r="S109" s="26">
        <f t="shared" ref="S109" si="117">IF($F$6-$D$6 &lt;&gt; 0,(EXP(LN(1+(S72/100))/($F$6-$D$6))-1)*100,0)</f>
        <v>0.62167010103082454</v>
      </c>
      <c r="T109" s="26">
        <f t="shared" ref="T109" si="118">IF(O35&gt;0,((1+(T35/O35))^(1/($F$6-$D$6))-1)*100,0)</f>
        <v>2.3968859171487056</v>
      </c>
      <c r="U109" s="26">
        <f t="shared" ref="U109" si="119">IF($F$6-$D$6 &lt;&gt; 0,(EXP(LN(1+(U72/100))/($F$6-$D$6))-1)*100,0)</f>
        <v>2.8488201654857548</v>
      </c>
      <c r="W109" s="24" t="str">
        <f>W35</f>
        <v>All occupations</v>
      </c>
      <c r="X109" s="26">
        <f>IF(AND(Y$6-X$6 &lt;&gt; 0,X35&lt;&gt;0,Y35&lt;&gt;0),(EXP(LN(Y35/X35)/(Y$6-X$6))-1)*100,0)</f>
        <v>1.6916265129103936</v>
      </c>
      <c r="Y109" s="26">
        <f>IF(AND(Z$6-Y$6 &lt;&gt; 0,Y35&lt;&gt;0,Z35&lt;&gt;0),(EXP(LN(Z35/Y35)/(Z$6-Y$6))-1)*100,0)</f>
        <v>-1.4962917160924905</v>
      </c>
      <c r="Z109" s="26">
        <f>IF(AND(AA$6-Z$6 &lt;&gt; 0,Z35&lt;&gt;0,AA35&lt;&gt;0),(EXP(LN(AA35/Z35)/(AA$6-Z$6))-1)*100,0)</f>
        <v>1.0478835611461124</v>
      </c>
      <c r="AA109" s="26">
        <f>IF(AND(AB$6-AA$6 &lt;&gt; 0,AA35&lt;&gt;0,AB35&lt;&gt;0),(EXP(LN(AB35/AA35)/(AB$6-AA$6))-1)*100,0)</f>
        <v>0.71840065544386267</v>
      </c>
      <c r="AB109" s="26">
        <f t="shared" ref="AB109" si="120">IF(AND(AB$6-Z$6 &lt;&gt; 0,Z35&lt;&gt;0,AB35&lt;&gt;0),(EXP(LN(AB35/Z35)/(AB$6-Z$6))-1)*100,0)</f>
        <v>0.82810874712537785</v>
      </c>
      <c r="AD109" s="26">
        <f t="shared" ref="AD109" si="121">IF($F$6-$D$6 &lt;&gt; 0,(EXP(LN(1+(AD72/100))/($F$6-$D$6))-1)*100,0)</f>
        <v>0.82810874712537785</v>
      </c>
      <c r="AE109" s="26">
        <f t="shared" ref="AE109" si="122">IF(Z35&gt;0,((1+(AE35/Z35))^(1/($F$6-$D$6))-1)*100,0)</f>
        <v>3.2066778489642234</v>
      </c>
      <c r="AF109" s="26">
        <f t="shared" ref="AF109" si="123">IF($F$6-$D$6 &lt;&gt; 0,(EXP(LN(1+(AF72/100))/($F$6-$D$6))-1)*100,0)</f>
        <v>3.7504753105527255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Cornwall and the Isles of Scilly (Continued)</v>
      </c>
      <c r="L112" s="19" t="str">
        <f>CONCATENATE(L$1," (Continued)")</f>
        <v>Occupation Table 2.1  Males: Employment Change by Occupation (SOC 2020) and Replacement Demand, 2015-2035, Cornwall and the Isles of Scilly (Continued)</v>
      </c>
      <c r="W112" s="19" t="str">
        <f>CONCATENATE(W$1," (Continued)")</f>
        <v>Occupation Table 2.2  Females: Employment Change by Occupation (SOC 2020) and Replacement Demand, 2015-2035, Cornwall and the Isles of Scilly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2.8535285692920027</v>
      </c>
      <c r="C119" s="27">
        <f t="shared" si="125"/>
        <v>0.62644978154217057</v>
      </c>
      <c r="D119" s="27">
        <f t="shared" si="125"/>
        <v>-1.2255305150294333</v>
      </c>
      <c r="E119" s="27">
        <f t="shared" si="125"/>
        <v>1.9025739720168708</v>
      </c>
      <c r="F119" s="27">
        <f t="shared" ref="F119:F144" si="126">F8-D8</f>
        <v>0.67704345698743751</v>
      </c>
      <c r="L119" t="str">
        <f t="shared" ref="L119:L144" si="127">L8</f>
        <v>11 Corporate managers and directors</v>
      </c>
      <c r="M119" s="27">
        <f t="shared" ref="M119:P144" si="128">N8-M8</f>
        <v>1.3752328504867926</v>
      </c>
      <c r="N119" s="27">
        <f t="shared" si="128"/>
        <v>0.22656876905497114</v>
      </c>
      <c r="O119" s="27">
        <f t="shared" si="128"/>
        <v>-1.131375788432651</v>
      </c>
      <c r="P119" s="27">
        <f t="shared" si="128"/>
        <v>0.77811344276680927</v>
      </c>
      <c r="Q119" s="27">
        <f t="shared" ref="Q119:Q144" si="129">Q8-O8</f>
        <v>-0.35326234566584169</v>
      </c>
      <c r="W119" t="str">
        <f t="shared" ref="W119:W144" si="130">W8</f>
        <v>11 Corporate managers and directors</v>
      </c>
      <c r="X119" s="27">
        <f t="shared" ref="X119:AA144" si="131">Y8-X8</f>
        <v>1.4782957188052395</v>
      </c>
      <c r="Y119" s="27">
        <f t="shared" si="131"/>
        <v>0.39988101248718078</v>
      </c>
      <c r="Z119" s="27">
        <f t="shared" si="131"/>
        <v>-9.4154726596731741E-2</v>
      </c>
      <c r="AA119" s="27">
        <f t="shared" si="131"/>
        <v>1.1244605292499914</v>
      </c>
      <c r="AB119" s="27">
        <f t="shared" ref="AB119:AB144" si="132">AB8-Z8</f>
        <v>1.0303058026532597</v>
      </c>
    </row>
    <row r="120" spans="1:28" x14ac:dyDescent="0.2">
      <c r="A120" t="str">
        <f t="shared" si="124"/>
        <v>12 Other managers and proprietors</v>
      </c>
      <c r="B120" s="27">
        <f t="shared" si="125"/>
        <v>1.3619311369512932</v>
      </c>
      <c r="C120" s="27">
        <f t="shared" si="125"/>
        <v>3.4534853714024649E-2</v>
      </c>
      <c r="D120" s="27">
        <f t="shared" si="125"/>
        <v>3.0140844735088912</v>
      </c>
      <c r="E120" s="27">
        <f t="shared" si="125"/>
        <v>2.7068324049156587</v>
      </c>
      <c r="F120" s="27">
        <f t="shared" si="126"/>
        <v>5.7209168784245499</v>
      </c>
      <c r="L120" t="str">
        <f t="shared" si="127"/>
        <v>12 Other managers and proprietors</v>
      </c>
      <c r="M120" s="27">
        <f t="shared" si="128"/>
        <v>0.84174801238205532</v>
      </c>
      <c r="N120" s="27">
        <f t="shared" si="128"/>
        <v>-0.38740250491659634</v>
      </c>
      <c r="O120" s="27">
        <f t="shared" si="128"/>
        <v>2.0328160843558667</v>
      </c>
      <c r="P120" s="27">
        <f t="shared" si="128"/>
        <v>1.8442759202277585</v>
      </c>
      <c r="Q120" s="27">
        <f t="shared" si="129"/>
        <v>3.8770920045836252</v>
      </c>
      <c r="W120" t="str">
        <f t="shared" si="130"/>
        <v>12 Other managers and proprietors</v>
      </c>
      <c r="X120" s="27">
        <f t="shared" si="131"/>
        <v>0.52018312456923699</v>
      </c>
      <c r="Y120" s="27">
        <f t="shared" si="131"/>
        <v>0.4219373586306423</v>
      </c>
      <c r="Z120" s="27">
        <f t="shared" si="131"/>
        <v>0.98126838915299341</v>
      </c>
      <c r="AA120" s="27">
        <f t="shared" si="131"/>
        <v>0.86255648468791701</v>
      </c>
      <c r="AB120" s="27">
        <f t="shared" si="132"/>
        <v>1.8438248738409104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1.3219727976318474</v>
      </c>
      <c r="C121" s="27">
        <f t="shared" si="125"/>
        <v>0.46311664453431511</v>
      </c>
      <c r="D121" s="27">
        <f t="shared" si="125"/>
        <v>0.95181025789758067</v>
      </c>
      <c r="E121" s="27">
        <f t="shared" si="125"/>
        <v>1.8734099229436314</v>
      </c>
      <c r="F121" s="27">
        <f t="shared" si="126"/>
        <v>2.8252201808412121</v>
      </c>
      <c r="L121" t="str">
        <f t="shared" si="127"/>
        <v>21 Science, research, engineering and technology professionals</v>
      </c>
      <c r="M121" s="27">
        <f t="shared" si="128"/>
        <v>1.0879577269244152</v>
      </c>
      <c r="N121" s="27">
        <f t="shared" si="128"/>
        <v>-5.2379070999933219E-2</v>
      </c>
      <c r="O121" s="27">
        <f t="shared" si="128"/>
        <v>0.32571746324507522</v>
      </c>
      <c r="P121" s="27">
        <f t="shared" si="128"/>
        <v>1.089919033472718</v>
      </c>
      <c r="Q121" s="27">
        <f t="shared" si="129"/>
        <v>1.4156364967177932</v>
      </c>
      <c r="W121" t="str">
        <f t="shared" si="130"/>
        <v>21 Science, research, engineering and technology professionals</v>
      </c>
      <c r="X121" s="27">
        <f t="shared" si="131"/>
        <v>0.23401507070741356</v>
      </c>
      <c r="Y121" s="27">
        <f t="shared" si="131"/>
        <v>0.51549571553427675</v>
      </c>
      <c r="Z121" s="27">
        <f t="shared" si="131"/>
        <v>0.62609279465252143</v>
      </c>
      <c r="AA121" s="27">
        <f t="shared" si="131"/>
        <v>0.78349088947085743</v>
      </c>
      <c r="AB121" s="27">
        <f t="shared" si="132"/>
        <v>1.4095836841233789</v>
      </c>
    </row>
    <row r="122" spans="1:28" x14ac:dyDescent="0.2">
      <c r="A122" t="str">
        <f t="shared" si="124"/>
        <v>22 Health professionals</v>
      </c>
      <c r="B122" s="27">
        <f t="shared" si="125"/>
        <v>1.3952492099949101</v>
      </c>
      <c r="C122" s="27">
        <f t="shared" si="125"/>
        <v>-0.12748551591086077</v>
      </c>
      <c r="D122" s="27">
        <f t="shared" si="125"/>
        <v>1.230941326086521</v>
      </c>
      <c r="E122" s="27">
        <f t="shared" si="125"/>
        <v>1.7879059799166548</v>
      </c>
      <c r="F122" s="27">
        <f t="shared" si="126"/>
        <v>3.0188473060031757</v>
      </c>
      <c r="L122" t="str">
        <f t="shared" si="127"/>
        <v>22 Health professionals</v>
      </c>
      <c r="M122" s="27">
        <f t="shared" si="128"/>
        <v>0.20644045042463599</v>
      </c>
      <c r="N122" s="27">
        <f t="shared" si="128"/>
        <v>0.35489759015274425</v>
      </c>
      <c r="O122" s="27">
        <f t="shared" si="128"/>
        <v>0.35593177836627099</v>
      </c>
      <c r="P122" s="27">
        <f t="shared" si="128"/>
        <v>0.56540118167231634</v>
      </c>
      <c r="Q122" s="27">
        <f t="shared" si="129"/>
        <v>0.92133296003858733</v>
      </c>
      <c r="W122" t="str">
        <f t="shared" si="130"/>
        <v>22 Health professionals</v>
      </c>
      <c r="X122" s="27">
        <f t="shared" si="131"/>
        <v>1.1888087595702661</v>
      </c>
      <c r="Y122" s="27">
        <f t="shared" si="131"/>
        <v>-0.48238310606359391</v>
      </c>
      <c r="Z122" s="27">
        <f t="shared" si="131"/>
        <v>0.87500954772023398</v>
      </c>
      <c r="AA122" s="27">
        <f t="shared" si="131"/>
        <v>1.2225047982443442</v>
      </c>
      <c r="AB122" s="27">
        <f t="shared" si="132"/>
        <v>2.0975143459645782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0.39301556926825931</v>
      </c>
      <c r="C123" s="27">
        <f t="shared" si="125"/>
        <v>3.7353256534451873E-2</v>
      </c>
      <c r="D123" s="27">
        <f t="shared" si="125"/>
        <v>0.71897965332149028</v>
      </c>
      <c r="E123" s="27">
        <f t="shared" si="125"/>
        <v>1.5073811975767732</v>
      </c>
      <c r="F123" s="27">
        <f t="shared" si="126"/>
        <v>2.2263608508982635</v>
      </c>
      <c r="L123" t="str">
        <f t="shared" si="127"/>
        <v>23 Teaching and other educational professionals</v>
      </c>
      <c r="M123" s="27">
        <f t="shared" si="128"/>
        <v>-0.10319051580047223</v>
      </c>
      <c r="N123" s="27">
        <f t="shared" si="128"/>
        <v>-0.26457735817499506</v>
      </c>
      <c r="O123" s="27">
        <f t="shared" si="128"/>
        <v>0.38591986543629941</v>
      </c>
      <c r="P123" s="27">
        <f t="shared" si="128"/>
        <v>0.46065906936604062</v>
      </c>
      <c r="Q123" s="27">
        <f t="shared" si="129"/>
        <v>0.84657893480234003</v>
      </c>
      <c r="W123" t="str">
        <f t="shared" si="130"/>
        <v>23 Teaching and other educational professionals</v>
      </c>
      <c r="X123" s="27">
        <f t="shared" si="131"/>
        <v>0.49620608506874486</v>
      </c>
      <c r="Y123" s="27">
        <f t="shared" si="131"/>
        <v>0.30193061470944293</v>
      </c>
      <c r="Z123" s="27">
        <f t="shared" si="131"/>
        <v>0.3330597878851691</v>
      </c>
      <c r="AA123" s="27">
        <f t="shared" si="131"/>
        <v>1.0467221282107655</v>
      </c>
      <c r="AB123" s="27">
        <f t="shared" si="132"/>
        <v>1.3797819160959346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1.8923674229696239</v>
      </c>
      <c r="C124" s="27">
        <f t="shared" si="125"/>
        <v>1.2531529858439097</v>
      </c>
      <c r="D124" s="27">
        <f t="shared" si="125"/>
        <v>2.1864437476397285</v>
      </c>
      <c r="E124" s="27">
        <f t="shared" si="125"/>
        <v>2.7351280211988289</v>
      </c>
      <c r="F124" s="27">
        <f t="shared" si="126"/>
        <v>4.9215717688385574</v>
      </c>
      <c r="L124" t="str">
        <f t="shared" si="127"/>
        <v>24 Business, media and public service professionals</v>
      </c>
      <c r="M124" s="27">
        <f t="shared" si="128"/>
        <v>0.65377850837833495</v>
      </c>
      <c r="N124" s="27">
        <f t="shared" si="128"/>
        <v>0.53368544438242083</v>
      </c>
      <c r="O124" s="27">
        <f t="shared" si="128"/>
        <v>1.2636510494015276</v>
      </c>
      <c r="P124" s="27">
        <f t="shared" si="128"/>
        <v>1.2769764326522495</v>
      </c>
      <c r="Q124" s="27">
        <f t="shared" si="129"/>
        <v>2.5406274820537771</v>
      </c>
      <c r="W124" t="str">
        <f t="shared" si="130"/>
        <v>24 Business, media and public service professionals</v>
      </c>
      <c r="X124" s="27">
        <f t="shared" si="131"/>
        <v>1.2385889145912783</v>
      </c>
      <c r="Y124" s="27">
        <f t="shared" si="131"/>
        <v>0.71946754146151637</v>
      </c>
      <c r="Z124" s="27">
        <f t="shared" si="131"/>
        <v>0.9227926982382062</v>
      </c>
      <c r="AA124" s="27">
        <f t="shared" si="131"/>
        <v>1.4581515885465661</v>
      </c>
      <c r="AB124" s="27">
        <f t="shared" si="132"/>
        <v>2.3809442867847723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0.47503152234098156</v>
      </c>
      <c r="C125" s="27">
        <f t="shared" si="125"/>
        <v>0.41364754189022612</v>
      </c>
      <c r="D125" s="27">
        <f t="shared" si="125"/>
        <v>-0.51855475561937414</v>
      </c>
      <c r="E125" s="27">
        <f t="shared" si="125"/>
        <v>0.32374929651225948</v>
      </c>
      <c r="F125" s="27">
        <f t="shared" si="126"/>
        <v>-0.19480545910711466</v>
      </c>
      <c r="L125" t="str">
        <f t="shared" si="127"/>
        <v>31 Science, engineering and technology associate professionals</v>
      </c>
      <c r="M125" s="27">
        <f t="shared" si="128"/>
        <v>0.44198360998549635</v>
      </c>
      <c r="N125" s="27">
        <f t="shared" si="128"/>
        <v>0.15569872339344082</v>
      </c>
      <c r="O125" s="27">
        <f t="shared" si="128"/>
        <v>-0.57412836237696396</v>
      </c>
      <c r="P125" s="27">
        <f t="shared" si="128"/>
        <v>6.6914096247683297E-2</v>
      </c>
      <c r="Q125" s="27">
        <f t="shared" si="129"/>
        <v>-0.50721426612928067</v>
      </c>
      <c r="W125" t="str">
        <f t="shared" si="130"/>
        <v>31 Science, engineering and technology associate professionals</v>
      </c>
      <c r="X125" s="27">
        <f t="shared" si="131"/>
        <v>3.3047912355483877E-2</v>
      </c>
      <c r="Y125" s="27">
        <f t="shared" si="131"/>
        <v>0.25794881849678153</v>
      </c>
      <c r="Z125" s="27">
        <f t="shared" si="131"/>
        <v>5.5573606757590044E-2</v>
      </c>
      <c r="AA125" s="27">
        <f t="shared" si="131"/>
        <v>0.25683520026457973</v>
      </c>
      <c r="AB125" s="27">
        <f t="shared" si="132"/>
        <v>0.31240880702216978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0.36274963358927792</v>
      </c>
      <c r="C126" s="27">
        <f t="shared" si="125"/>
        <v>2.7938055040430676E-2</v>
      </c>
      <c r="D126" s="27">
        <f t="shared" si="125"/>
        <v>0.15918488397503339</v>
      </c>
      <c r="E126" s="27">
        <f t="shared" si="125"/>
        <v>0.65504563300120289</v>
      </c>
      <c r="F126" s="27">
        <f t="shared" si="126"/>
        <v>0.81423051697623627</v>
      </c>
      <c r="L126" t="str">
        <f t="shared" si="127"/>
        <v>32 Health and social care associate professionals</v>
      </c>
      <c r="M126" s="27">
        <f t="shared" si="128"/>
        <v>-7.0542247618081255E-2</v>
      </c>
      <c r="N126" s="27">
        <f t="shared" si="128"/>
        <v>0.13103731924346285</v>
      </c>
      <c r="O126" s="27">
        <f t="shared" si="128"/>
        <v>-6.026339270615888E-2</v>
      </c>
      <c r="P126" s="27">
        <f t="shared" si="128"/>
        <v>0.1164653196246761</v>
      </c>
      <c r="Q126" s="27">
        <f t="shared" si="129"/>
        <v>5.620192691851722E-2</v>
      </c>
      <c r="W126" t="str">
        <f t="shared" si="130"/>
        <v>32 Health and social care associate professionals</v>
      </c>
      <c r="X126" s="27">
        <f t="shared" si="131"/>
        <v>0.43329188120735429</v>
      </c>
      <c r="Y126" s="27">
        <f t="shared" si="131"/>
        <v>-0.10309926420302862</v>
      </c>
      <c r="Z126" s="27">
        <f t="shared" si="131"/>
        <v>0.21944827668119071</v>
      </c>
      <c r="AA126" s="27">
        <f t="shared" si="131"/>
        <v>0.53858031337652612</v>
      </c>
      <c r="AB126" s="27">
        <f t="shared" si="132"/>
        <v>0.75802859005771683</v>
      </c>
    </row>
    <row r="127" spans="1:28" x14ac:dyDescent="0.2">
      <c r="A127" t="str">
        <f t="shared" si="124"/>
        <v>33 Protective service occupations</v>
      </c>
      <c r="B127" s="27">
        <f t="shared" si="125"/>
        <v>3.2969361706168598E-2</v>
      </c>
      <c r="C127" s="27">
        <f t="shared" si="125"/>
        <v>0.13119833501670874</v>
      </c>
      <c r="D127" s="27">
        <f t="shared" si="125"/>
        <v>0.38486948380753305</v>
      </c>
      <c r="E127" s="27">
        <f t="shared" si="125"/>
        <v>0.35345365498531844</v>
      </c>
      <c r="F127" s="27">
        <f t="shared" si="126"/>
        <v>0.7383231387928515</v>
      </c>
      <c r="L127" t="str">
        <f t="shared" si="127"/>
        <v>33 Protective service occupations</v>
      </c>
      <c r="M127" s="27">
        <f t="shared" si="128"/>
        <v>-1.8145815083001837E-2</v>
      </c>
      <c r="N127" s="27">
        <f t="shared" si="128"/>
        <v>7.9192155464494762E-2</v>
      </c>
      <c r="O127" s="27">
        <f t="shared" si="128"/>
        <v>0.22501235494343841</v>
      </c>
      <c r="P127" s="27">
        <f t="shared" si="128"/>
        <v>0.17134592147964134</v>
      </c>
      <c r="Q127" s="27">
        <f t="shared" si="129"/>
        <v>0.39635827642307975</v>
      </c>
      <c r="W127" t="str">
        <f t="shared" si="130"/>
        <v>33 Protective service occupations</v>
      </c>
      <c r="X127" s="27">
        <f t="shared" si="131"/>
        <v>5.1115176789170436E-2</v>
      </c>
      <c r="Y127" s="27">
        <f t="shared" si="131"/>
        <v>5.200617955220882E-2</v>
      </c>
      <c r="Z127" s="27">
        <f t="shared" si="131"/>
        <v>0.15985712886410164</v>
      </c>
      <c r="AA127" s="27">
        <f t="shared" si="131"/>
        <v>0.18210773350567411</v>
      </c>
      <c r="AB127" s="27">
        <f t="shared" si="132"/>
        <v>0.34196486236977575</v>
      </c>
    </row>
    <row r="128" spans="1:28" x14ac:dyDescent="0.2">
      <c r="A128" t="str">
        <f t="shared" si="124"/>
        <v>34 Culture, media and sports occupations</v>
      </c>
      <c r="B128" s="27">
        <f t="shared" si="125"/>
        <v>0.26697514070536332</v>
      </c>
      <c r="C128" s="27">
        <f t="shared" si="125"/>
        <v>-0.15130265500504869</v>
      </c>
      <c r="D128" s="27">
        <f t="shared" si="125"/>
        <v>0.4282119340531727</v>
      </c>
      <c r="E128" s="27">
        <f t="shared" si="125"/>
        <v>1.1323451423986368</v>
      </c>
      <c r="F128" s="27">
        <f t="shared" si="126"/>
        <v>1.5605570764518095</v>
      </c>
      <c r="L128" t="str">
        <f t="shared" si="127"/>
        <v>34 Culture, media and sports occupations</v>
      </c>
      <c r="M128" s="27">
        <f t="shared" si="128"/>
        <v>-5.4487844763385418E-2</v>
      </c>
      <c r="N128" s="27">
        <f t="shared" si="128"/>
        <v>-0.25556514115504525</v>
      </c>
      <c r="O128" s="27">
        <f t="shared" si="128"/>
        <v>0.17254794672915885</v>
      </c>
      <c r="P128" s="27">
        <f t="shared" si="128"/>
        <v>0.4767117051166192</v>
      </c>
      <c r="Q128" s="27">
        <f t="shared" si="129"/>
        <v>0.64925965184577805</v>
      </c>
      <c r="W128" t="str">
        <f t="shared" si="130"/>
        <v>34 Culture, media and sports occupations</v>
      </c>
      <c r="X128" s="27">
        <f t="shared" si="131"/>
        <v>0.32146298546874608</v>
      </c>
      <c r="Y128" s="27">
        <f t="shared" si="131"/>
        <v>0.10426248614999789</v>
      </c>
      <c r="Z128" s="27">
        <f t="shared" si="131"/>
        <v>0.25566398732401119</v>
      </c>
      <c r="AA128" s="27">
        <f t="shared" si="131"/>
        <v>0.65563343728201939</v>
      </c>
      <c r="AB128" s="27">
        <f t="shared" si="132"/>
        <v>0.91129742460603058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0.87768115356161935</v>
      </c>
      <c r="C129" s="27">
        <f t="shared" si="125"/>
        <v>0.61605541908718386</v>
      </c>
      <c r="D129" s="27">
        <f t="shared" si="125"/>
        <v>-0.32267307877985907</v>
      </c>
      <c r="E129" s="27">
        <f t="shared" si="125"/>
        <v>0.88070749077370536</v>
      </c>
      <c r="F129" s="27">
        <f t="shared" si="126"/>
        <v>0.55803441199384629</v>
      </c>
      <c r="L129" t="str">
        <f t="shared" si="127"/>
        <v>35 Business and public service associate professionals</v>
      </c>
      <c r="M129" s="27">
        <f t="shared" si="128"/>
        <v>0.20674833671700554</v>
      </c>
      <c r="N129" s="27">
        <f t="shared" si="128"/>
        <v>0.30558246920192822</v>
      </c>
      <c r="O129" s="27">
        <f t="shared" si="128"/>
        <v>-0.49747765030622837</v>
      </c>
      <c r="P129" s="27">
        <f t="shared" si="128"/>
        <v>7.2641688907039814E-2</v>
      </c>
      <c r="Q129" s="27">
        <f t="shared" si="129"/>
        <v>-0.42483596139918856</v>
      </c>
      <c r="W129" t="str">
        <f t="shared" si="130"/>
        <v>35 Business and public service associate professionals</v>
      </c>
      <c r="X129" s="27">
        <f t="shared" si="131"/>
        <v>0.67093281684460848</v>
      </c>
      <c r="Y129" s="27">
        <f t="shared" si="131"/>
        <v>0.31047294988525831</v>
      </c>
      <c r="Z129" s="27">
        <f t="shared" si="131"/>
        <v>0.17480457152637729</v>
      </c>
      <c r="AA129" s="27">
        <f t="shared" si="131"/>
        <v>0.80806580186666022</v>
      </c>
      <c r="AB129" s="27">
        <f t="shared" si="132"/>
        <v>0.98287037339303751</v>
      </c>
    </row>
    <row r="130" spans="1:28" x14ac:dyDescent="0.2">
      <c r="A130" t="str">
        <f t="shared" si="124"/>
        <v>41 Administrative occupations</v>
      </c>
      <c r="B130" s="27">
        <f t="shared" si="125"/>
        <v>-0.4138167118706626</v>
      </c>
      <c r="C130" s="27">
        <f t="shared" si="125"/>
        <v>0.83746034169296735</v>
      </c>
      <c r="D130" s="27">
        <f t="shared" si="125"/>
        <v>-1.4385284009258648</v>
      </c>
      <c r="E130" s="27">
        <f t="shared" si="125"/>
        <v>-0.70527801438134219</v>
      </c>
      <c r="F130" s="27">
        <f t="shared" si="126"/>
        <v>-2.1438064153072069</v>
      </c>
      <c r="L130" t="str">
        <f t="shared" si="127"/>
        <v>41 Administrative occupations</v>
      </c>
      <c r="M130" s="27">
        <f t="shared" si="128"/>
        <v>-0.49562980259298861</v>
      </c>
      <c r="N130" s="27">
        <f t="shared" si="128"/>
        <v>0.88590284895489724</v>
      </c>
      <c r="O130" s="27">
        <f t="shared" si="128"/>
        <v>-0.29417387503771941</v>
      </c>
      <c r="P130" s="27">
        <f t="shared" si="128"/>
        <v>0.42534683796157946</v>
      </c>
      <c r="Q130" s="27">
        <f t="shared" si="129"/>
        <v>0.13117296292386005</v>
      </c>
      <c r="W130" t="str">
        <f t="shared" si="130"/>
        <v>41 Administrative occupations</v>
      </c>
      <c r="X130" s="27">
        <f t="shared" si="131"/>
        <v>8.1813090722324233E-2</v>
      </c>
      <c r="Y130" s="27">
        <f t="shared" si="131"/>
        <v>-4.8442507261924561E-2</v>
      </c>
      <c r="Z130" s="27">
        <f t="shared" si="131"/>
        <v>-1.144354525888108</v>
      </c>
      <c r="AA130" s="27">
        <f t="shared" si="131"/>
        <v>-1.1306248523429367</v>
      </c>
      <c r="AB130" s="27">
        <f t="shared" si="132"/>
        <v>-2.2749793782310448</v>
      </c>
    </row>
    <row r="131" spans="1:28" x14ac:dyDescent="0.2">
      <c r="A131" t="str">
        <f t="shared" si="124"/>
        <v>42 Secretarial and related occupations</v>
      </c>
      <c r="B131" s="27">
        <f t="shared" si="125"/>
        <v>-0.42483712424829445</v>
      </c>
      <c r="C131" s="27">
        <f t="shared" si="125"/>
        <v>-0.17943962518328771</v>
      </c>
      <c r="D131" s="27">
        <f t="shared" si="125"/>
        <v>0.43145808633100469</v>
      </c>
      <c r="E131" s="27">
        <f t="shared" si="125"/>
        <v>-0.32637021714772274</v>
      </c>
      <c r="F131" s="27">
        <f t="shared" si="126"/>
        <v>0.10508786918328195</v>
      </c>
      <c r="L131" t="str">
        <f t="shared" si="127"/>
        <v>42 Secretarial and related occupations</v>
      </c>
      <c r="M131" s="27">
        <f t="shared" si="128"/>
        <v>-0.12641324552505318</v>
      </c>
      <c r="N131" s="27">
        <f t="shared" si="128"/>
        <v>-4.3133784069606329E-2</v>
      </c>
      <c r="O131" s="27">
        <f t="shared" si="128"/>
        <v>0.19259179421648986</v>
      </c>
      <c r="P131" s="27">
        <f t="shared" si="128"/>
        <v>0.16969001966334119</v>
      </c>
      <c r="Q131" s="27">
        <f t="shared" si="129"/>
        <v>0.36228181387983105</v>
      </c>
      <c r="W131" t="str">
        <f t="shared" si="130"/>
        <v>42 Secretarial and related occupations</v>
      </c>
      <c r="X131" s="27">
        <f t="shared" si="131"/>
        <v>-0.29842387872323961</v>
      </c>
      <c r="Y131" s="27">
        <f t="shared" si="131"/>
        <v>-0.13630584111368371</v>
      </c>
      <c r="Z131" s="27">
        <f t="shared" si="131"/>
        <v>0.23886629211451282</v>
      </c>
      <c r="AA131" s="27">
        <f t="shared" si="131"/>
        <v>-0.49606023681106137</v>
      </c>
      <c r="AB131" s="27">
        <f t="shared" si="132"/>
        <v>-0.25719394469654855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-0.29881970359912202</v>
      </c>
      <c r="C132" s="27">
        <f t="shared" si="125"/>
        <v>0.40213316052186965</v>
      </c>
      <c r="D132" s="27">
        <f t="shared" si="125"/>
        <v>-4.5061126318300282E-2</v>
      </c>
      <c r="E132" s="27">
        <f t="shared" si="125"/>
        <v>0.36174668236137375</v>
      </c>
      <c r="F132" s="27">
        <f t="shared" si="126"/>
        <v>0.31668555604307347</v>
      </c>
      <c r="L132" t="str">
        <f t="shared" si="127"/>
        <v>51 Skilled agricultural and related trades</v>
      </c>
      <c r="M132" s="27">
        <f t="shared" si="128"/>
        <v>-0.40433754069219585</v>
      </c>
      <c r="N132" s="27">
        <f t="shared" si="128"/>
        <v>0.3534024173460546</v>
      </c>
      <c r="O132" s="27">
        <f t="shared" si="128"/>
        <v>-6.3260014341041781E-2</v>
      </c>
      <c r="P132" s="27">
        <f t="shared" si="128"/>
        <v>0.17057128091023444</v>
      </c>
      <c r="Q132" s="27">
        <f t="shared" si="129"/>
        <v>0.10731126656919265</v>
      </c>
      <c r="W132" t="str">
        <f t="shared" si="130"/>
        <v>51 Skilled agricultural and related trades</v>
      </c>
      <c r="X132" s="27">
        <f t="shared" si="131"/>
        <v>0.10551783709305973</v>
      </c>
      <c r="Y132" s="27">
        <f t="shared" si="131"/>
        <v>4.8730743175828817E-2</v>
      </c>
      <c r="Z132" s="27">
        <f t="shared" si="131"/>
        <v>1.819888802273617E-2</v>
      </c>
      <c r="AA132" s="27">
        <f t="shared" si="131"/>
        <v>0.19117540145114398</v>
      </c>
      <c r="AB132" s="27">
        <f t="shared" si="132"/>
        <v>0.20937428947388015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-0.43859384696200543</v>
      </c>
      <c r="C133" s="27">
        <f t="shared" si="125"/>
        <v>-1.007058079986388</v>
      </c>
      <c r="D133" s="27">
        <f t="shared" si="125"/>
        <v>-9.8039114849401088E-2</v>
      </c>
      <c r="E133" s="27">
        <f t="shared" si="125"/>
        <v>-0.31393148392889714</v>
      </c>
      <c r="F133" s="27">
        <f t="shared" si="126"/>
        <v>-0.41197059877829822</v>
      </c>
      <c r="L133" t="str">
        <f t="shared" si="127"/>
        <v>52 Skilled metal, electrical and electronic trades</v>
      </c>
      <c r="M133" s="27">
        <f t="shared" si="128"/>
        <v>-0.54707166280486241</v>
      </c>
      <c r="N133" s="27">
        <f t="shared" si="128"/>
        <v>-0.9466148744133811</v>
      </c>
      <c r="O133" s="27">
        <f t="shared" si="128"/>
        <v>-0.3797402498808804</v>
      </c>
      <c r="P133" s="27">
        <f t="shared" si="128"/>
        <v>-0.52860581025202968</v>
      </c>
      <c r="Q133" s="27">
        <f t="shared" si="129"/>
        <v>-0.90834606013291008</v>
      </c>
      <c r="W133" t="str">
        <f t="shared" si="130"/>
        <v>52 Skilled metal, electrical and electronic trades</v>
      </c>
      <c r="X133" s="27">
        <f t="shared" si="131"/>
        <v>0.10847781584283633</v>
      </c>
      <c r="Y133" s="27">
        <f t="shared" si="131"/>
        <v>-6.0443205573008058E-2</v>
      </c>
      <c r="Z133" s="27">
        <f t="shared" si="131"/>
        <v>0.28170113503149752</v>
      </c>
      <c r="AA133" s="27">
        <f t="shared" si="131"/>
        <v>0.21467432632313266</v>
      </c>
      <c r="AB133" s="27">
        <f t="shared" si="132"/>
        <v>0.49637546135463018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-5.9843279844429276E-5</v>
      </c>
      <c r="C134" s="27">
        <f t="shared" si="125"/>
        <v>-2.1747317701150983</v>
      </c>
      <c r="D134" s="27">
        <f t="shared" si="125"/>
        <v>0.67513520640151725</v>
      </c>
      <c r="E134" s="27">
        <f t="shared" si="125"/>
        <v>-0.24487268877124357</v>
      </c>
      <c r="F134" s="27">
        <f t="shared" si="126"/>
        <v>0.43026251763027368</v>
      </c>
      <c r="L134" t="str">
        <f t="shared" si="127"/>
        <v>53 Skilled construction and building trades</v>
      </c>
      <c r="M134" s="27">
        <f t="shared" si="128"/>
        <v>-3.2089954979939606E-2</v>
      </c>
      <c r="N134" s="27">
        <f t="shared" si="128"/>
        <v>-2.2032047517212447</v>
      </c>
      <c r="O134" s="27">
        <f t="shared" si="128"/>
        <v>0.64805635479845591</v>
      </c>
      <c r="P134" s="27">
        <f t="shared" si="128"/>
        <v>-0.28695933985728317</v>
      </c>
      <c r="Q134" s="27">
        <f t="shared" si="129"/>
        <v>0.36109701494117274</v>
      </c>
      <c r="W134" t="str">
        <f t="shared" si="130"/>
        <v>53 Skilled construction and building trades</v>
      </c>
      <c r="X134" s="27">
        <f t="shared" si="131"/>
        <v>3.2030111700082992E-2</v>
      </c>
      <c r="Y134" s="27">
        <f t="shared" si="131"/>
        <v>2.8472981606159381E-2</v>
      </c>
      <c r="Z134" s="27">
        <f t="shared" si="131"/>
        <v>2.7078851603047904E-2</v>
      </c>
      <c r="AA134" s="27">
        <f t="shared" si="131"/>
        <v>4.208665108603718E-2</v>
      </c>
      <c r="AB134" s="27">
        <f t="shared" si="132"/>
        <v>6.9165502689085084E-2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-0.22102073688660617</v>
      </c>
      <c r="C135" s="27">
        <f t="shared" si="125"/>
        <v>-0.1943360816352655</v>
      </c>
      <c r="D135" s="27">
        <f t="shared" si="125"/>
        <v>0.13189632639137461</v>
      </c>
      <c r="E135" s="27">
        <f t="shared" si="125"/>
        <v>-6.3216857306577445E-2</v>
      </c>
      <c r="F135" s="27">
        <f t="shared" si="126"/>
        <v>6.8679469084797162E-2</v>
      </c>
      <c r="L135" t="str">
        <f t="shared" si="127"/>
        <v>54 Textiles, printing and other skilled trades</v>
      </c>
      <c r="M135" s="27">
        <f t="shared" si="128"/>
        <v>-0.19672784911888241</v>
      </c>
      <c r="N135" s="27">
        <f t="shared" si="128"/>
        <v>-0.36457603787855852</v>
      </c>
      <c r="O135" s="27">
        <f t="shared" si="128"/>
        <v>-2.3928201041632846E-2</v>
      </c>
      <c r="P135" s="27">
        <f t="shared" si="128"/>
        <v>-6.9596807167370045E-2</v>
      </c>
      <c r="Q135" s="27">
        <f t="shared" si="129"/>
        <v>-9.3525008209002891E-2</v>
      </c>
      <c r="W135" t="str">
        <f t="shared" si="130"/>
        <v>54 Textiles, printing and other skilled trades</v>
      </c>
      <c r="X135" s="27">
        <f t="shared" si="131"/>
        <v>-2.4292887767712656E-2</v>
      </c>
      <c r="Y135" s="27">
        <f t="shared" si="131"/>
        <v>0.17023995624329125</v>
      </c>
      <c r="Z135" s="27">
        <f t="shared" si="131"/>
        <v>0.15582452743300745</v>
      </c>
      <c r="AA135" s="27">
        <f t="shared" si="131"/>
        <v>6.3799498607921556E-3</v>
      </c>
      <c r="AB135" s="27">
        <f t="shared" si="132"/>
        <v>0.16220447729379961</v>
      </c>
    </row>
    <row r="136" spans="1:28" x14ac:dyDescent="0.2">
      <c r="A136" t="str">
        <f t="shared" si="124"/>
        <v>61 Caring personal service occupations</v>
      </c>
      <c r="B136" s="27">
        <f t="shared" si="125"/>
        <v>-0.40737707403627965</v>
      </c>
      <c r="C136" s="27">
        <f t="shared" si="125"/>
        <v>-0.96858607265087571</v>
      </c>
      <c r="D136" s="27">
        <f t="shared" si="125"/>
        <v>1.7140282829941178</v>
      </c>
      <c r="E136" s="27">
        <f t="shared" si="125"/>
        <v>1.9236311598204878</v>
      </c>
      <c r="F136" s="27">
        <f t="shared" si="126"/>
        <v>3.6376594428146056</v>
      </c>
      <c r="L136" t="str">
        <f t="shared" si="127"/>
        <v>61 Caring personal service occupations</v>
      </c>
      <c r="M136" s="27">
        <f t="shared" si="128"/>
        <v>-0.13912412968435262</v>
      </c>
      <c r="N136" s="27">
        <f t="shared" si="128"/>
        <v>-1.4191510563122955E-2</v>
      </c>
      <c r="O136" s="27">
        <f t="shared" si="128"/>
        <v>0.47457694987575705</v>
      </c>
      <c r="P136" s="27">
        <f t="shared" si="128"/>
        <v>0.47364921972305751</v>
      </c>
      <c r="Q136" s="27">
        <f t="shared" si="129"/>
        <v>0.94822616959881456</v>
      </c>
      <c r="W136" t="str">
        <f t="shared" si="130"/>
        <v>61 Caring personal service occupations</v>
      </c>
      <c r="X136" s="27">
        <f t="shared" si="131"/>
        <v>-0.26825294435194991</v>
      </c>
      <c r="Y136" s="27">
        <f t="shared" si="131"/>
        <v>-0.9543945620877281</v>
      </c>
      <c r="Z136" s="27">
        <f t="shared" si="131"/>
        <v>1.2394513331183425</v>
      </c>
      <c r="AA136" s="27">
        <f t="shared" si="131"/>
        <v>1.4499819400974374</v>
      </c>
      <c r="AB136" s="27">
        <f t="shared" si="132"/>
        <v>2.68943327321578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0.82932230654028594</v>
      </c>
      <c r="C137" s="27">
        <f t="shared" si="125"/>
        <v>-0.9267593322632246</v>
      </c>
      <c r="D137" s="27">
        <f t="shared" si="125"/>
        <v>0.59721790289873411</v>
      </c>
      <c r="E137" s="27">
        <f t="shared" si="125"/>
        <v>0.7996630999493286</v>
      </c>
      <c r="F137" s="27">
        <f t="shared" si="126"/>
        <v>1.3968810028480627</v>
      </c>
      <c r="L137" t="str">
        <f t="shared" si="127"/>
        <v>62 Leisure, travel and related personal service occupations</v>
      </c>
      <c r="M137" s="27">
        <f t="shared" si="128"/>
        <v>0.28170578338801677</v>
      </c>
      <c r="N137" s="27">
        <f t="shared" si="128"/>
        <v>-5.6142783260668239E-2</v>
      </c>
      <c r="O137" s="27">
        <f t="shared" si="128"/>
        <v>0.16579562519453916</v>
      </c>
      <c r="P137" s="27">
        <f t="shared" si="128"/>
        <v>0.32902712215511709</v>
      </c>
      <c r="Q137" s="27">
        <f t="shared" si="129"/>
        <v>0.49482274734965626</v>
      </c>
      <c r="W137" t="str">
        <f t="shared" si="130"/>
        <v>62 Leisure, travel and related personal service occupations</v>
      </c>
      <c r="X137" s="27">
        <f t="shared" si="131"/>
        <v>0.54761652315226517</v>
      </c>
      <c r="Y137" s="27">
        <f t="shared" si="131"/>
        <v>-0.87061654900254748</v>
      </c>
      <c r="Z137" s="27">
        <f t="shared" si="131"/>
        <v>0.43142227770418273</v>
      </c>
      <c r="AA137" s="27">
        <f t="shared" si="131"/>
        <v>0.47063597779420974</v>
      </c>
      <c r="AB137" s="27">
        <f t="shared" si="132"/>
        <v>0.90205825549839247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-4.0848485448105848E-2</v>
      </c>
      <c r="C138" s="27">
        <f t="shared" si="125"/>
        <v>7.4495301497741195E-2</v>
      </c>
      <c r="D138" s="27">
        <f t="shared" si="125"/>
        <v>-7.071436367341466E-2</v>
      </c>
      <c r="E138" s="27">
        <f t="shared" si="125"/>
        <v>1.0675723366395135E-2</v>
      </c>
      <c r="F138" s="27">
        <f t="shared" si="126"/>
        <v>-6.0038640307019525E-2</v>
      </c>
      <c r="L138" t="str">
        <f t="shared" si="127"/>
        <v>63 Community and civil enforcement occupations</v>
      </c>
      <c r="M138" s="27">
        <f t="shared" si="128"/>
        <v>-5.1912593271272886E-2</v>
      </c>
      <c r="N138" s="27">
        <f t="shared" si="128"/>
        <v>7.8736018586498049E-2</v>
      </c>
      <c r="O138" s="27">
        <f t="shared" si="128"/>
        <v>-8.1486512530715122E-2</v>
      </c>
      <c r="P138" s="27">
        <f t="shared" si="128"/>
        <v>1.2715157920148101E-2</v>
      </c>
      <c r="Q138" s="27">
        <f t="shared" si="129"/>
        <v>-6.877135461056702E-2</v>
      </c>
      <c r="W138" t="str">
        <f t="shared" si="130"/>
        <v>63 Community and civil enforcement occupations</v>
      </c>
      <c r="X138" s="27">
        <f t="shared" si="131"/>
        <v>1.1064107823167281E-2</v>
      </c>
      <c r="Y138" s="27">
        <f t="shared" si="131"/>
        <v>-4.2407170887569026E-3</v>
      </c>
      <c r="Z138" s="27">
        <f t="shared" si="131"/>
        <v>1.077214885730067E-2</v>
      </c>
      <c r="AA138" s="27">
        <f t="shared" si="131"/>
        <v>-2.0394345537531264E-3</v>
      </c>
      <c r="AB138" s="27">
        <f t="shared" si="132"/>
        <v>8.7327143035475438E-3</v>
      </c>
    </row>
    <row r="139" spans="1:28" x14ac:dyDescent="0.2">
      <c r="A139" t="str">
        <f t="shared" si="124"/>
        <v>71 Sales occupations</v>
      </c>
      <c r="B139" s="27">
        <f t="shared" si="125"/>
        <v>-0.8635043573657164</v>
      </c>
      <c r="C139" s="27">
        <f t="shared" si="125"/>
        <v>-8.5650346244822373E-2</v>
      </c>
      <c r="D139" s="27">
        <f t="shared" si="125"/>
        <v>-1.1681033908450154</v>
      </c>
      <c r="E139" s="27">
        <f t="shared" si="125"/>
        <v>-0.72110264298986593</v>
      </c>
      <c r="F139" s="27">
        <f t="shared" si="126"/>
        <v>-1.8892060338348813</v>
      </c>
      <c r="L139" t="str">
        <f t="shared" si="127"/>
        <v>71 Sales occupations</v>
      </c>
      <c r="M139" s="27">
        <f t="shared" si="128"/>
        <v>-9.5827237916630281E-2</v>
      </c>
      <c r="N139" s="27">
        <f t="shared" si="128"/>
        <v>-9.0758749073369671E-3</v>
      </c>
      <c r="O139" s="27">
        <f t="shared" si="128"/>
        <v>-0.38649730274000138</v>
      </c>
      <c r="P139" s="27">
        <f t="shared" si="128"/>
        <v>-3.1555607647782757E-2</v>
      </c>
      <c r="Q139" s="27">
        <f t="shared" si="129"/>
        <v>-0.41805291038778414</v>
      </c>
      <c r="W139" t="str">
        <f t="shared" si="130"/>
        <v>71 Sales occupations</v>
      </c>
      <c r="X139" s="27">
        <f t="shared" si="131"/>
        <v>-0.76767711944907013</v>
      </c>
      <c r="Y139" s="27">
        <f t="shared" si="131"/>
        <v>-7.6574471337448102E-2</v>
      </c>
      <c r="Z139" s="27">
        <f t="shared" si="131"/>
        <v>-0.78160608810503795</v>
      </c>
      <c r="AA139" s="27">
        <f t="shared" si="131"/>
        <v>-0.68954703534205031</v>
      </c>
      <c r="AB139" s="27">
        <f t="shared" si="132"/>
        <v>-1.4711531234470883</v>
      </c>
    </row>
    <row r="140" spans="1:28" x14ac:dyDescent="0.2">
      <c r="A140" t="str">
        <f t="shared" si="124"/>
        <v>72 Customer service occupations</v>
      </c>
      <c r="B140" s="27">
        <f t="shared" si="125"/>
        <v>0.38543262598606987</v>
      </c>
      <c r="C140" s="27">
        <f t="shared" si="125"/>
        <v>0.12324837009737166</v>
      </c>
      <c r="D140" s="27">
        <f t="shared" si="125"/>
        <v>1.3152695333677018</v>
      </c>
      <c r="E140" s="27">
        <f t="shared" si="125"/>
        <v>1.0231707803428858</v>
      </c>
      <c r="F140" s="27">
        <f t="shared" si="126"/>
        <v>2.3384403137105876</v>
      </c>
      <c r="L140" t="str">
        <f t="shared" si="127"/>
        <v>72 Customer service occupations</v>
      </c>
      <c r="M140" s="27">
        <f t="shared" si="128"/>
        <v>-0.10313850444866257</v>
      </c>
      <c r="N140" s="27">
        <f t="shared" si="128"/>
        <v>0.20650478640523628</v>
      </c>
      <c r="O140" s="27">
        <f t="shared" si="128"/>
        <v>0.64434236203740913</v>
      </c>
      <c r="P140" s="27">
        <f t="shared" si="128"/>
        <v>0.53563165839363958</v>
      </c>
      <c r="Q140" s="27">
        <f t="shared" si="129"/>
        <v>1.1799740204310487</v>
      </c>
      <c r="W140" t="str">
        <f t="shared" si="130"/>
        <v>72 Customer service occupations</v>
      </c>
      <c r="X140" s="27">
        <f t="shared" si="131"/>
        <v>0.48857113043473177</v>
      </c>
      <c r="Y140" s="27">
        <f t="shared" si="131"/>
        <v>-8.3256416307859293E-2</v>
      </c>
      <c r="Z140" s="27">
        <f t="shared" si="131"/>
        <v>0.67092717133028978</v>
      </c>
      <c r="AA140" s="27">
        <f t="shared" si="131"/>
        <v>0.48753912194925109</v>
      </c>
      <c r="AB140" s="27">
        <f t="shared" si="132"/>
        <v>1.1584662932795409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-0.72831359348643243</v>
      </c>
      <c r="C141" s="27">
        <f t="shared" si="125"/>
        <v>-0.78765894966834615</v>
      </c>
      <c r="D141" s="27">
        <f t="shared" si="125"/>
        <v>1.2473674978875691</v>
      </c>
      <c r="E141" s="27">
        <f t="shared" si="125"/>
        <v>-6.4956476098227967E-3</v>
      </c>
      <c r="F141" s="27">
        <f t="shared" si="126"/>
        <v>1.2408718502777463</v>
      </c>
      <c r="L141" t="str">
        <f t="shared" si="127"/>
        <v>81 Process, plant and machine operatives</v>
      </c>
      <c r="M141" s="27">
        <f t="shared" si="128"/>
        <v>-0.75403536383898295</v>
      </c>
      <c r="N141" s="27">
        <f t="shared" si="128"/>
        <v>-0.58161420851124745</v>
      </c>
      <c r="O141" s="27">
        <f t="shared" si="128"/>
        <v>0.79655587144709195</v>
      </c>
      <c r="P141" s="27">
        <f t="shared" si="128"/>
        <v>-0.30725953450777066</v>
      </c>
      <c r="Q141" s="27">
        <f t="shared" si="129"/>
        <v>0.48929633693932129</v>
      </c>
      <c r="W141" t="str">
        <f t="shared" si="130"/>
        <v>81 Process, plant and machine operatives</v>
      </c>
      <c r="X141" s="27">
        <f t="shared" si="131"/>
        <v>2.5721770352562068E-2</v>
      </c>
      <c r="Y141" s="27">
        <f t="shared" si="131"/>
        <v>-0.20604474115709848</v>
      </c>
      <c r="Z141" s="27">
        <f t="shared" si="131"/>
        <v>0.45081162644047312</v>
      </c>
      <c r="AA141" s="27">
        <f t="shared" si="131"/>
        <v>0.30076388689795275</v>
      </c>
      <c r="AB141" s="27">
        <f t="shared" si="132"/>
        <v>0.75157551333842587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0.12830397842819874</v>
      </c>
      <c r="C142" s="27">
        <f t="shared" si="125"/>
        <v>-0.76027166324004458</v>
      </c>
      <c r="D142" s="27">
        <f t="shared" si="125"/>
        <v>0.45597588295625968</v>
      </c>
      <c r="E142" s="27">
        <f t="shared" si="125"/>
        <v>0.30141904062297531</v>
      </c>
      <c r="F142" s="27">
        <f t="shared" si="126"/>
        <v>0.75739492357923499</v>
      </c>
      <c r="L142" t="str">
        <f t="shared" si="127"/>
        <v>82 Transport and mobile machine drivers and operatives</v>
      </c>
      <c r="M142" s="27">
        <f t="shared" si="128"/>
        <v>7.5902395779909426E-2</v>
      </c>
      <c r="N142" s="27">
        <f t="shared" si="128"/>
        <v>-0.68713859016324985</v>
      </c>
      <c r="O142" s="27">
        <f t="shared" si="128"/>
        <v>0.21346981990314529</v>
      </c>
      <c r="P142" s="27">
        <f t="shared" si="128"/>
        <v>0.1680654907439898</v>
      </c>
      <c r="Q142" s="27">
        <f t="shared" si="129"/>
        <v>0.38153531064713508</v>
      </c>
      <c r="W142" t="str">
        <f t="shared" si="130"/>
        <v>82 Transport and mobile machine drivers and operatives</v>
      </c>
      <c r="X142" s="27">
        <f t="shared" si="131"/>
        <v>5.2401582648286982E-2</v>
      </c>
      <c r="Y142" s="27">
        <f t="shared" si="131"/>
        <v>-7.3133073076795618E-2</v>
      </c>
      <c r="Z142" s="27">
        <f t="shared" si="131"/>
        <v>0.24250606305311506</v>
      </c>
      <c r="AA142" s="27">
        <f t="shared" si="131"/>
        <v>0.1333535498789763</v>
      </c>
      <c r="AB142" s="27">
        <f t="shared" si="132"/>
        <v>0.37585961293209136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-0.77460099619008815</v>
      </c>
      <c r="C143" s="27">
        <f t="shared" si="125"/>
        <v>-0.50559107262493175</v>
      </c>
      <c r="D143" s="27">
        <f t="shared" si="125"/>
        <v>-0.42061189124449783</v>
      </c>
      <c r="E143" s="27">
        <f t="shared" si="125"/>
        <v>5.2841770409616906E-2</v>
      </c>
      <c r="F143" s="27">
        <f t="shared" si="126"/>
        <v>-0.36777012083488092</v>
      </c>
      <c r="L143" t="str">
        <f t="shared" si="127"/>
        <v>91 Elementary trades and related occupations</v>
      </c>
      <c r="M143" s="27">
        <f t="shared" si="128"/>
        <v>-0.54827376864712951</v>
      </c>
      <c r="N143" s="27">
        <f t="shared" si="128"/>
        <v>-0.32170494851706799</v>
      </c>
      <c r="O143" s="27">
        <f t="shared" si="128"/>
        <v>-0.34934005111959721</v>
      </c>
      <c r="P143" s="27">
        <f t="shared" si="128"/>
        <v>5.4740219876465268E-2</v>
      </c>
      <c r="Q143" s="27">
        <f t="shared" si="129"/>
        <v>-0.29459983124313194</v>
      </c>
      <c r="W143" t="str">
        <f t="shared" si="130"/>
        <v>91 Elementary trades and related occupations</v>
      </c>
      <c r="X143" s="27">
        <f t="shared" si="131"/>
        <v>-0.22632722754295376</v>
      </c>
      <c r="Y143" s="27">
        <f t="shared" si="131"/>
        <v>-0.18388612410786398</v>
      </c>
      <c r="Z143" s="27">
        <f t="shared" si="131"/>
        <v>-7.1271840124899732E-2</v>
      </c>
      <c r="AA143" s="27">
        <f t="shared" si="131"/>
        <v>-1.898449466848473E-3</v>
      </c>
      <c r="AB143" s="27">
        <f t="shared" si="132"/>
        <v>-7.3170289591748205E-2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1.4342620444072978</v>
      </c>
      <c r="C144" s="27">
        <f t="shared" si="125"/>
        <v>-1.8209128824853025</v>
      </c>
      <c r="D144" s="27">
        <f t="shared" si="125"/>
        <v>2.2869421577669549</v>
      </c>
      <c r="E144" s="27">
        <f t="shared" si="125"/>
        <v>0.2015865790228446</v>
      </c>
      <c r="F144" s="27">
        <f t="shared" si="126"/>
        <v>2.4885287367897995</v>
      </c>
      <c r="L144" t="str">
        <f t="shared" si="127"/>
        <v>92 Elementary administration and service occupations</v>
      </c>
      <c r="M144" s="27">
        <f t="shared" si="128"/>
        <v>-0.80230753699087387</v>
      </c>
      <c r="N144" s="27">
        <f t="shared" si="128"/>
        <v>0.24931952713518157</v>
      </c>
      <c r="O144" s="27">
        <f t="shared" si="128"/>
        <v>1.4439556889191714</v>
      </c>
      <c r="P144" s="27">
        <f t="shared" si="128"/>
        <v>-0.29037736408889891</v>
      </c>
      <c r="Q144" s="27">
        <f t="shared" si="129"/>
        <v>1.1535783248302725</v>
      </c>
      <c r="W144" t="str">
        <f t="shared" si="130"/>
        <v>92 Elementary administration and service occupations</v>
      </c>
      <c r="X144" s="27">
        <f t="shared" si="131"/>
        <v>2.2365695813981628</v>
      </c>
      <c r="Y144" s="27">
        <f t="shared" si="131"/>
        <v>-2.0702324096204912</v>
      </c>
      <c r="Z144" s="27">
        <f t="shared" si="131"/>
        <v>0.8429864688477835</v>
      </c>
      <c r="AA144" s="27">
        <f t="shared" si="131"/>
        <v>0.49196394311173464</v>
      </c>
      <c r="AB144" s="27">
        <f t="shared" si="132"/>
        <v>1.3349504119595181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9.3990000000000009</v>
      </c>
      <c r="C146" s="29">
        <f t="shared" ref="C146" si="133">D35-C35</f>
        <v>-4.6490000000001146</v>
      </c>
      <c r="D146" s="29">
        <f>E35-D35</f>
        <v>12.622000000000071</v>
      </c>
      <c r="E146" s="29">
        <f>F35-E35</f>
        <v>18.151999999999987</v>
      </c>
      <c r="F146" s="29">
        <f t="shared" ref="F146" si="134">F35-D35</f>
        <v>30.774000000000058</v>
      </c>
      <c r="L146" s="24" t="str">
        <f>L35</f>
        <v>All occupations</v>
      </c>
      <c r="M146" s="29">
        <f>N35-M35</f>
        <v>0.62824206068989952</v>
      </c>
      <c r="N146" s="29">
        <f t="shared" ref="N146" si="135">O35-N35</f>
        <v>-2.6267933699306809</v>
      </c>
      <c r="O146" s="29">
        <f>P35-O35</f>
        <v>5.4992696083560872</v>
      </c>
      <c r="P146" s="29">
        <f>Q35-P35</f>
        <v>7.744506355359988</v>
      </c>
      <c r="Q146" s="29">
        <f t="shared" ref="Q146" si="136">Q35-O35</f>
        <v>13.243775963716075</v>
      </c>
      <c r="W146" s="24" t="str">
        <f>W35</f>
        <v>All occupations</v>
      </c>
      <c r="X146" s="29">
        <f>Y35-X35</f>
        <v>8.770757939310073</v>
      </c>
      <c r="Y146" s="29">
        <f t="shared" ref="Y146" si="137">Z35-Y35</f>
        <v>-2.0222066300692347</v>
      </c>
      <c r="Z146" s="29">
        <f>AA35-Z35</f>
        <v>7.1227303916439269</v>
      </c>
      <c r="AA146" s="29">
        <f>AB35-AA35</f>
        <v>10.407493644639885</v>
      </c>
      <c r="AB146" s="29">
        <f t="shared" ref="AB146" si="138">AB35-Z35</f>
        <v>17.530224036283812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15.25990230417354</v>
      </c>
      <c r="C153" s="11">
        <f t="shared" ref="C153:F153" si="143">C8</f>
        <v>18.113430873465543</v>
      </c>
      <c r="D153" s="11">
        <f t="shared" si="143"/>
        <v>18.739880655007713</v>
      </c>
      <c r="E153" s="11">
        <f t="shared" si="143"/>
        <v>17.51435013997828</v>
      </c>
      <c r="F153" s="11">
        <f t="shared" si="143"/>
        <v>19.416924111995151</v>
      </c>
      <c r="H153" s="40">
        <f>IF(D$151-B$151 &lt;&gt; 0,(EXP(LN(D153/B153)/(D$151-B$151))-1)*100,0)</f>
        <v>4.1940726040724963</v>
      </c>
      <c r="I153" s="40">
        <f>IF(F$151-D$151 &lt;&gt; 0,(EXP(LN(F153/D153)/(F$151-D$151))-1)*100,0)</f>
        <v>0.23688783256947676</v>
      </c>
      <c r="L153" s="10" t="str">
        <f>L8</f>
        <v>11 Corporate managers and directors</v>
      </c>
      <c r="M153" s="11">
        <f>M8</f>
        <v>10.909071636705972</v>
      </c>
      <c r="N153" s="11">
        <f t="shared" ref="N153:Q153" si="144">N8</f>
        <v>12.284304487192765</v>
      </c>
      <c r="O153" s="11">
        <f t="shared" si="144"/>
        <v>12.510873256247736</v>
      </c>
      <c r="P153" s="11">
        <f t="shared" si="144"/>
        <v>11.379497467815085</v>
      </c>
      <c r="Q153" s="11">
        <f t="shared" si="144"/>
        <v>12.157610910581894</v>
      </c>
      <c r="S153" s="40">
        <f>IF(O$151-M$151 &lt;&gt; 0,(EXP(LN(O153/M153)/(O$151-M$151))-1)*100,0)</f>
        <v>2.7779535774933528</v>
      </c>
      <c r="T153" s="40">
        <f>IF(Q$151-O$151 &lt;&gt; 0,(EXP(LN(Q153/O153)/(Q$151-O$151))-1)*100,0)</f>
        <v>-0.19076940763113059</v>
      </c>
      <c r="W153" s="10" t="str">
        <f>W8</f>
        <v>11 Corporate managers and directors</v>
      </c>
      <c r="X153" s="11">
        <f>X8</f>
        <v>4.3508306674675525</v>
      </c>
      <c r="Y153" s="11">
        <f t="shared" ref="Y153:AB153" si="145">Y8</f>
        <v>5.829126386272792</v>
      </c>
      <c r="Z153" s="11">
        <f t="shared" si="145"/>
        <v>6.2290073987599728</v>
      </c>
      <c r="AA153" s="11">
        <f t="shared" si="145"/>
        <v>6.134852672163241</v>
      </c>
      <c r="AB153" s="11">
        <f t="shared" si="145"/>
        <v>7.2593132014132324</v>
      </c>
      <c r="AD153" s="40">
        <f>IF(Z$151-X$151 &lt;&gt; 0,(EXP(LN(Z153/X153)/(Z$151-X$151))-1)*100,0)</f>
        <v>7.4408246700690572</v>
      </c>
      <c r="AE153" s="40">
        <f>IF(AB$151-Z$151 &lt;&gt; 0,(EXP(LN(AB153/Z153)/(AB$151-Z$151))-1)*100,0)</f>
        <v>1.0256792626949451</v>
      </c>
    </row>
    <row r="154" spans="1:31" x14ac:dyDescent="0.2">
      <c r="A154" s="10" t="str">
        <f t="shared" si="142"/>
        <v>12 Other managers and proprietors</v>
      </c>
      <c r="B154" s="11">
        <f t="shared" si="142"/>
        <v>10.969041502036882</v>
      </c>
      <c r="C154" s="11">
        <f t="shared" ref="C154:F178" si="146">C9</f>
        <v>12.330972638988175</v>
      </c>
      <c r="D154" s="11">
        <f t="shared" si="146"/>
        <v>12.3655074927022</v>
      </c>
      <c r="E154" s="11">
        <f t="shared" si="146"/>
        <v>15.379591966211091</v>
      </c>
      <c r="F154" s="11">
        <f t="shared" si="146"/>
        <v>18.08642437112675</v>
      </c>
      <c r="H154" s="40">
        <f t="shared" ref="H154:H177" si="147">IF(D$151-B$151 &lt;&gt; 0,(EXP(LN(D154/B154)/(D$151-B$151))-1)*100,0)</f>
        <v>2.4256321605851339</v>
      </c>
      <c r="I154" s="40">
        <f t="shared" ref="I154:I180" si="148">IF(F$151-D$151 &lt;&gt; 0,(EXP(LN(F154/D154)/(F$151-D$151))-1)*100,0)</f>
        <v>2.5674090074013112</v>
      </c>
      <c r="L154" s="10" t="str">
        <f t="shared" ref="L154:Q154" si="149">L9</f>
        <v>12 Other managers and proprietors</v>
      </c>
      <c r="M154" s="11">
        <f t="shared" si="149"/>
        <v>6.6989833576705893</v>
      </c>
      <c r="N154" s="11">
        <f t="shared" si="149"/>
        <v>7.5407313700526446</v>
      </c>
      <c r="O154" s="11">
        <f t="shared" si="149"/>
        <v>7.1533288651360483</v>
      </c>
      <c r="P154" s="11">
        <f t="shared" si="149"/>
        <v>9.186144949491915</v>
      </c>
      <c r="Q154" s="11">
        <f t="shared" si="149"/>
        <v>11.030420869719674</v>
      </c>
      <c r="S154" s="40">
        <f t="shared" ref="S154:S177" si="150">IF(O$151-M$151 &lt;&gt; 0,(EXP(LN(O154/M154)/(O$151-M$151))-1)*100,0)</f>
        <v>1.3210912415950737</v>
      </c>
      <c r="T154" s="40">
        <f t="shared" ref="T154:T177" si="151">IF(Q$151-O$151 &lt;&gt; 0,(EXP(LN(Q154/O154)/(Q$151-O$151))-1)*100,0)</f>
        <v>2.929277929359575</v>
      </c>
      <c r="W154" s="10" t="str">
        <f t="shared" ref="W154:AB154" si="152">W9</f>
        <v>12 Other managers and proprietors</v>
      </c>
      <c r="X154" s="11">
        <f t="shared" si="152"/>
        <v>4.2700581443662893</v>
      </c>
      <c r="Y154" s="11">
        <f t="shared" si="152"/>
        <v>4.7902412689355263</v>
      </c>
      <c r="Z154" s="11">
        <f t="shared" si="152"/>
        <v>5.2121786275661686</v>
      </c>
      <c r="AA154" s="11">
        <f t="shared" si="152"/>
        <v>6.193447016719162</v>
      </c>
      <c r="AB154" s="11">
        <f t="shared" si="152"/>
        <v>7.056003501407079</v>
      </c>
      <c r="AD154" s="40">
        <f t="shared" ref="AD154:AD177" si="153">IF(Z$151-X$151 &lt;&gt; 0,(EXP(LN(Z154/X154)/(Z$151-X$151))-1)*100,0)</f>
        <v>4.0679741647170475</v>
      </c>
      <c r="AE154" s="40">
        <f t="shared" ref="AE154:AE177" si="154">IF(AB$151-Z$151 &lt;&gt; 0,(EXP(LN(AB154/Z154)/(AB$151-Z$151))-1)*100,0)</f>
        <v>2.0397297617882337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11.679072863282208</v>
      </c>
      <c r="C155" s="11">
        <f t="shared" si="146"/>
        <v>13.001045660914055</v>
      </c>
      <c r="D155" s="11">
        <f t="shared" si="146"/>
        <v>13.464162305448371</v>
      </c>
      <c r="E155" s="11">
        <f t="shared" si="146"/>
        <v>14.415972563345951</v>
      </c>
      <c r="F155" s="11">
        <f t="shared" si="146"/>
        <v>16.289382486289583</v>
      </c>
      <c r="H155" s="40">
        <f t="shared" si="147"/>
        <v>2.8855051115540986</v>
      </c>
      <c r="I155" s="40">
        <f t="shared" si="148"/>
        <v>1.277977233476113</v>
      </c>
      <c r="L155" s="10" t="str">
        <f t="shared" ref="L155:Q155" si="155">L10</f>
        <v>21 Science, research, engineering and technology professionals</v>
      </c>
      <c r="M155" s="11">
        <f t="shared" si="155"/>
        <v>9.4494453047600189</v>
      </c>
      <c r="N155" s="11">
        <f t="shared" si="155"/>
        <v>10.537403031684434</v>
      </c>
      <c r="O155" s="11">
        <f t="shared" si="155"/>
        <v>10.485023960684501</v>
      </c>
      <c r="P155" s="11">
        <f t="shared" si="155"/>
        <v>10.810741423929576</v>
      </c>
      <c r="Q155" s="11">
        <f t="shared" si="155"/>
        <v>11.900660457402294</v>
      </c>
      <c r="S155" s="40">
        <f t="shared" si="150"/>
        <v>2.1016175177550167</v>
      </c>
      <c r="T155" s="40">
        <f t="shared" si="151"/>
        <v>0.84788064897463045</v>
      </c>
      <c r="W155" s="10" t="str">
        <f t="shared" ref="W155:AB155" si="156">W10</f>
        <v>21 Science, research, engineering and technology professionals</v>
      </c>
      <c r="X155" s="11">
        <f t="shared" si="156"/>
        <v>2.229627558522191</v>
      </c>
      <c r="Y155" s="11">
        <f t="shared" si="156"/>
        <v>2.4636426292296045</v>
      </c>
      <c r="Z155" s="11">
        <f t="shared" si="156"/>
        <v>2.9791383447638813</v>
      </c>
      <c r="AA155" s="11">
        <f t="shared" si="156"/>
        <v>3.6052311394164027</v>
      </c>
      <c r="AB155" s="11">
        <f t="shared" si="156"/>
        <v>4.3887220288872602</v>
      </c>
      <c r="AD155" s="40">
        <f t="shared" si="153"/>
        <v>5.9672513699526863</v>
      </c>
      <c r="AE155" s="40">
        <f t="shared" si="154"/>
        <v>2.6163335868074622</v>
      </c>
    </row>
    <row r="156" spans="1:31" x14ac:dyDescent="0.2">
      <c r="A156" s="10" t="str">
        <f t="shared" si="142"/>
        <v>22 Health professionals</v>
      </c>
      <c r="B156" s="11">
        <f t="shared" si="142"/>
        <v>11.130433871926517</v>
      </c>
      <c r="C156" s="11">
        <f t="shared" si="146"/>
        <v>12.525683081921427</v>
      </c>
      <c r="D156" s="11">
        <f t="shared" si="146"/>
        <v>12.398197566010566</v>
      </c>
      <c r="E156" s="11">
        <f t="shared" si="146"/>
        <v>13.629138892097087</v>
      </c>
      <c r="F156" s="11">
        <f t="shared" si="146"/>
        <v>15.417044872013742</v>
      </c>
      <c r="H156" s="40">
        <f t="shared" si="147"/>
        <v>2.1807984000707048</v>
      </c>
      <c r="I156" s="40">
        <f t="shared" si="148"/>
        <v>1.4634220363676453</v>
      </c>
      <c r="L156" s="10" t="str">
        <f t="shared" ref="L156:Q156" si="157">L11</f>
        <v>22 Health professionals</v>
      </c>
      <c r="M156" s="11">
        <f t="shared" si="157"/>
        <v>2.962560629730671</v>
      </c>
      <c r="N156" s="11">
        <f t="shared" si="157"/>
        <v>3.169001080155307</v>
      </c>
      <c r="O156" s="11">
        <f t="shared" si="157"/>
        <v>3.5238986703080513</v>
      </c>
      <c r="P156" s="11">
        <f t="shared" si="157"/>
        <v>3.8798304486743223</v>
      </c>
      <c r="Q156" s="11">
        <f t="shared" si="157"/>
        <v>4.4452316303466386</v>
      </c>
      <c r="S156" s="40">
        <f t="shared" si="150"/>
        <v>3.5311964525605699</v>
      </c>
      <c r="T156" s="40">
        <f t="shared" si="151"/>
        <v>1.5604770738389728</v>
      </c>
      <c r="W156" s="10" t="str">
        <f t="shared" ref="W156:AB156" si="158">W11</f>
        <v>22 Health professionals</v>
      </c>
      <c r="X156" s="11">
        <f t="shared" si="158"/>
        <v>8.1678732421958493</v>
      </c>
      <c r="Y156" s="11">
        <f t="shared" si="158"/>
        <v>9.3566820017661154</v>
      </c>
      <c r="Z156" s="11">
        <f t="shared" si="158"/>
        <v>8.8742988957025215</v>
      </c>
      <c r="AA156" s="11">
        <f t="shared" si="158"/>
        <v>9.7493084434227555</v>
      </c>
      <c r="AB156" s="11">
        <f t="shared" si="158"/>
        <v>10.9718132416671</v>
      </c>
      <c r="AD156" s="40">
        <f t="shared" si="153"/>
        <v>1.6728535339920914</v>
      </c>
      <c r="AE156" s="40">
        <f t="shared" si="154"/>
        <v>1.4245190467192526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12.13358767565421</v>
      </c>
      <c r="C157" s="11">
        <f t="shared" si="146"/>
        <v>12.52660324492247</v>
      </c>
      <c r="D157" s="11">
        <f t="shared" si="146"/>
        <v>12.563956501456921</v>
      </c>
      <c r="E157" s="11">
        <f t="shared" si="146"/>
        <v>13.282936154778412</v>
      </c>
      <c r="F157" s="11">
        <f t="shared" si="146"/>
        <v>14.790317352355185</v>
      </c>
      <c r="H157" s="40">
        <f t="shared" si="147"/>
        <v>0.69952878143422215</v>
      </c>
      <c r="I157" s="40">
        <f t="shared" si="148"/>
        <v>1.0935400082562108</v>
      </c>
      <c r="L157" s="10" t="str">
        <f t="shared" ref="L157:Q157" si="159">L12</f>
        <v>23 Teaching and other educational professionals</v>
      </c>
      <c r="M157" s="11">
        <f t="shared" si="159"/>
        <v>4.3167698408734481</v>
      </c>
      <c r="N157" s="11">
        <f t="shared" si="159"/>
        <v>4.2135793250729758</v>
      </c>
      <c r="O157" s="11">
        <f t="shared" si="159"/>
        <v>3.9490019668979808</v>
      </c>
      <c r="P157" s="11">
        <f t="shared" si="159"/>
        <v>4.3349218323342802</v>
      </c>
      <c r="Q157" s="11">
        <f t="shared" si="159"/>
        <v>4.7955809017003208</v>
      </c>
      <c r="S157" s="40">
        <f t="shared" si="150"/>
        <v>-1.7651262696806391</v>
      </c>
      <c r="T157" s="40">
        <f t="shared" si="151"/>
        <v>1.3032996581383349</v>
      </c>
      <c r="W157" s="10" t="str">
        <f t="shared" ref="W157:AB157" si="160">W12</f>
        <v>23 Teaching and other educational professionals</v>
      </c>
      <c r="X157" s="11">
        <f t="shared" si="160"/>
        <v>7.8168178347807613</v>
      </c>
      <c r="Y157" s="11">
        <f t="shared" si="160"/>
        <v>8.3130239198495062</v>
      </c>
      <c r="Z157" s="11">
        <f t="shared" si="160"/>
        <v>8.6149545345589491</v>
      </c>
      <c r="AA157" s="11">
        <f t="shared" si="160"/>
        <v>8.9480143224441182</v>
      </c>
      <c r="AB157" s="11">
        <f t="shared" si="160"/>
        <v>9.9947364506548837</v>
      </c>
      <c r="AD157" s="40">
        <f t="shared" si="153"/>
        <v>1.9634683232322869</v>
      </c>
      <c r="AE157" s="40">
        <f t="shared" si="154"/>
        <v>0.99531400630181732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13.081249669422162</v>
      </c>
      <c r="C158" s="11">
        <f t="shared" si="146"/>
        <v>14.973617092391786</v>
      </c>
      <c r="D158" s="11">
        <f t="shared" si="146"/>
        <v>16.226770078235695</v>
      </c>
      <c r="E158" s="11">
        <f t="shared" si="146"/>
        <v>18.413213825875424</v>
      </c>
      <c r="F158" s="11">
        <f t="shared" si="146"/>
        <v>21.148341847074253</v>
      </c>
      <c r="H158" s="40">
        <f t="shared" si="147"/>
        <v>4.4038633543800998</v>
      </c>
      <c r="I158" s="40">
        <f t="shared" si="148"/>
        <v>1.7816802170652402</v>
      </c>
      <c r="L158" s="10" t="str">
        <f t="shared" ref="L158:Q158" si="161">L13</f>
        <v>24 Business, media and public service professionals</v>
      </c>
      <c r="M158" s="11">
        <f t="shared" si="161"/>
        <v>7.9936720960460663</v>
      </c>
      <c r="N158" s="11">
        <f t="shared" si="161"/>
        <v>8.6474506044244013</v>
      </c>
      <c r="O158" s="11">
        <f t="shared" si="161"/>
        <v>9.1811360488068221</v>
      </c>
      <c r="P158" s="11">
        <f t="shared" si="161"/>
        <v>10.44478709820835</v>
      </c>
      <c r="Q158" s="11">
        <f t="shared" si="161"/>
        <v>11.721763530860599</v>
      </c>
      <c r="S158" s="40">
        <f t="shared" si="150"/>
        <v>2.8087357747274</v>
      </c>
      <c r="T158" s="40">
        <f t="shared" si="151"/>
        <v>1.6419766341081221</v>
      </c>
      <c r="W158" s="10" t="str">
        <f t="shared" ref="W158:AB158" si="162">W13</f>
        <v>24 Business, media and public service professionals</v>
      </c>
      <c r="X158" s="11">
        <f t="shared" si="162"/>
        <v>5.0875775733760937</v>
      </c>
      <c r="Y158" s="11">
        <f t="shared" si="162"/>
        <v>6.326166487967372</v>
      </c>
      <c r="Z158" s="11">
        <f t="shared" si="162"/>
        <v>7.0456340294288884</v>
      </c>
      <c r="AA158" s="11">
        <f t="shared" si="162"/>
        <v>7.9684267276670946</v>
      </c>
      <c r="AB158" s="11">
        <f t="shared" si="162"/>
        <v>9.4265783162136607</v>
      </c>
      <c r="AD158" s="40">
        <f t="shared" si="153"/>
        <v>6.7288444448523554</v>
      </c>
      <c r="AE158" s="40">
        <f t="shared" si="154"/>
        <v>1.9597902259566924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3.6697116443512661</v>
      </c>
      <c r="C159" s="11">
        <f t="shared" si="146"/>
        <v>4.1447431666922476</v>
      </c>
      <c r="D159" s="11">
        <f t="shared" si="146"/>
        <v>4.5583907085824737</v>
      </c>
      <c r="E159" s="11">
        <f t="shared" si="146"/>
        <v>4.0398359529630996</v>
      </c>
      <c r="F159" s="11">
        <f t="shared" si="146"/>
        <v>4.3635852494753591</v>
      </c>
      <c r="H159" s="40">
        <f t="shared" si="147"/>
        <v>4.4325593177905631</v>
      </c>
      <c r="I159" s="40">
        <f t="shared" si="148"/>
        <v>-0.29074732273743908</v>
      </c>
      <c r="L159" s="10" t="str">
        <f t="shared" ref="L159:Q159" si="163">L14</f>
        <v>31 Science, engineering and technology associate professionals</v>
      </c>
      <c r="M159" s="11">
        <f t="shared" si="163"/>
        <v>2.6606344127021138</v>
      </c>
      <c r="N159" s="11">
        <f t="shared" si="163"/>
        <v>3.1026180226876101</v>
      </c>
      <c r="O159" s="11">
        <f t="shared" si="163"/>
        <v>3.2583167460810509</v>
      </c>
      <c r="P159" s="11">
        <f t="shared" si="163"/>
        <v>2.684188383704087</v>
      </c>
      <c r="Q159" s="11">
        <f t="shared" si="163"/>
        <v>2.7511024799517703</v>
      </c>
      <c r="S159" s="40">
        <f t="shared" si="150"/>
        <v>4.1361744325408845</v>
      </c>
      <c r="T159" s="40">
        <f t="shared" si="151"/>
        <v>-1.1217212165584578</v>
      </c>
      <c r="W159" s="10" t="str">
        <f t="shared" ref="W159:AB159" si="164">W14</f>
        <v>31 Science, engineering and technology associate professionals</v>
      </c>
      <c r="X159" s="11">
        <f t="shared" si="164"/>
        <v>1.0090772316491545</v>
      </c>
      <c r="Y159" s="11">
        <f t="shared" si="164"/>
        <v>1.0421251440046384</v>
      </c>
      <c r="Z159" s="11">
        <f t="shared" si="164"/>
        <v>1.3000739625014199</v>
      </c>
      <c r="AA159" s="11">
        <f t="shared" si="164"/>
        <v>1.35564756925901</v>
      </c>
      <c r="AB159" s="11">
        <f t="shared" si="164"/>
        <v>1.6124827695235897</v>
      </c>
      <c r="AD159" s="40">
        <f t="shared" si="153"/>
        <v>5.1983021761063952</v>
      </c>
      <c r="AE159" s="40">
        <f t="shared" si="154"/>
        <v>1.4460484150048858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4.9437037661279195</v>
      </c>
      <c r="C160" s="11">
        <f t="shared" si="146"/>
        <v>5.3064533997171974</v>
      </c>
      <c r="D160" s="11">
        <f t="shared" si="146"/>
        <v>5.3343914547576281</v>
      </c>
      <c r="E160" s="11">
        <f t="shared" si="146"/>
        <v>5.4935763387326615</v>
      </c>
      <c r="F160" s="11">
        <f t="shared" si="146"/>
        <v>6.1486219717338644</v>
      </c>
      <c r="H160" s="40">
        <f t="shared" si="147"/>
        <v>1.5328293663773529</v>
      </c>
      <c r="I160" s="40">
        <f t="shared" si="148"/>
        <v>0.95151960406443248</v>
      </c>
      <c r="L160" s="10" t="str">
        <f t="shared" ref="L160:Q160" si="165">L15</f>
        <v>32 Health and social care associate professionals</v>
      </c>
      <c r="M160" s="11">
        <f t="shared" si="165"/>
        <v>1.1554984766499576</v>
      </c>
      <c r="N160" s="11">
        <f t="shared" si="165"/>
        <v>1.0849562290318764</v>
      </c>
      <c r="O160" s="11">
        <f t="shared" si="165"/>
        <v>1.2159935482753392</v>
      </c>
      <c r="P160" s="11">
        <f t="shared" si="165"/>
        <v>1.1557301555691804</v>
      </c>
      <c r="Q160" s="11">
        <f t="shared" si="165"/>
        <v>1.2721954751938565</v>
      </c>
      <c r="S160" s="40">
        <f t="shared" si="150"/>
        <v>1.0258187214079006</v>
      </c>
      <c r="T160" s="40">
        <f>IF(Q$151-O$151 &lt;&gt; 0,(EXP(LN(Q160/O160)/(Q$151-O$151))-1)*100,0)</f>
        <v>0.30167178789120008</v>
      </c>
      <c r="W160" s="10" t="str">
        <f t="shared" ref="W160:AB160" si="166">W15</f>
        <v>32 Health and social care associate professionals</v>
      </c>
      <c r="X160" s="11">
        <f t="shared" si="166"/>
        <v>3.7882052894779661</v>
      </c>
      <c r="Y160" s="11">
        <f t="shared" si="166"/>
        <v>4.2214971706853204</v>
      </c>
      <c r="Z160" s="11">
        <f t="shared" si="166"/>
        <v>4.1183979064822918</v>
      </c>
      <c r="AA160" s="11">
        <f t="shared" si="166"/>
        <v>4.3378461831634825</v>
      </c>
      <c r="AB160" s="11">
        <f t="shared" si="166"/>
        <v>4.8764264965400086</v>
      </c>
      <c r="AD160" s="40">
        <f t="shared" si="153"/>
        <v>1.6854838942123918</v>
      </c>
      <c r="AE160" s="40">
        <f t="shared" si="154"/>
        <v>1.1326898736107482</v>
      </c>
    </row>
    <row r="161" spans="1:31" x14ac:dyDescent="0.2">
      <c r="A161" s="10" t="str">
        <f t="shared" si="142"/>
        <v>33 Protective service occupations</v>
      </c>
      <c r="B161" s="11">
        <f t="shared" si="142"/>
        <v>1.6141128294358236</v>
      </c>
      <c r="C161" s="11">
        <f t="shared" si="146"/>
        <v>1.6470821911419922</v>
      </c>
      <c r="D161" s="11">
        <f t="shared" si="146"/>
        <v>1.7782805261587009</v>
      </c>
      <c r="E161" s="11">
        <f t="shared" si="146"/>
        <v>2.163150009966234</v>
      </c>
      <c r="F161" s="11">
        <f t="shared" si="146"/>
        <v>2.5166036649515524</v>
      </c>
      <c r="H161" s="40">
        <f t="shared" si="147"/>
        <v>1.9561145654576784</v>
      </c>
      <c r="I161" s="40">
        <f t="shared" si="148"/>
        <v>2.3420951174925264</v>
      </c>
      <c r="L161" s="10" t="str">
        <f t="shared" ref="L161:Q161" si="167">L16</f>
        <v>33 Protective service occupations</v>
      </c>
      <c r="M161" s="11">
        <f t="shared" si="167"/>
        <v>1.2159568083182348</v>
      </c>
      <c r="N161" s="11">
        <f t="shared" si="167"/>
        <v>1.197810993235233</v>
      </c>
      <c r="O161" s="11">
        <f t="shared" si="167"/>
        <v>1.2770031486997278</v>
      </c>
      <c r="P161" s="11">
        <f t="shared" si="167"/>
        <v>1.5020155036431662</v>
      </c>
      <c r="Q161" s="11">
        <f t="shared" si="167"/>
        <v>1.6733614251228075</v>
      </c>
      <c r="S161" s="40">
        <f t="shared" si="150"/>
        <v>0.98451031378767873</v>
      </c>
      <c r="T161" s="40">
        <f t="shared" si="151"/>
        <v>1.8184588151151759</v>
      </c>
      <c r="W161" s="10" t="str">
        <f t="shared" ref="W161:AB161" si="168">W16</f>
        <v>33 Protective service occupations</v>
      </c>
      <c r="X161" s="11">
        <f t="shared" si="168"/>
        <v>0.39815602111759013</v>
      </c>
      <c r="Y161" s="11">
        <f t="shared" si="168"/>
        <v>0.44927119790676057</v>
      </c>
      <c r="Z161" s="11">
        <f t="shared" si="168"/>
        <v>0.50127737745896939</v>
      </c>
      <c r="AA161" s="11">
        <f t="shared" si="168"/>
        <v>0.66113450632307103</v>
      </c>
      <c r="AB161" s="11">
        <f t="shared" si="168"/>
        <v>0.84324223982874513</v>
      </c>
      <c r="AD161" s="40">
        <f t="shared" si="153"/>
        <v>4.7140515725519583</v>
      </c>
      <c r="AE161" s="40">
        <f t="shared" si="154"/>
        <v>3.5281094135247937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5.4445814823343968</v>
      </c>
      <c r="C162" s="11">
        <f t="shared" si="146"/>
        <v>5.7115566230397601</v>
      </c>
      <c r="D162" s="11">
        <f t="shared" si="146"/>
        <v>5.5602539680347114</v>
      </c>
      <c r="E162" s="11">
        <f t="shared" si="146"/>
        <v>5.9884659020878841</v>
      </c>
      <c r="F162" s="11">
        <f t="shared" si="146"/>
        <v>7.1208110444865209</v>
      </c>
      <c r="H162" s="40">
        <f t="shared" si="147"/>
        <v>0.42134304913186149</v>
      </c>
      <c r="I162" s="40">
        <f t="shared" si="148"/>
        <v>1.662859765136071</v>
      </c>
      <c r="L162" s="10" t="str">
        <f t="shared" ref="L162:Q162" si="169">L17</f>
        <v>34 Culture, media and sports occupations</v>
      </c>
      <c r="M162" s="11">
        <f t="shared" si="169"/>
        <v>2.682286495561605</v>
      </c>
      <c r="N162" s="11">
        <f t="shared" si="169"/>
        <v>2.6277986507982196</v>
      </c>
      <c r="O162" s="11">
        <f t="shared" si="169"/>
        <v>2.3722335096431744</v>
      </c>
      <c r="P162" s="11">
        <f t="shared" si="169"/>
        <v>2.5447814563723332</v>
      </c>
      <c r="Q162" s="11">
        <f t="shared" si="169"/>
        <v>3.0214931614889524</v>
      </c>
      <c r="S162" s="40">
        <f t="shared" si="150"/>
        <v>-2.4268210382725974</v>
      </c>
      <c r="T162" s="40">
        <f t="shared" si="151"/>
        <v>1.6258704885509179</v>
      </c>
      <c r="W162" s="10" t="str">
        <f t="shared" ref="W162:AB162" si="170">W17</f>
        <v>34 Culture, media and sports occupations</v>
      </c>
      <c r="X162" s="11">
        <f t="shared" si="170"/>
        <v>2.7622949867727939</v>
      </c>
      <c r="Y162" s="11">
        <f t="shared" si="170"/>
        <v>3.08375797224154</v>
      </c>
      <c r="Z162" s="11">
        <f t="shared" si="170"/>
        <v>3.1880204583915379</v>
      </c>
      <c r="AA162" s="11">
        <f t="shared" si="170"/>
        <v>3.4436844457155491</v>
      </c>
      <c r="AB162" s="11">
        <f t="shared" si="170"/>
        <v>4.0993178829975685</v>
      </c>
      <c r="AD162" s="40">
        <f t="shared" si="153"/>
        <v>2.9082537918949658</v>
      </c>
      <c r="AE162" s="40">
        <f t="shared" si="154"/>
        <v>1.6902620515673039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13.342921106071838</v>
      </c>
      <c r="C163" s="11">
        <f t="shared" si="146"/>
        <v>14.220602259633457</v>
      </c>
      <c r="D163" s="11">
        <f t="shared" si="146"/>
        <v>14.836657678720641</v>
      </c>
      <c r="E163" s="11">
        <f t="shared" si="146"/>
        <v>14.513984599940782</v>
      </c>
      <c r="F163" s="11">
        <f t="shared" si="146"/>
        <v>15.394692090714488</v>
      </c>
      <c r="H163" s="40">
        <f t="shared" si="147"/>
        <v>2.1449809259366015</v>
      </c>
      <c r="I163" s="40">
        <f t="shared" si="148"/>
        <v>0.24644846624719552</v>
      </c>
      <c r="L163" s="10" t="str">
        <f t="shared" ref="L163:Q163" si="171">L18</f>
        <v>35 Business and public service associate professionals</v>
      </c>
      <c r="M163" s="11">
        <f t="shared" si="171"/>
        <v>7.3380492470499741</v>
      </c>
      <c r="N163" s="11">
        <f t="shared" si="171"/>
        <v>7.5447975837669796</v>
      </c>
      <c r="O163" s="11">
        <f t="shared" si="171"/>
        <v>7.8503800529689078</v>
      </c>
      <c r="P163" s="11">
        <f t="shared" si="171"/>
        <v>7.3529024026626795</v>
      </c>
      <c r="Q163" s="11">
        <f t="shared" si="171"/>
        <v>7.4255440915697193</v>
      </c>
      <c r="S163" s="40">
        <f t="shared" si="150"/>
        <v>1.3589287874218314</v>
      </c>
      <c r="T163" s="40">
        <f t="shared" si="151"/>
        <v>-0.37021955580713861</v>
      </c>
      <c r="W163" s="10" t="str">
        <f t="shared" ref="W163:AB163" si="172">W18</f>
        <v>35 Business and public service associate professionals</v>
      </c>
      <c r="X163" s="11">
        <f t="shared" si="172"/>
        <v>6.0048718590218702</v>
      </c>
      <c r="Y163" s="11">
        <f t="shared" si="172"/>
        <v>6.6758046758664786</v>
      </c>
      <c r="Z163" s="11">
        <f t="shared" si="172"/>
        <v>6.9862776257517369</v>
      </c>
      <c r="AA163" s="11">
        <f t="shared" si="172"/>
        <v>7.1610821972781142</v>
      </c>
      <c r="AB163" s="11">
        <f t="shared" si="172"/>
        <v>7.9691479991447745</v>
      </c>
      <c r="AD163" s="40">
        <f t="shared" si="153"/>
        <v>3.0738312725110184</v>
      </c>
      <c r="AE163" s="40">
        <f t="shared" si="154"/>
        <v>0.88139292821567405</v>
      </c>
    </row>
    <row r="164" spans="1:31" x14ac:dyDescent="0.2">
      <c r="A164" s="10" t="str">
        <f t="shared" si="142"/>
        <v>41 Administrative occupations</v>
      </c>
      <c r="B164" s="11">
        <f t="shared" si="142"/>
        <v>19.841504673109636</v>
      </c>
      <c r="C164" s="11">
        <f t="shared" si="146"/>
        <v>19.427687961238973</v>
      </c>
      <c r="D164" s="11">
        <f t="shared" si="146"/>
        <v>20.265148302931941</v>
      </c>
      <c r="E164" s="11">
        <f t="shared" si="146"/>
        <v>18.826619902006076</v>
      </c>
      <c r="F164" s="11">
        <f t="shared" si="146"/>
        <v>18.121341887624734</v>
      </c>
      <c r="H164" s="40">
        <f t="shared" si="147"/>
        <v>0.42342670583752628</v>
      </c>
      <c r="I164" s="40">
        <f t="shared" si="148"/>
        <v>-0.74264350556355607</v>
      </c>
      <c r="L164" s="10" t="str">
        <f t="shared" ref="L164:Q164" si="173">L19</f>
        <v>41 Administrative occupations</v>
      </c>
      <c r="M164" s="11">
        <f t="shared" si="173"/>
        <v>5.2368930125443987</v>
      </c>
      <c r="N164" s="11">
        <f t="shared" si="173"/>
        <v>4.74126320995141</v>
      </c>
      <c r="O164" s="11">
        <f t="shared" si="173"/>
        <v>5.6271660589063073</v>
      </c>
      <c r="P164" s="11">
        <f t="shared" si="173"/>
        <v>5.3329921838685879</v>
      </c>
      <c r="Q164" s="11">
        <f t="shared" si="173"/>
        <v>5.7583390218301673</v>
      </c>
      <c r="S164" s="40">
        <f t="shared" si="150"/>
        <v>1.4479337634951017</v>
      </c>
      <c r="T164" s="40">
        <f t="shared" si="151"/>
        <v>0.15373884218048417</v>
      </c>
      <c r="W164" s="10" t="str">
        <f t="shared" ref="W164:AB164" si="174">W19</f>
        <v>41 Administrative occupations</v>
      </c>
      <c r="X164" s="11">
        <f t="shared" si="174"/>
        <v>14.604611660565221</v>
      </c>
      <c r="Y164" s="11">
        <f t="shared" si="174"/>
        <v>14.686424751287545</v>
      </c>
      <c r="Z164" s="11">
        <f t="shared" si="174"/>
        <v>14.63798224402562</v>
      </c>
      <c r="AA164" s="11">
        <f t="shared" si="174"/>
        <v>13.493627718137512</v>
      </c>
      <c r="AB164" s="11">
        <f t="shared" si="174"/>
        <v>12.363002865794575</v>
      </c>
      <c r="AD164" s="40">
        <f t="shared" si="153"/>
        <v>4.5656983070019308E-2</v>
      </c>
      <c r="AE164" s="40">
        <f t="shared" si="154"/>
        <v>-1.1197588456460461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5.4813237089955189</v>
      </c>
      <c r="C165" s="11">
        <f t="shared" si="146"/>
        <v>5.0564865847472245</v>
      </c>
      <c r="D165" s="11">
        <f t="shared" si="146"/>
        <v>4.8770469595639367</v>
      </c>
      <c r="E165" s="11">
        <f t="shared" si="146"/>
        <v>5.3085050458949414</v>
      </c>
      <c r="F165" s="11">
        <f t="shared" si="146"/>
        <v>4.9821348287472187</v>
      </c>
      <c r="H165" s="40">
        <f t="shared" si="147"/>
        <v>-2.3090580186294729</v>
      </c>
      <c r="I165" s="40">
        <f t="shared" si="148"/>
        <v>0.14222487169783804</v>
      </c>
      <c r="L165" s="10" t="str">
        <f t="shared" ref="L165:Q165" si="175">L20</f>
        <v>42 Secretarial and related occupations</v>
      </c>
      <c r="M165" s="11">
        <f t="shared" si="175"/>
        <v>0.59024313535790063</v>
      </c>
      <c r="N165" s="11">
        <f t="shared" si="175"/>
        <v>0.46382988983284745</v>
      </c>
      <c r="O165" s="11">
        <f t="shared" si="175"/>
        <v>0.42069610576324112</v>
      </c>
      <c r="P165" s="11">
        <f t="shared" si="175"/>
        <v>0.61328789997973099</v>
      </c>
      <c r="Q165" s="11">
        <f t="shared" si="175"/>
        <v>0.78297791964307217</v>
      </c>
      <c r="S165" s="40">
        <f>IF(O$151-M$151 &lt;&gt; 0,(EXP(LN(O165/M165)/(O$151-M$151))-1)*100,0)</f>
        <v>-6.5482347393264533</v>
      </c>
      <c r="T165" s="40">
        <f t="shared" si="151"/>
        <v>4.2282393302165877</v>
      </c>
      <c r="W165" s="10" t="str">
        <f t="shared" ref="W165:AB165" si="176">W20</f>
        <v>42 Secretarial and related occupations</v>
      </c>
      <c r="X165" s="11">
        <f t="shared" si="176"/>
        <v>4.8910805736376197</v>
      </c>
      <c r="Y165" s="11">
        <f t="shared" si="176"/>
        <v>4.5926566949143801</v>
      </c>
      <c r="Z165" s="11">
        <f t="shared" si="176"/>
        <v>4.4563508538006964</v>
      </c>
      <c r="AA165" s="11">
        <f t="shared" si="176"/>
        <v>4.6952171459152092</v>
      </c>
      <c r="AB165" s="11">
        <f t="shared" si="176"/>
        <v>4.1991569091041479</v>
      </c>
      <c r="AD165" s="40">
        <f t="shared" si="153"/>
        <v>-1.8444385071407221</v>
      </c>
      <c r="AE165" s="40">
        <f t="shared" si="154"/>
        <v>-0.39552551384040013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5.1006222444355114</v>
      </c>
      <c r="C166" s="11">
        <f t="shared" si="146"/>
        <v>4.8018025408363894</v>
      </c>
      <c r="D166" s="11">
        <f t="shared" si="146"/>
        <v>5.203935701358259</v>
      </c>
      <c r="E166" s="11">
        <f t="shared" si="146"/>
        <v>5.1588745750399587</v>
      </c>
      <c r="F166" s="11">
        <f t="shared" si="146"/>
        <v>5.5206212574013325</v>
      </c>
      <c r="H166" s="40">
        <f t="shared" si="147"/>
        <v>0.40185857394063884</v>
      </c>
      <c r="I166" s="40">
        <f t="shared" si="148"/>
        <v>0.39461118525825345</v>
      </c>
      <c r="L166" s="10" t="str">
        <f t="shared" ref="L166:Q166" si="177">L21</f>
        <v>51 Skilled agricultural and related trades</v>
      </c>
      <c r="M166" s="11">
        <f t="shared" si="177"/>
        <v>4.6105434375927183</v>
      </c>
      <c r="N166" s="11">
        <f t="shared" si="177"/>
        <v>4.2062058969005225</v>
      </c>
      <c r="O166" s="11">
        <f t="shared" si="177"/>
        <v>4.5596083142465771</v>
      </c>
      <c r="P166" s="11">
        <f t="shared" si="177"/>
        <v>4.4963482999055353</v>
      </c>
      <c r="Q166" s="11">
        <f t="shared" si="177"/>
        <v>4.6669195808157697</v>
      </c>
      <c r="S166" s="40">
        <f t="shared" si="150"/>
        <v>-0.2219335338244921</v>
      </c>
      <c r="T166" s="40">
        <f t="shared" si="151"/>
        <v>0.15520372670443372</v>
      </c>
      <c r="W166" s="10" t="str">
        <f t="shared" ref="W166:AB166" si="178">W21</f>
        <v>51 Skilled agricultural and related trades</v>
      </c>
      <c r="X166" s="11">
        <f t="shared" si="178"/>
        <v>0.49007880684280047</v>
      </c>
      <c r="Y166" s="11">
        <f t="shared" si="178"/>
        <v>0.5955966439358602</v>
      </c>
      <c r="Z166" s="11">
        <f t="shared" si="178"/>
        <v>0.64432738711168902</v>
      </c>
      <c r="AA166" s="11">
        <f t="shared" si="178"/>
        <v>0.66252627513442519</v>
      </c>
      <c r="AB166" s="11">
        <f t="shared" si="178"/>
        <v>0.85370167658556917</v>
      </c>
      <c r="AD166" s="40">
        <f t="shared" si="153"/>
        <v>5.6253433895527616</v>
      </c>
      <c r="AE166" s="40">
        <f t="shared" si="154"/>
        <v>1.8935365677483329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10.57747004191088</v>
      </c>
      <c r="C167" s="11">
        <f t="shared" si="146"/>
        <v>10.138876194948875</v>
      </c>
      <c r="D167" s="11">
        <f t="shared" si="146"/>
        <v>9.1318181149624866</v>
      </c>
      <c r="E167" s="11">
        <f t="shared" si="146"/>
        <v>9.0337790001130855</v>
      </c>
      <c r="F167" s="11">
        <f t="shared" si="146"/>
        <v>8.7198475161841884</v>
      </c>
      <c r="H167" s="40">
        <f t="shared" si="147"/>
        <v>-2.8964539746472173</v>
      </c>
      <c r="I167" s="40">
        <f t="shared" si="148"/>
        <v>-0.30728065728840015</v>
      </c>
      <c r="L167" s="10" t="str">
        <f t="shared" ref="L167:Q167" si="179">L22</f>
        <v>52 Skilled metal, electrical and electronic trades</v>
      </c>
      <c r="M167" s="11">
        <f t="shared" si="179"/>
        <v>10.406818004012605</v>
      </c>
      <c r="N167" s="11">
        <f t="shared" si="179"/>
        <v>9.8597463412077424</v>
      </c>
      <c r="O167" s="11">
        <f t="shared" si="179"/>
        <v>8.9131314667943613</v>
      </c>
      <c r="P167" s="11">
        <f t="shared" si="179"/>
        <v>8.5333912169134809</v>
      </c>
      <c r="Q167" s="11">
        <f t="shared" si="179"/>
        <v>8.0047854066614512</v>
      </c>
      <c r="S167" s="40">
        <f t="shared" si="150"/>
        <v>-3.0511927126191551</v>
      </c>
      <c r="T167" s="40">
        <f t="shared" si="151"/>
        <v>-0.71401270592275079</v>
      </c>
      <c r="W167" s="10" t="str">
        <f t="shared" ref="W167:AB167" si="180">W22</f>
        <v>52 Skilled metal, electrical and electronic trades</v>
      </c>
      <c r="X167" s="11">
        <f t="shared" si="180"/>
        <v>0.1706520378982806</v>
      </c>
      <c r="Y167" s="11">
        <f t="shared" si="180"/>
        <v>0.27912985374111693</v>
      </c>
      <c r="Z167" s="11">
        <f t="shared" si="180"/>
        <v>0.21868664816810887</v>
      </c>
      <c r="AA167" s="11">
        <f t="shared" si="180"/>
        <v>0.50038778319960642</v>
      </c>
      <c r="AB167" s="11">
        <f t="shared" si="180"/>
        <v>0.71506210952273908</v>
      </c>
      <c r="AD167" s="40">
        <f t="shared" si="153"/>
        <v>5.0853458396016737</v>
      </c>
      <c r="AE167" s="40">
        <f t="shared" si="154"/>
        <v>8.2184808693135825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11.675972177464688</v>
      </c>
      <c r="C168" s="11">
        <f t="shared" si="146"/>
        <v>11.675912334184844</v>
      </c>
      <c r="D168" s="11">
        <f t="shared" si="146"/>
        <v>9.5011805640697453</v>
      </c>
      <c r="E168" s="11">
        <f t="shared" si="146"/>
        <v>10.176315770471263</v>
      </c>
      <c r="F168" s="11">
        <f t="shared" si="146"/>
        <v>9.931443081700019</v>
      </c>
      <c r="H168" s="40">
        <f t="shared" si="147"/>
        <v>-4.038527371875789</v>
      </c>
      <c r="I168" s="40">
        <f t="shared" si="148"/>
        <v>0.29570121715194464</v>
      </c>
      <c r="L168" s="10" t="str">
        <f t="shared" ref="L168:Q168" si="181">L23</f>
        <v>53 Skilled construction and building trades</v>
      </c>
      <c r="M168" s="11">
        <f t="shared" si="181"/>
        <v>11.534232372876287</v>
      </c>
      <c r="N168" s="11">
        <f t="shared" si="181"/>
        <v>11.502142417896348</v>
      </c>
      <c r="O168" s="11">
        <f t="shared" si="181"/>
        <v>9.2989376661751031</v>
      </c>
      <c r="P168" s="11">
        <f t="shared" si="181"/>
        <v>9.946994020973559</v>
      </c>
      <c r="Q168" s="11">
        <f t="shared" si="181"/>
        <v>9.6600346811162758</v>
      </c>
      <c r="S168" s="40">
        <f t="shared" si="150"/>
        <v>-4.2168913560906578</v>
      </c>
      <c r="T168" s="40">
        <f t="shared" si="151"/>
        <v>0.25430329838442844</v>
      </c>
      <c r="W168" s="10" t="str">
        <f t="shared" ref="W168:AB168" si="182">W23</f>
        <v>53 Skilled construction and building trades</v>
      </c>
      <c r="X168" s="11">
        <f t="shared" si="182"/>
        <v>0.1417398045884172</v>
      </c>
      <c r="Y168" s="11">
        <f t="shared" si="182"/>
        <v>0.17376991628850019</v>
      </c>
      <c r="Z168" s="11">
        <f t="shared" si="182"/>
        <v>0.20224289789465957</v>
      </c>
      <c r="AA168" s="11">
        <f t="shared" si="182"/>
        <v>0.22932174949770748</v>
      </c>
      <c r="AB168" s="11">
        <f t="shared" si="182"/>
        <v>0.27140840058374466</v>
      </c>
      <c r="AD168" s="40">
        <f t="shared" si="153"/>
        <v>7.3683526956218381</v>
      </c>
      <c r="AE168" s="40">
        <f t="shared" si="154"/>
        <v>1.9803896681652278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6.5843523199046219</v>
      </c>
      <c r="C169" s="11">
        <f t="shared" si="146"/>
        <v>6.3633315830180157</v>
      </c>
      <c r="D169" s="11">
        <f t="shared" si="146"/>
        <v>6.1689955013827502</v>
      </c>
      <c r="E169" s="11">
        <f t="shared" si="146"/>
        <v>6.3008918277741248</v>
      </c>
      <c r="F169" s="11">
        <f t="shared" si="146"/>
        <v>6.2376749704675474</v>
      </c>
      <c r="H169" s="40">
        <f t="shared" si="147"/>
        <v>-1.2947441784532443</v>
      </c>
      <c r="I169" s="40">
        <f t="shared" si="148"/>
        <v>7.3837186666980692E-2</v>
      </c>
      <c r="L169" s="10" t="str">
        <f t="shared" ref="L169:Q169" si="183">L24</f>
        <v>54 Textiles, printing and other skilled trades</v>
      </c>
      <c r="M169" s="11">
        <f t="shared" si="183"/>
        <v>3.8446830338536624</v>
      </c>
      <c r="N169" s="11">
        <f t="shared" si="183"/>
        <v>3.64795518473478</v>
      </c>
      <c r="O169" s="11">
        <f t="shared" si="183"/>
        <v>3.2833791468562215</v>
      </c>
      <c r="P169" s="11">
        <f t="shared" si="183"/>
        <v>3.2594509458145886</v>
      </c>
      <c r="Q169" s="11">
        <f t="shared" si="183"/>
        <v>3.1898541386472186</v>
      </c>
      <c r="S169" s="40">
        <f t="shared" si="150"/>
        <v>-3.1070677909844191</v>
      </c>
      <c r="T169" s="40">
        <f t="shared" si="151"/>
        <v>-0.19246740074059243</v>
      </c>
      <c r="W169" s="10" t="str">
        <f t="shared" ref="W169:AB169" si="184">W24</f>
        <v>54 Textiles, printing and other skilled trades</v>
      </c>
      <c r="X169" s="11">
        <f t="shared" si="184"/>
        <v>2.7396692860509546</v>
      </c>
      <c r="Y169" s="11">
        <f t="shared" si="184"/>
        <v>2.715376398283242</v>
      </c>
      <c r="Z169" s="11">
        <f t="shared" si="184"/>
        <v>2.8856163545265332</v>
      </c>
      <c r="AA169" s="11">
        <f t="shared" si="184"/>
        <v>3.0414408819595407</v>
      </c>
      <c r="AB169" s="11">
        <f t="shared" si="184"/>
        <v>3.0478208318203328</v>
      </c>
      <c r="AD169" s="40">
        <f t="shared" si="153"/>
        <v>1.0434322529389251</v>
      </c>
      <c r="AE169" s="40">
        <f t="shared" si="154"/>
        <v>0.36525433819758479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20.555866211708405</v>
      </c>
      <c r="C170" s="11">
        <f t="shared" si="146"/>
        <v>20.148489137672126</v>
      </c>
      <c r="D170" s="11">
        <f t="shared" si="146"/>
        <v>19.17990306502125</v>
      </c>
      <c r="E170" s="11">
        <f t="shared" si="146"/>
        <v>20.893931348015368</v>
      </c>
      <c r="F170" s="11">
        <f t="shared" si="146"/>
        <v>22.817562507835856</v>
      </c>
      <c r="H170" s="40">
        <f t="shared" si="147"/>
        <v>-1.376110728979818</v>
      </c>
      <c r="I170" s="40">
        <f t="shared" si="148"/>
        <v>1.1645116490404783</v>
      </c>
      <c r="L170" s="10" t="str">
        <f t="shared" ref="L170:Q170" si="185">L25</f>
        <v>61 Caring personal service occupations</v>
      </c>
      <c r="M170" s="11">
        <f t="shared" si="185"/>
        <v>2.0775647134076798</v>
      </c>
      <c r="N170" s="11">
        <f t="shared" si="185"/>
        <v>1.9384405837233272</v>
      </c>
      <c r="O170" s="11">
        <f t="shared" si="185"/>
        <v>1.9242490731602042</v>
      </c>
      <c r="P170" s="11">
        <f t="shared" si="185"/>
        <v>2.3988260230359613</v>
      </c>
      <c r="Q170" s="11">
        <f t="shared" si="185"/>
        <v>2.8724752427590188</v>
      </c>
      <c r="S170" s="40">
        <f t="shared" si="150"/>
        <v>-1.5215180887819146</v>
      </c>
      <c r="T170" s="40">
        <f t="shared" si="151"/>
        <v>2.7069109020210869</v>
      </c>
      <c r="W170" s="10" t="str">
        <f t="shared" ref="W170:AB170" si="186">W25</f>
        <v>61 Caring personal service occupations</v>
      </c>
      <c r="X170" s="11">
        <f t="shared" si="186"/>
        <v>18.478301498300738</v>
      </c>
      <c r="Y170" s="11">
        <f t="shared" si="186"/>
        <v>18.210048553948788</v>
      </c>
      <c r="Z170" s="11">
        <f t="shared" si="186"/>
        <v>17.25565399186106</v>
      </c>
      <c r="AA170" s="11">
        <f t="shared" si="186"/>
        <v>18.495105324979402</v>
      </c>
      <c r="AB170" s="11">
        <f t="shared" si="186"/>
        <v>19.94508726507684</v>
      </c>
      <c r="AD170" s="40">
        <f t="shared" si="153"/>
        <v>-1.3598157136158306</v>
      </c>
      <c r="AE170" s="40">
        <f t="shared" si="154"/>
        <v>0.97029717395595849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6.144599182337565</v>
      </c>
      <c r="C171" s="11">
        <f t="shared" si="146"/>
        <v>6.9739214888778509</v>
      </c>
      <c r="D171" s="11">
        <f t="shared" si="146"/>
        <v>6.0471621566146263</v>
      </c>
      <c r="E171" s="11">
        <f t="shared" si="146"/>
        <v>6.6443800595133604</v>
      </c>
      <c r="F171" s="11">
        <f t="shared" si="146"/>
        <v>7.444043159462689</v>
      </c>
      <c r="H171" s="40">
        <f t="shared" si="147"/>
        <v>-0.31917788655767554</v>
      </c>
      <c r="I171" s="40">
        <f t="shared" si="148"/>
        <v>1.3951428003984523</v>
      </c>
      <c r="L171" s="10" t="str">
        <f t="shared" ref="L171:Q171" si="187">L26</f>
        <v>62 Leisure, travel and related personal service occupations</v>
      </c>
      <c r="M171" s="11">
        <f t="shared" si="187"/>
        <v>1.5715015113867612</v>
      </c>
      <c r="N171" s="11">
        <f t="shared" si="187"/>
        <v>1.853207294774778</v>
      </c>
      <c r="O171" s="11">
        <f t="shared" si="187"/>
        <v>1.7970645115141097</v>
      </c>
      <c r="P171" s="11">
        <f t="shared" si="187"/>
        <v>1.9628601367086489</v>
      </c>
      <c r="Q171" s="11">
        <f t="shared" si="187"/>
        <v>2.291887258863766</v>
      </c>
      <c r="S171" s="40">
        <f t="shared" si="150"/>
        <v>2.7187611621353858</v>
      </c>
      <c r="T171" s="40">
        <f t="shared" si="151"/>
        <v>1.6346912442006367</v>
      </c>
      <c r="W171" s="10" t="str">
        <f t="shared" ref="W171:AB171" si="188">W26</f>
        <v>62 Leisure, travel and related personal service occupations</v>
      </c>
      <c r="X171" s="11">
        <f t="shared" si="188"/>
        <v>4.5730976709508084</v>
      </c>
      <c r="Y171" s="11">
        <f t="shared" si="188"/>
        <v>5.1207141941030736</v>
      </c>
      <c r="Z171" s="11">
        <f t="shared" si="188"/>
        <v>4.2500976451005261</v>
      </c>
      <c r="AA171" s="11">
        <f t="shared" si="188"/>
        <v>4.6815199228047089</v>
      </c>
      <c r="AB171" s="11">
        <f t="shared" si="188"/>
        <v>5.1521559005989186</v>
      </c>
      <c r="AD171" s="40">
        <f t="shared" si="153"/>
        <v>-1.4542983160699907</v>
      </c>
      <c r="AE171" s="40">
        <f t="shared" si="154"/>
        <v>1.2914230325595355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0.22038217697327314</v>
      </c>
      <c r="C172" s="11">
        <f t="shared" si="146"/>
        <v>0.17953369152516729</v>
      </c>
      <c r="D172" s="11">
        <f t="shared" si="146"/>
        <v>0.25402899302290849</v>
      </c>
      <c r="E172" s="11">
        <f t="shared" si="146"/>
        <v>0.18331462934949383</v>
      </c>
      <c r="F172" s="11">
        <f t="shared" si="146"/>
        <v>0.19399035271588896</v>
      </c>
      <c r="H172" s="40">
        <f t="shared" si="147"/>
        <v>2.8824655791217291</v>
      </c>
      <c r="I172" s="40">
        <f t="shared" si="148"/>
        <v>-1.7815393968768856</v>
      </c>
      <c r="L172" s="10" t="str">
        <f t="shared" ref="L172:Q172" si="189">L27</f>
        <v>63 Community and civil enforcement occupations</v>
      </c>
      <c r="M172" s="11">
        <f t="shared" si="189"/>
        <v>0.17562644022706311</v>
      </c>
      <c r="N172" s="11">
        <f t="shared" si="189"/>
        <v>0.12371384695579023</v>
      </c>
      <c r="O172" s="11">
        <f t="shared" si="189"/>
        <v>0.20244986554228828</v>
      </c>
      <c r="P172" s="11">
        <f t="shared" si="189"/>
        <v>0.12096335301157315</v>
      </c>
      <c r="Q172" s="11">
        <f t="shared" si="189"/>
        <v>0.13367851093172126</v>
      </c>
      <c r="S172" s="40">
        <f t="shared" si="150"/>
        <v>2.8834499366617639</v>
      </c>
      <c r="T172" s="40">
        <f t="shared" si="151"/>
        <v>-2.7290986047819876</v>
      </c>
      <c r="W172" s="10" t="str">
        <f t="shared" ref="W172:AB172" si="190">W27</f>
        <v>63 Community and civil enforcement occupations</v>
      </c>
      <c r="X172" s="11">
        <f t="shared" si="190"/>
        <v>4.475573674620973E-2</v>
      </c>
      <c r="Y172" s="11">
        <f t="shared" si="190"/>
        <v>5.5819844569377011E-2</v>
      </c>
      <c r="Z172" s="11">
        <f t="shared" si="190"/>
        <v>5.1579127480620109E-2</v>
      </c>
      <c r="AA172" s="11">
        <f t="shared" si="190"/>
        <v>6.2351276337920779E-2</v>
      </c>
      <c r="AB172" s="11">
        <f t="shared" si="190"/>
        <v>6.0311841784167652E-2</v>
      </c>
      <c r="AD172" s="40">
        <f t="shared" si="153"/>
        <v>2.8786024877085259</v>
      </c>
      <c r="AE172" s="40">
        <f t="shared" si="154"/>
        <v>1.0481980468605157</v>
      </c>
    </row>
    <row r="173" spans="1:31" x14ac:dyDescent="0.2">
      <c r="A173" s="10" t="str">
        <f t="shared" si="142"/>
        <v>71 Sales occupations</v>
      </c>
      <c r="B173" s="11">
        <f t="shared" si="142"/>
        <v>22.196667575155402</v>
      </c>
      <c r="C173" s="11">
        <f t="shared" si="146"/>
        <v>21.333163217789686</v>
      </c>
      <c r="D173" s="11">
        <f t="shared" si="146"/>
        <v>21.247512871544863</v>
      </c>
      <c r="E173" s="11">
        <f t="shared" si="146"/>
        <v>20.079409480699848</v>
      </c>
      <c r="F173" s="11">
        <f t="shared" si="146"/>
        <v>19.358306837709982</v>
      </c>
      <c r="H173" s="40">
        <f t="shared" si="147"/>
        <v>-0.87023774290776457</v>
      </c>
      <c r="I173" s="40">
        <f t="shared" si="148"/>
        <v>-0.61886526392785912</v>
      </c>
      <c r="L173" s="10" t="str">
        <f t="shared" ref="L173:Q173" si="191">L28</f>
        <v>71 Sales occupations</v>
      </c>
      <c r="M173" s="11">
        <f t="shared" si="191"/>
        <v>8.2797189664303925</v>
      </c>
      <c r="N173" s="11">
        <f t="shared" si="191"/>
        <v>8.1838917285137622</v>
      </c>
      <c r="O173" s="11">
        <f t="shared" si="191"/>
        <v>8.1748158536064253</v>
      </c>
      <c r="P173" s="11">
        <f t="shared" si="191"/>
        <v>7.7883185508664239</v>
      </c>
      <c r="Q173" s="11">
        <f t="shared" si="191"/>
        <v>7.7567629432186411</v>
      </c>
      <c r="S173" s="40">
        <f t="shared" si="150"/>
        <v>-0.2546918204558879</v>
      </c>
      <c r="T173" s="40">
        <f t="shared" si="151"/>
        <v>-0.34934231025235407</v>
      </c>
      <c r="W173" s="10" t="str">
        <f t="shared" ref="W173:AB173" si="192">W28</f>
        <v>71 Sales occupations</v>
      </c>
      <c r="X173" s="11">
        <f t="shared" si="192"/>
        <v>13.916948608724974</v>
      </c>
      <c r="Y173" s="11">
        <f t="shared" si="192"/>
        <v>13.149271489275904</v>
      </c>
      <c r="Z173" s="11">
        <f t="shared" si="192"/>
        <v>13.072697017938456</v>
      </c>
      <c r="AA173" s="11">
        <f t="shared" si="192"/>
        <v>12.291090929833418</v>
      </c>
      <c r="AB173" s="11">
        <f t="shared" si="192"/>
        <v>11.601543894491368</v>
      </c>
      <c r="AD173" s="40">
        <f t="shared" si="153"/>
        <v>-1.2438309453136398</v>
      </c>
      <c r="AE173" s="40">
        <f t="shared" si="154"/>
        <v>-0.79275879093311241</v>
      </c>
    </row>
    <row r="174" spans="1:31" x14ac:dyDescent="0.2">
      <c r="A174" s="10" t="str">
        <f t="shared" si="142"/>
        <v>72 Customer service occupations</v>
      </c>
      <c r="B174" s="11">
        <f t="shared" si="142"/>
        <v>3.6497907237344158</v>
      </c>
      <c r="C174" s="11">
        <f t="shared" si="146"/>
        <v>4.0352233497204857</v>
      </c>
      <c r="D174" s="11">
        <f t="shared" si="146"/>
        <v>4.1584717198178573</v>
      </c>
      <c r="E174" s="11">
        <f t="shared" si="146"/>
        <v>5.4737412531855592</v>
      </c>
      <c r="F174" s="11">
        <f t="shared" si="146"/>
        <v>6.4969120335284449</v>
      </c>
      <c r="H174" s="40">
        <f t="shared" si="147"/>
        <v>2.643903065860842</v>
      </c>
      <c r="I174" s="40">
        <f t="shared" si="148"/>
        <v>3.0192101025595441</v>
      </c>
      <c r="L174" s="10" t="str">
        <f t="shared" ref="L174:Q174" si="193">L29</f>
        <v>72 Customer service occupations</v>
      </c>
      <c r="M174" s="11">
        <f t="shared" si="193"/>
        <v>1.4635701605760176</v>
      </c>
      <c r="N174" s="11">
        <f t="shared" si="193"/>
        <v>1.3604316561273551</v>
      </c>
      <c r="O174" s="11">
        <f t="shared" si="193"/>
        <v>1.5669364425325913</v>
      </c>
      <c r="P174" s="11">
        <f t="shared" si="193"/>
        <v>2.2112788045700005</v>
      </c>
      <c r="Q174" s="11">
        <f t="shared" si="193"/>
        <v>2.7469104629636401</v>
      </c>
      <c r="S174" s="40">
        <f t="shared" si="150"/>
        <v>1.3742296357093009</v>
      </c>
      <c r="T174" s="40">
        <f t="shared" si="151"/>
        <v>3.8132709057379977</v>
      </c>
      <c r="W174" s="10" t="str">
        <f t="shared" ref="W174:AB174" si="194">W29</f>
        <v>72 Customer service occupations</v>
      </c>
      <c r="X174" s="11">
        <f t="shared" si="194"/>
        <v>2.1862205631583969</v>
      </c>
      <c r="Y174" s="11">
        <f t="shared" si="194"/>
        <v>2.6747916935931286</v>
      </c>
      <c r="Z174" s="11">
        <f t="shared" si="194"/>
        <v>2.5915352772852693</v>
      </c>
      <c r="AA174" s="11">
        <f t="shared" si="194"/>
        <v>3.2624624486155591</v>
      </c>
      <c r="AB174" s="11">
        <f t="shared" si="194"/>
        <v>3.7500015705648102</v>
      </c>
      <c r="AD174" s="40">
        <f t="shared" si="153"/>
        <v>3.4600371542332642</v>
      </c>
      <c r="AE174" s="40">
        <f>IF(AB$151-Z$151 &lt;&gt; 0,(EXP(LN(AB174/Z174)/(AB$151-Z$151))-1)*100,0)</f>
        <v>2.4939636021990452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7.4156682981051532</v>
      </c>
      <c r="C175" s="11">
        <f t="shared" si="146"/>
        <v>6.6873547046187207</v>
      </c>
      <c r="D175" s="11">
        <f t="shared" si="146"/>
        <v>5.8996957549503746</v>
      </c>
      <c r="E175" s="11">
        <f t="shared" si="146"/>
        <v>7.1470632528379436</v>
      </c>
      <c r="F175" s="11">
        <f t="shared" si="146"/>
        <v>7.1405676052281208</v>
      </c>
      <c r="H175" s="40">
        <f t="shared" si="147"/>
        <v>-4.4708608787856647</v>
      </c>
      <c r="I175" s="40">
        <f t="shared" si="148"/>
        <v>1.280742054143813</v>
      </c>
      <c r="L175" s="10" t="str">
        <f t="shared" ref="L175:Q175" si="195">L30</f>
        <v>81 Process, plant and machine operatives</v>
      </c>
      <c r="M175" s="11">
        <f t="shared" si="195"/>
        <v>5.9155846842327895</v>
      </c>
      <c r="N175" s="11">
        <f t="shared" si="195"/>
        <v>5.1615493203938065</v>
      </c>
      <c r="O175" s="11">
        <f t="shared" si="195"/>
        <v>4.5799351118825591</v>
      </c>
      <c r="P175" s="11">
        <f t="shared" si="195"/>
        <v>5.376490983329651</v>
      </c>
      <c r="Q175" s="11">
        <f t="shared" si="195"/>
        <v>5.0692314488218804</v>
      </c>
      <c r="S175" s="40">
        <f t="shared" si="150"/>
        <v>-4.9893411242358692</v>
      </c>
      <c r="T175" s="40">
        <f t="shared" si="151"/>
        <v>0.67899067872314589</v>
      </c>
      <c r="W175" s="10" t="str">
        <f t="shared" ref="W175:AB175" si="196">W30</f>
        <v>81 Process, plant and machine operatives</v>
      </c>
      <c r="X175" s="11">
        <f t="shared" si="196"/>
        <v>1.5000836138723586</v>
      </c>
      <c r="Y175" s="11">
        <f t="shared" si="196"/>
        <v>1.5258053842249206</v>
      </c>
      <c r="Z175" s="11">
        <f t="shared" si="196"/>
        <v>1.3197606430678221</v>
      </c>
      <c r="AA175" s="11">
        <f t="shared" si="196"/>
        <v>1.7705722695082953</v>
      </c>
      <c r="AB175" s="11">
        <f t="shared" si="196"/>
        <v>2.071336156406248</v>
      </c>
      <c r="AD175" s="40">
        <f t="shared" si="153"/>
        <v>-2.528883412270555</v>
      </c>
      <c r="AE175" s="40">
        <f t="shared" si="154"/>
        <v>3.0505611146516287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7.937879374491545</v>
      </c>
      <c r="C176" s="11">
        <f t="shared" si="146"/>
        <v>8.0661833529197438</v>
      </c>
      <c r="D176" s="11">
        <f t="shared" si="146"/>
        <v>7.3059116896796992</v>
      </c>
      <c r="E176" s="11">
        <f t="shared" si="146"/>
        <v>7.7618875726359589</v>
      </c>
      <c r="F176" s="11">
        <f t="shared" si="146"/>
        <v>8.0633066132589342</v>
      </c>
      <c r="H176" s="40">
        <f t="shared" si="147"/>
        <v>-1.645556674652926</v>
      </c>
      <c r="I176" s="40">
        <f t="shared" si="148"/>
        <v>0.65976613917890781</v>
      </c>
      <c r="L176" s="10" t="str">
        <f t="shared" ref="L176:Q176" si="197">L31</f>
        <v>82 Transport and mobile machine drivers and operatives</v>
      </c>
      <c r="M176" s="11">
        <f t="shared" si="197"/>
        <v>7.345011156508801</v>
      </c>
      <c r="N176" s="11">
        <f t="shared" si="197"/>
        <v>7.4209135522887104</v>
      </c>
      <c r="O176" s="11">
        <f t="shared" si="197"/>
        <v>6.7337749621254606</v>
      </c>
      <c r="P176" s="11">
        <f t="shared" si="197"/>
        <v>6.9472447820286058</v>
      </c>
      <c r="Q176" s="11">
        <f t="shared" si="197"/>
        <v>7.1153102727725956</v>
      </c>
      <c r="S176" s="40">
        <f t="shared" si="150"/>
        <v>-1.7226974512335347</v>
      </c>
      <c r="T176" s="40">
        <f t="shared" si="151"/>
        <v>0.36809539202902197</v>
      </c>
      <c r="W176" s="10" t="str">
        <f t="shared" ref="W176:AB176" si="198">W31</f>
        <v>82 Transport and mobile machine drivers and operatives</v>
      </c>
      <c r="X176" s="11">
        <f t="shared" si="198"/>
        <v>0.59286821798274791</v>
      </c>
      <c r="Y176" s="11">
        <f t="shared" si="198"/>
        <v>0.6452698006310349</v>
      </c>
      <c r="Z176" s="11">
        <f t="shared" si="198"/>
        <v>0.57213672755423928</v>
      </c>
      <c r="AA176" s="11">
        <f t="shared" si="198"/>
        <v>0.81464279060735434</v>
      </c>
      <c r="AB176" s="11">
        <f t="shared" si="198"/>
        <v>0.94799634048633064</v>
      </c>
      <c r="AD176" s="40">
        <f t="shared" si="153"/>
        <v>-0.70935507391580721</v>
      </c>
      <c r="AE176" s="40">
        <f t="shared" si="154"/>
        <v>3.4237916556122405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5.4775112857963073</v>
      </c>
      <c r="C177" s="11">
        <f t="shared" si="146"/>
        <v>4.7029102896062192</v>
      </c>
      <c r="D177" s="11">
        <f t="shared" si="146"/>
        <v>4.1973192169812874</v>
      </c>
      <c r="E177" s="11">
        <f t="shared" si="146"/>
        <v>3.7767073257367896</v>
      </c>
      <c r="F177" s="11">
        <f t="shared" si="146"/>
        <v>3.8295490961464065</v>
      </c>
      <c r="H177" s="40">
        <f t="shared" si="147"/>
        <v>-5.1848484109628163</v>
      </c>
      <c r="I177" s="40">
        <f t="shared" si="148"/>
        <v>-0.60946168845963378</v>
      </c>
      <c r="L177" s="10" t="str">
        <f t="shared" ref="L177:Q178" si="199">L32</f>
        <v>91 Elementary trades and related occupations</v>
      </c>
      <c r="M177" s="11">
        <f t="shared" si="199"/>
        <v>4.0030418744530953</v>
      </c>
      <c r="N177" s="11">
        <f t="shared" si="199"/>
        <v>3.4547681058059658</v>
      </c>
      <c r="O177" s="11">
        <f t="shared" si="199"/>
        <v>3.1330631572888978</v>
      </c>
      <c r="P177" s="11">
        <f t="shared" si="199"/>
        <v>2.7837231061693006</v>
      </c>
      <c r="Q177" s="11">
        <f t="shared" si="199"/>
        <v>2.8384633260457659</v>
      </c>
      <c r="S177" s="40">
        <f t="shared" si="150"/>
        <v>-4.7827129528678185</v>
      </c>
      <c r="T177" s="40">
        <f t="shared" si="151"/>
        <v>-0.65616012022998715</v>
      </c>
      <c r="W177" s="10" t="str">
        <f t="shared" ref="W177:AB178" si="200">W32</f>
        <v>91 Elementary trades and related occupations</v>
      </c>
      <c r="X177" s="11">
        <f t="shared" si="200"/>
        <v>1.4744694113432102</v>
      </c>
      <c r="Y177" s="11">
        <f t="shared" si="200"/>
        <v>1.2481421838002564</v>
      </c>
      <c r="Z177" s="11">
        <f t="shared" si="200"/>
        <v>1.0642560596923925</v>
      </c>
      <c r="AA177" s="11">
        <f t="shared" si="200"/>
        <v>0.99298421956749272</v>
      </c>
      <c r="AB177" s="11">
        <f t="shared" si="200"/>
        <v>0.99108577010064425</v>
      </c>
      <c r="AD177" s="40">
        <f t="shared" si="153"/>
        <v>-6.3124088186957472</v>
      </c>
      <c r="AE177" s="40">
        <f t="shared" si="154"/>
        <v>-0.47374241008735218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28.193071291060249</v>
      </c>
      <c r="C178" s="11">
        <f t="shared" si="146"/>
        <v>29.627333335467547</v>
      </c>
      <c r="D178" s="11">
        <f t="shared" si="146"/>
        <v>27.806420452982245</v>
      </c>
      <c r="E178" s="11">
        <f t="shared" si="146"/>
        <v>30.0933626107492</v>
      </c>
      <c r="F178" s="11">
        <f t="shared" si="146"/>
        <v>30.294949189772044</v>
      </c>
      <c r="H178" s="40">
        <f>IF(D$151-B$151 &lt;&gt; 0,(EXP(LN(D178/B178)/(D$151-B$151))-1)*100,0)</f>
        <v>-0.27580502274362484</v>
      </c>
      <c r="I178" s="40">
        <f t="shared" ref="I178" si="201">IF(F$151-D$151 &lt;&gt; 0,(EXP(LN(F178/D178)/(F$151-D$151))-1)*100,0)</f>
        <v>0.57306282292748367</v>
      </c>
      <c r="L178" s="10" t="str">
        <f t="shared" si="199"/>
        <v>92 Elementary administration and service occupations</v>
      </c>
      <c r="M178" s="11">
        <f t="shared" si="199"/>
        <v>13.505910636755075</v>
      </c>
      <c r="N178" s="11">
        <f t="shared" si="199"/>
        <v>12.703603099764202</v>
      </c>
      <c r="O178" s="11">
        <f t="shared" si="199"/>
        <v>12.952922626899383</v>
      </c>
      <c r="P178" s="11">
        <f t="shared" si="199"/>
        <v>14.396878315818554</v>
      </c>
      <c r="Q178" s="11">
        <f t="shared" si="199"/>
        <v>14.106500951729656</v>
      </c>
      <c r="S178" s="40">
        <f t="shared" ref="S178" si="202">IF(O$151-M$151 &lt;&gt; 0,(EXP(LN(O178/M178)/(O$151-M$151))-1)*100,0)</f>
        <v>-0.83263357242704394</v>
      </c>
      <c r="T178" s="40">
        <f t="shared" ref="T178" si="203">IF(Q$151-O$151 &lt;&gt; 0,(EXP(LN(Q178/O178)/(Q$151-O$151))-1)*100,0)</f>
        <v>0.57038254455603621</v>
      </c>
      <c r="W178" s="10" t="str">
        <f t="shared" si="200"/>
        <v>92 Elementary administration and service occupations</v>
      </c>
      <c r="X178" s="11">
        <f t="shared" si="200"/>
        <v>14.687160654305197</v>
      </c>
      <c r="Y178" s="11">
        <f t="shared" si="200"/>
        <v>16.92373023570336</v>
      </c>
      <c r="Z178" s="11">
        <f t="shared" si="200"/>
        <v>14.853497826082869</v>
      </c>
      <c r="AA178" s="11">
        <f t="shared" si="200"/>
        <v>15.696484294930652</v>
      </c>
      <c r="AB178" s="11">
        <f t="shared" si="200"/>
        <v>16.188448238042387</v>
      </c>
      <c r="AD178" s="40">
        <f t="shared" ref="AD178" si="204">IF(Z$151-X$151 &lt;&gt; 0,(EXP(LN(Z178/X178)/(Z$151-X$151))-1)*100,0)</f>
        <v>0.22548772418879981</v>
      </c>
      <c r="AE178" s="40">
        <f t="shared" ref="AE178" si="205">IF(AB$151-Z$151 &lt;&gt; 0,(EXP(LN(AB178/Z178)/(AB$151-Z$151))-1)*100,0)</f>
        <v>0.57539933103434304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264.32099999999997</v>
      </c>
      <c r="C180" s="34">
        <f t="shared" si="206"/>
        <v>273.71999999999997</v>
      </c>
      <c r="D180" s="34">
        <f t="shared" si="206"/>
        <v>269.07099999999986</v>
      </c>
      <c r="E180" s="34">
        <f t="shared" si="206"/>
        <v>281.69299999999993</v>
      </c>
      <c r="F180" s="34">
        <f t="shared" si="206"/>
        <v>299.84499999999991</v>
      </c>
      <c r="H180" s="43">
        <f>IF(D$151-B$151 &lt;&gt; 0,(EXP(LN(D180/B180)/(D$151-B$151))-1)*100,0)</f>
        <v>0.3568554518623035</v>
      </c>
      <c r="I180" s="43">
        <f t="shared" si="148"/>
        <v>0.72454816770322061</v>
      </c>
      <c r="L180" s="231" t="str">
        <f t="shared" ref="L180:Q180" si="207">L35</f>
        <v>All occupations</v>
      </c>
      <c r="M180" s="34">
        <f t="shared" si="207"/>
        <v>137.94387144628388</v>
      </c>
      <c r="N180" s="34">
        <f t="shared" si="207"/>
        <v>138.57211350697378</v>
      </c>
      <c r="O180" s="34">
        <f t="shared" si="207"/>
        <v>135.9453201370431</v>
      </c>
      <c r="P180" s="34">
        <f t="shared" si="207"/>
        <v>141.44458974539918</v>
      </c>
      <c r="Q180" s="34">
        <f t="shared" si="207"/>
        <v>149.18909610075917</v>
      </c>
      <c r="S180" s="43">
        <f t="shared" ref="S180" si="208">IF(O$151-M$151 &lt;&gt; 0,(EXP(LN(O180/M180)/(O$151-M$151))-1)*100,0)</f>
        <v>-0.29145697102607171</v>
      </c>
      <c r="T180" s="43">
        <f t="shared" ref="T180" si="209">IF(Q$151-O$151 &lt;&gt; 0,(EXP(LN(Q180/O180)/(Q$151-O$151))-1)*100,0)</f>
        <v>0.62167010103082454</v>
      </c>
      <c r="W180" s="231" t="str">
        <f t="shared" ref="W180:AB180" si="210">W35</f>
        <v>All occupations</v>
      </c>
      <c r="X180" s="34">
        <f t="shared" si="210"/>
        <v>126.37712855371606</v>
      </c>
      <c r="Y180" s="34">
        <f t="shared" si="210"/>
        <v>135.14788649302614</v>
      </c>
      <c r="Z180" s="34">
        <f t="shared" si="210"/>
        <v>133.1256798629569</v>
      </c>
      <c r="AA180" s="34">
        <f t="shared" si="210"/>
        <v>140.24841025460083</v>
      </c>
      <c r="AB180" s="34">
        <f t="shared" si="210"/>
        <v>150.65590389924071</v>
      </c>
      <c r="AD180" s="43">
        <f t="shared" ref="AD180" si="211">IF(Z$151-X$151 &lt;&gt; 0,(EXP(LN(Z180/X180)/(Z$151-X$151))-1)*100,0)</f>
        <v>1.045894093322941</v>
      </c>
      <c r="AE180" s="43">
        <f t="shared" ref="AE180" si="212">IF(AB$151-Z$151 &lt;&gt; 0,(EXP(LN(AB180/Z180)/(AB$151-Z$151))-1)*100,0)</f>
        <v>0.82810874712537785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Cornwall and the Isles of Scilly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26.228943806210424</v>
      </c>
      <c r="C7" s="31">
        <f>'Occ T1'!C8</f>
        <v>30.444403512453718</v>
      </c>
      <c r="D7" s="31">
        <f>'Occ T1'!D8</f>
        <v>31.105388147709913</v>
      </c>
      <c r="E7" s="31">
        <f>'Occ T1'!E8</f>
        <v>32.893942106189371</v>
      </c>
      <c r="F7" s="31">
        <f>'Occ T1'!F8</f>
        <v>37.503348483121897</v>
      </c>
      <c r="H7" s="31">
        <f>C7-B7</f>
        <v>4.2154597062432941</v>
      </c>
      <c r="I7" s="31">
        <f>D7-C7</f>
        <v>0.66098463525619522</v>
      </c>
      <c r="J7" s="31">
        <f>E7-D7</f>
        <v>1.7885539584794579</v>
      </c>
      <c r="K7" s="31">
        <f>F7-E7</f>
        <v>4.609406376932526</v>
      </c>
      <c r="L7" s="31">
        <f>F7-D7</f>
        <v>6.3979603354119838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15.25990230417354</v>
      </c>
      <c r="C8" s="32">
        <f>'Occ T2'!C8</f>
        <v>18.113430873465543</v>
      </c>
      <c r="D8" s="32">
        <f>'Occ T2'!D8</f>
        <v>18.739880655007713</v>
      </c>
      <c r="E8" s="32">
        <f>'Occ T2'!E8</f>
        <v>17.51435013997828</v>
      </c>
      <c r="F8" s="32">
        <f>'Occ T2'!F8</f>
        <v>19.416924111995151</v>
      </c>
      <c r="H8" s="31">
        <f t="shared" ref="H8:H9" si="0">C8-B8</f>
        <v>2.8535285692920027</v>
      </c>
      <c r="I8" s="31">
        <f t="shared" ref="I8:I9" si="1">D8-C8</f>
        <v>0.62644978154217057</v>
      </c>
      <c r="J8" s="31">
        <f t="shared" ref="J8:J9" si="2">E8-D8</f>
        <v>-1.2255305150294333</v>
      </c>
      <c r="K8" s="31">
        <f t="shared" ref="K8:K9" si="3">F8-E8</f>
        <v>1.9025739720168708</v>
      </c>
      <c r="L8" s="31">
        <f t="shared" ref="L8:L49" si="4">F8-D8</f>
        <v>0.67704345698743751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10.969041502036882</v>
      </c>
      <c r="C9" s="32">
        <f>'Occ T2'!C9</f>
        <v>12.330972638988175</v>
      </c>
      <c r="D9" s="32">
        <f>'Occ T2'!D9</f>
        <v>12.3655074927022</v>
      </c>
      <c r="E9" s="32">
        <f>'Occ T2'!E9</f>
        <v>15.379591966211091</v>
      </c>
      <c r="F9" s="32">
        <f>'Occ T2'!F9</f>
        <v>18.08642437112675</v>
      </c>
      <c r="H9" s="31">
        <f t="shared" si="0"/>
        <v>1.3619311369512932</v>
      </c>
      <c r="I9" s="31">
        <f t="shared" si="1"/>
        <v>3.4534853714024649E-2</v>
      </c>
      <c r="J9" s="31">
        <f t="shared" si="2"/>
        <v>3.0140844735088912</v>
      </c>
      <c r="K9" s="31">
        <f t="shared" si="3"/>
        <v>2.7068324049156587</v>
      </c>
      <c r="L9" s="31">
        <f t="shared" si="4"/>
        <v>5.7209168784245499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48.024344080285097</v>
      </c>
      <c r="C11" s="31">
        <f>'Occ T1'!C9</f>
        <v>53.026949080149734</v>
      </c>
      <c r="D11" s="31">
        <f>'Occ T1'!D9</f>
        <v>54.653086451151552</v>
      </c>
      <c r="E11" s="31">
        <f>'Occ T1'!E9</f>
        <v>59.74126143609687</v>
      </c>
      <c r="F11" s="31">
        <f>'Occ T1'!F9</f>
        <v>67.645086557732753</v>
      </c>
      <c r="H11" s="31">
        <f>C11-B11</f>
        <v>5.0026049998646371</v>
      </c>
      <c r="I11" s="31">
        <f t="shared" ref="I11:I49" si="5">D11-C11</f>
        <v>1.6261373710018177</v>
      </c>
      <c r="J11" s="31">
        <f>E11-D11</f>
        <v>5.0881749849453186</v>
      </c>
      <c r="K11" s="31">
        <f>F11-E11</f>
        <v>7.903825121635883</v>
      </c>
      <c r="L11" s="31">
        <f t="shared" si="4"/>
        <v>12.992000106581202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11.679072863282208</v>
      </c>
      <c r="C12" s="10">
        <f>'Occ T2'!C10</f>
        <v>13.001045660914055</v>
      </c>
      <c r="D12" s="10">
        <f>'Occ T2'!D10</f>
        <v>13.464162305448371</v>
      </c>
      <c r="E12" s="10">
        <f>'Occ T2'!E10</f>
        <v>14.415972563345951</v>
      </c>
      <c r="F12" s="10">
        <f>'Occ T2'!F10</f>
        <v>16.289382486289583</v>
      </c>
      <c r="H12" s="11">
        <f t="shared" ref="H12:K14" si="6">C12-B12</f>
        <v>1.3219727976318474</v>
      </c>
      <c r="I12" s="31">
        <f t="shared" si="5"/>
        <v>0.46311664453431511</v>
      </c>
      <c r="J12" s="11">
        <f t="shared" si="6"/>
        <v>0.95181025789758067</v>
      </c>
      <c r="K12" s="11">
        <f t="shared" si="6"/>
        <v>1.8734099229436314</v>
      </c>
      <c r="L12" s="31">
        <f t="shared" si="4"/>
        <v>2.8252201808412121</v>
      </c>
    </row>
    <row r="13" spans="1:12" x14ac:dyDescent="0.2">
      <c r="A13" s="10" t="str">
        <f>'Occ T2'!A11</f>
        <v>22 Health professionals</v>
      </c>
      <c r="B13" s="10">
        <f>'Occ T2'!B11</f>
        <v>11.130433871926517</v>
      </c>
      <c r="C13" s="10">
        <f>'Occ T2'!C11</f>
        <v>12.525683081921427</v>
      </c>
      <c r="D13" s="10">
        <f>'Occ T2'!D11</f>
        <v>12.398197566010566</v>
      </c>
      <c r="E13" s="10">
        <f>'Occ T2'!E11</f>
        <v>13.629138892097087</v>
      </c>
      <c r="F13" s="10">
        <f>'Occ T2'!F11</f>
        <v>15.417044872013742</v>
      </c>
      <c r="H13" s="11">
        <f t="shared" si="6"/>
        <v>1.3952492099949101</v>
      </c>
      <c r="I13" s="31">
        <f t="shared" si="5"/>
        <v>-0.12748551591086077</v>
      </c>
      <c r="J13" s="11">
        <f t="shared" si="6"/>
        <v>1.230941326086521</v>
      </c>
      <c r="K13" s="11">
        <f t="shared" si="6"/>
        <v>1.7879059799166548</v>
      </c>
      <c r="L13" s="31">
        <f t="shared" si="4"/>
        <v>3.0188473060031757</v>
      </c>
    </row>
    <row r="14" spans="1:12" x14ac:dyDescent="0.2">
      <c r="A14" s="10" t="str">
        <f>'Occ T2'!A12</f>
        <v>23 Teaching and other educational professionals</v>
      </c>
      <c r="B14" s="10">
        <f>'Occ T2'!B12</f>
        <v>12.13358767565421</v>
      </c>
      <c r="C14" s="10">
        <f>'Occ T2'!C12</f>
        <v>12.52660324492247</v>
      </c>
      <c r="D14" s="10">
        <f>'Occ T2'!D12</f>
        <v>12.563956501456921</v>
      </c>
      <c r="E14" s="10">
        <f>'Occ T2'!E12</f>
        <v>13.282936154778412</v>
      </c>
      <c r="F14" s="10">
        <f>'Occ T2'!F12</f>
        <v>14.790317352355185</v>
      </c>
      <c r="H14" s="11">
        <f t="shared" si="6"/>
        <v>0.39301556926825931</v>
      </c>
      <c r="I14" s="31">
        <f t="shared" si="5"/>
        <v>3.7353256534451873E-2</v>
      </c>
      <c r="J14" s="11">
        <f t="shared" si="6"/>
        <v>0.71897965332149028</v>
      </c>
      <c r="K14" s="11">
        <f t="shared" si="6"/>
        <v>1.5073811975767732</v>
      </c>
      <c r="L14" s="31">
        <f t="shared" si="4"/>
        <v>2.2263608508982635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13.081249669422162</v>
      </c>
      <c r="C15" s="10">
        <f>'Occ T2'!C13</f>
        <v>14.973617092391786</v>
      </c>
      <c r="D15" s="10">
        <f>'Occ T2'!D13</f>
        <v>16.226770078235695</v>
      </c>
      <c r="E15" s="10">
        <f>'Occ T2'!E13</f>
        <v>18.413213825875424</v>
      </c>
      <c r="F15" s="10">
        <f>'Occ T2'!F13</f>
        <v>21.148341847074253</v>
      </c>
      <c r="H15" s="11">
        <f t="shared" ref="H15" si="7">C15-B15</f>
        <v>1.8923674229696239</v>
      </c>
      <c r="I15" s="31">
        <f t="shared" si="5"/>
        <v>1.2531529858439097</v>
      </c>
      <c r="J15" s="11">
        <f t="shared" ref="J15" si="8">E15-D15</f>
        <v>2.1864437476397285</v>
      </c>
      <c r="K15" s="11">
        <f t="shared" ref="K15" si="9">F15-E15</f>
        <v>2.7351280211988289</v>
      </c>
      <c r="L15" s="31">
        <f t="shared" si="4"/>
        <v>4.9215717688385574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29.015030828321244</v>
      </c>
      <c r="C17" s="31">
        <f>'Occ T1'!C10</f>
        <v>31.030437640224655</v>
      </c>
      <c r="D17" s="31">
        <f>'Occ T1'!D10</f>
        <v>32.067974336254153</v>
      </c>
      <c r="E17" s="31">
        <f>'Occ T1'!E10</f>
        <v>32.199012803690664</v>
      </c>
      <c r="F17" s="31">
        <f>'Occ T1'!F10</f>
        <v>35.544314021361785</v>
      </c>
      <c r="H17" s="31">
        <f t="shared" ref="H17:K21" si="10">C17-B17</f>
        <v>2.0154068119034108</v>
      </c>
      <c r="I17" s="31">
        <f t="shared" si="5"/>
        <v>1.0375366960294983</v>
      </c>
      <c r="J17" s="31">
        <f t="shared" si="10"/>
        <v>0.13103846743651104</v>
      </c>
      <c r="K17" s="31">
        <f t="shared" si="10"/>
        <v>3.3453012176711212</v>
      </c>
      <c r="L17" s="31">
        <f t="shared" si="4"/>
        <v>3.4763396851076322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3.6697116443512661</v>
      </c>
      <c r="C18" s="10">
        <f>'Occ T2'!C14</f>
        <v>4.1447431666922476</v>
      </c>
      <c r="D18" s="10">
        <f>'Occ T2'!D14</f>
        <v>4.5583907085824737</v>
      </c>
      <c r="E18" s="10">
        <f>'Occ T2'!E14</f>
        <v>4.0398359529630996</v>
      </c>
      <c r="F18" s="10">
        <f>'Occ T2'!F14</f>
        <v>4.3635852494753591</v>
      </c>
      <c r="H18" s="11">
        <f t="shared" si="10"/>
        <v>0.47503152234098156</v>
      </c>
      <c r="I18" s="31">
        <f t="shared" si="5"/>
        <v>0.41364754189022612</v>
      </c>
      <c r="J18" s="11">
        <f t="shared" si="10"/>
        <v>-0.51855475561937414</v>
      </c>
      <c r="K18" s="11">
        <f t="shared" si="10"/>
        <v>0.32374929651225948</v>
      </c>
      <c r="L18" s="31">
        <f t="shared" si="4"/>
        <v>-0.19480545910711466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4.9437037661279195</v>
      </c>
      <c r="C19" s="10">
        <f>'Occ T2'!C15</f>
        <v>5.3064533997171974</v>
      </c>
      <c r="D19" s="10">
        <f>'Occ T2'!D15</f>
        <v>5.3343914547576281</v>
      </c>
      <c r="E19" s="10">
        <f>'Occ T2'!E15</f>
        <v>5.4935763387326615</v>
      </c>
      <c r="F19" s="10">
        <f>'Occ T2'!F15</f>
        <v>6.1486219717338644</v>
      </c>
      <c r="H19" s="11">
        <f t="shared" si="10"/>
        <v>0.36274963358927792</v>
      </c>
      <c r="I19" s="31">
        <f t="shared" si="5"/>
        <v>2.7938055040430676E-2</v>
      </c>
      <c r="J19" s="11">
        <f t="shared" si="10"/>
        <v>0.15918488397503339</v>
      </c>
      <c r="K19" s="11">
        <f t="shared" si="10"/>
        <v>0.65504563300120289</v>
      </c>
      <c r="L19" s="31">
        <f t="shared" si="4"/>
        <v>0.81423051697623627</v>
      </c>
    </row>
    <row r="20" spans="1:12" x14ac:dyDescent="0.2">
      <c r="A20" s="10" t="str">
        <f>'Occ T2'!A16</f>
        <v>33 Protective service occupations</v>
      </c>
      <c r="B20" s="10">
        <f>'Occ T2'!B16</f>
        <v>1.6141128294358236</v>
      </c>
      <c r="C20" s="10">
        <f>'Occ T2'!C16</f>
        <v>1.6470821911419922</v>
      </c>
      <c r="D20" s="10">
        <f>'Occ T2'!D16</f>
        <v>1.7782805261587009</v>
      </c>
      <c r="E20" s="10">
        <f>'Occ T2'!E16</f>
        <v>2.163150009966234</v>
      </c>
      <c r="F20" s="10">
        <f>'Occ T2'!F16</f>
        <v>2.5166036649515524</v>
      </c>
      <c r="H20" s="11">
        <f t="shared" si="10"/>
        <v>3.2969361706168598E-2</v>
      </c>
      <c r="I20" s="31">
        <f t="shared" si="5"/>
        <v>0.13119833501670874</v>
      </c>
      <c r="J20" s="11">
        <f t="shared" si="10"/>
        <v>0.38486948380753305</v>
      </c>
      <c r="K20" s="11">
        <f t="shared" si="10"/>
        <v>0.35345365498531844</v>
      </c>
      <c r="L20" s="31">
        <f t="shared" si="4"/>
        <v>0.7383231387928515</v>
      </c>
    </row>
    <row r="21" spans="1:12" x14ac:dyDescent="0.2">
      <c r="A21" s="10" t="str">
        <f>'Occ T2'!A17</f>
        <v>34 Culture, media and sports occupations</v>
      </c>
      <c r="B21" s="10">
        <f>'Occ T2'!B17</f>
        <v>5.4445814823343968</v>
      </c>
      <c r="C21" s="10">
        <f>'Occ T2'!C17</f>
        <v>5.7115566230397601</v>
      </c>
      <c r="D21" s="10">
        <f>'Occ T2'!D17</f>
        <v>5.5602539680347114</v>
      </c>
      <c r="E21" s="10">
        <f>'Occ T2'!E17</f>
        <v>5.9884659020878841</v>
      </c>
      <c r="F21" s="10">
        <f>'Occ T2'!F17</f>
        <v>7.1208110444865209</v>
      </c>
      <c r="H21" s="11">
        <f t="shared" si="10"/>
        <v>0.26697514070536332</v>
      </c>
      <c r="I21" s="31">
        <f t="shared" si="5"/>
        <v>-0.15130265500504869</v>
      </c>
      <c r="J21" s="11">
        <f t="shared" si="10"/>
        <v>0.4282119340531727</v>
      </c>
      <c r="K21" s="11">
        <f t="shared" si="10"/>
        <v>1.1323451423986368</v>
      </c>
      <c r="L21" s="31">
        <f t="shared" si="4"/>
        <v>1.5605570764518095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13.342921106071838</v>
      </c>
      <c r="C22" s="10">
        <f>'Occ T2'!C18</f>
        <v>14.220602259633457</v>
      </c>
      <c r="D22" s="10">
        <f>'Occ T2'!D18</f>
        <v>14.836657678720641</v>
      </c>
      <c r="E22" s="10">
        <f>'Occ T2'!E18</f>
        <v>14.513984599940782</v>
      </c>
      <c r="F22" s="10">
        <f>'Occ T2'!F18</f>
        <v>15.394692090714488</v>
      </c>
      <c r="H22" s="11">
        <f t="shared" ref="H22" si="11">C22-B22</f>
        <v>0.87768115356161935</v>
      </c>
      <c r="I22" s="31">
        <f t="shared" si="5"/>
        <v>0.61605541908718386</v>
      </c>
      <c r="J22" s="11">
        <f t="shared" ref="J22" si="12">E22-D22</f>
        <v>-0.32267307877985907</v>
      </c>
      <c r="K22" s="11">
        <f t="shared" ref="K22" si="13">F22-E22</f>
        <v>0.88070749077370536</v>
      </c>
      <c r="L22" s="31">
        <f t="shared" si="4"/>
        <v>0.55803441199384629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25.322828382105154</v>
      </c>
      <c r="C24" s="31">
        <f>'Occ T1'!C11</f>
        <v>24.4841745459862</v>
      </c>
      <c r="D24" s="31">
        <f>'Occ T1'!D11</f>
        <v>25.142195262495878</v>
      </c>
      <c r="E24" s="31">
        <f>'Occ T1'!E11</f>
        <v>24.135124947901019</v>
      </c>
      <c r="F24" s="31">
        <f>'Occ T1'!F11</f>
        <v>23.103476716371951</v>
      </c>
      <c r="H24" s="31">
        <f t="shared" ref="H24:K26" si="14">C24-B24</f>
        <v>-0.83865383611895439</v>
      </c>
      <c r="I24" s="31">
        <f t="shared" si="5"/>
        <v>0.65802071650967875</v>
      </c>
      <c r="J24" s="31">
        <f t="shared" si="14"/>
        <v>-1.0070703145948592</v>
      </c>
      <c r="K24" s="31">
        <f t="shared" si="14"/>
        <v>-1.0316482315290685</v>
      </c>
      <c r="L24" s="31">
        <f t="shared" si="4"/>
        <v>-2.0387185461239277</v>
      </c>
    </row>
    <row r="25" spans="1:12" x14ac:dyDescent="0.2">
      <c r="A25" t="str">
        <f>'Occ T2'!A19</f>
        <v>41 Administrative occupations</v>
      </c>
      <c r="B25" s="32">
        <f>'Occ T2'!B19</f>
        <v>19.841504673109636</v>
      </c>
      <c r="C25" s="32">
        <f>'Occ T2'!C19</f>
        <v>19.427687961238973</v>
      </c>
      <c r="D25" s="32">
        <f>'Occ T2'!D19</f>
        <v>20.265148302931941</v>
      </c>
      <c r="E25" s="32">
        <f>'Occ T2'!E19</f>
        <v>18.826619902006076</v>
      </c>
      <c r="F25" s="32">
        <f>'Occ T2'!F19</f>
        <v>18.121341887624734</v>
      </c>
      <c r="H25" s="11">
        <f t="shared" si="14"/>
        <v>-0.4138167118706626</v>
      </c>
      <c r="I25" s="31">
        <f t="shared" si="5"/>
        <v>0.83746034169296735</v>
      </c>
      <c r="J25" s="11">
        <f t="shared" si="14"/>
        <v>-1.4385284009258648</v>
      </c>
      <c r="K25" s="11">
        <f t="shared" si="14"/>
        <v>-0.70527801438134219</v>
      </c>
      <c r="L25" s="31">
        <f t="shared" si="4"/>
        <v>-2.1438064153072069</v>
      </c>
    </row>
    <row r="26" spans="1:12" x14ac:dyDescent="0.2">
      <c r="A26" t="str">
        <f>'Occ T2'!A20</f>
        <v>42 Secretarial and related occupations</v>
      </c>
      <c r="B26" s="32">
        <f>'Occ T2'!B20</f>
        <v>5.4813237089955189</v>
      </c>
      <c r="C26" s="32">
        <f>'Occ T2'!C20</f>
        <v>5.0564865847472245</v>
      </c>
      <c r="D26" s="32">
        <f>'Occ T2'!D20</f>
        <v>4.8770469595639367</v>
      </c>
      <c r="E26" s="32">
        <f>'Occ T2'!E20</f>
        <v>5.3085050458949414</v>
      </c>
      <c r="F26" s="32">
        <f>'Occ T2'!F20</f>
        <v>4.9821348287472187</v>
      </c>
      <c r="H26" s="11">
        <f t="shared" si="14"/>
        <v>-0.42483712424829445</v>
      </c>
      <c r="I26" s="31">
        <f t="shared" si="5"/>
        <v>-0.17943962518328771</v>
      </c>
      <c r="J26" s="11">
        <f t="shared" si="14"/>
        <v>0.43145808633100469</v>
      </c>
      <c r="K26" s="11">
        <f t="shared" si="14"/>
        <v>-0.32637021714772274</v>
      </c>
      <c r="L26" s="31">
        <f t="shared" si="4"/>
        <v>0.10508786918328195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33.938416783715702</v>
      </c>
      <c r="C28" s="31">
        <f>'Occ T1'!C12</f>
        <v>32.979922652988122</v>
      </c>
      <c r="D28" s="31">
        <f>'Occ T1'!D12</f>
        <v>30.005929881773241</v>
      </c>
      <c r="E28" s="31">
        <f>'Occ T1'!E12</f>
        <v>30.669861173398431</v>
      </c>
      <c r="F28" s="31">
        <f>'Occ T1'!F12</f>
        <v>30.409586825753088</v>
      </c>
      <c r="H28" s="31">
        <f t="shared" ref="H28:K30" si="15">C28-B28</f>
        <v>-0.95849413072757983</v>
      </c>
      <c r="I28" s="31">
        <f t="shared" si="5"/>
        <v>-2.9739927712148813</v>
      </c>
      <c r="J28" s="31">
        <f t="shared" si="15"/>
        <v>0.6639312916251896</v>
      </c>
      <c r="K28" s="31">
        <f t="shared" si="15"/>
        <v>-0.26027434764534263</v>
      </c>
      <c r="L28" s="31">
        <f t="shared" si="4"/>
        <v>0.40365694397984697</v>
      </c>
    </row>
    <row r="29" spans="1:12" x14ac:dyDescent="0.2">
      <c r="A29" s="10" t="str">
        <f>'Occ T2'!A21</f>
        <v>51 Skilled agricultural and related trades</v>
      </c>
      <c r="B29" s="10">
        <f>'Occ T2'!B21</f>
        <v>5.1006222444355114</v>
      </c>
      <c r="C29" s="10">
        <f>'Occ T2'!C21</f>
        <v>4.8018025408363894</v>
      </c>
      <c r="D29" s="10">
        <f>'Occ T2'!D21</f>
        <v>5.203935701358259</v>
      </c>
      <c r="E29" s="10">
        <f>'Occ T2'!E21</f>
        <v>5.1588745750399587</v>
      </c>
      <c r="F29" s="10">
        <f>'Occ T2'!F21</f>
        <v>5.5206212574013325</v>
      </c>
      <c r="H29" s="11">
        <f t="shared" si="15"/>
        <v>-0.29881970359912202</v>
      </c>
      <c r="I29" s="31">
        <f t="shared" si="5"/>
        <v>0.40213316052186965</v>
      </c>
      <c r="J29" s="11">
        <f t="shared" si="15"/>
        <v>-4.5061126318300282E-2</v>
      </c>
      <c r="K29" s="11">
        <f t="shared" si="15"/>
        <v>0.36174668236137375</v>
      </c>
      <c r="L29" s="31">
        <f t="shared" si="4"/>
        <v>0.31668555604307347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10.57747004191088</v>
      </c>
      <c r="C30" s="10">
        <f>'Occ T2'!C22</f>
        <v>10.138876194948875</v>
      </c>
      <c r="D30" s="10">
        <f>'Occ T2'!D22</f>
        <v>9.1318181149624866</v>
      </c>
      <c r="E30" s="10">
        <f>'Occ T2'!E22</f>
        <v>9.0337790001130855</v>
      </c>
      <c r="F30" s="10">
        <f>'Occ T2'!F22</f>
        <v>8.7198475161841884</v>
      </c>
      <c r="H30" s="11">
        <f t="shared" si="15"/>
        <v>-0.43859384696200543</v>
      </c>
      <c r="I30" s="31">
        <f t="shared" si="5"/>
        <v>-1.007058079986388</v>
      </c>
      <c r="J30" s="11">
        <f t="shared" si="15"/>
        <v>-9.8039114849401088E-2</v>
      </c>
      <c r="K30" s="11">
        <f t="shared" si="15"/>
        <v>-0.31393148392889714</v>
      </c>
      <c r="L30" s="31">
        <f t="shared" si="4"/>
        <v>-0.41197059877829822</v>
      </c>
    </row>
    <row r="31" spans="1:12" x14ac:dyDescent="0.2">
      <c r="A31" s="10" t="str">
        <f>'Occ T2'!A23</f>
        <v>53 Skilled construction and building trades</v>
      </c>
      <c r="B31" s="10">
        <f>'Occ T2'!B23</f>
        <v>11.675972177464688</v>
      </c>
      <c r="C31" s="10">
        <f>'Occ T2'!C23</f>
        <v>11.675912334184844</v>
      </c>
      <c r="D31" s="10">
        <f>'Occ T2'!D23</f>
        <v>9.5011805640697453</v>
      </c>
      <c r="E31" s="10">
        <f>'Occ T2'!E23</f>
        <v>10.176315770471263</v>
      </c>
      <c r="F31" s="10">
        <f>'Occ T2'!F23</f>
        <v>9.931443081700019</v>
      </c>
      <c r="H31" s="11">
        <f t="shared" ref="H31:H32" si="16">C31-B31</f>
        <v>-5.9843279844429276E-5</v>
      </c>
      <c r="I31" s="31">
        <f t="shared" si="5"/>
        <v>-2.1747317701150983</v>
      </c>
      <c r="J31" s="11">
        <f t="shared" ref="J31:J32" si="17">E31-D31</f>
        <v>0.67513520640151725</v>
      </c>
      <c r="K31" s="11">
        <f t="shared" ref="K31:K32" si="18">F31-E31</f>
        <v>-0.24487268877124357</v>
      </c>
      <c r="L31" s="31">
        <f t="shared" si="4"/>
        <v>0.43026251763027368</v>
      </c>
    </row>
    <row r="32" spans="1:12" x14ac:dyDescent="0.2">
      <c r="A32" s="10" t="str">
        <f>'Occ T2'!A24</f>
        <v>54 Textiles, printing and other skilled trades</v>
      </c>
      <c r="B32" s="10">
        <f>'Occ T2'!B24</f>
        <v>6.5843523199046219</v>
      </c>
      <c r="C32" s="10">
        <f>'Occ T2'!C24</f>
        <v>6.3633315830180157</v>
      </c>
      <c r="D32" s="10">
        <f>'Occ T2'!D24</f>
        <v>6.1689955013827502</v>
      </c>
      <c r="E32" s="10">
        <f>'Occ T2'!E24</f>
        <v>6.3008918277741248</v>
      </c>
      <c r="F32" s="10">
        <f>'Occ T2'!F24</f>
        <v>6.2376749704675474</v>
      </c>
      <c r="H32" s="11">
        <f t="shared" si="16"/>
        <v>-0.22102073688660617</v>
      </c>
      <c r="I32" s="31">
        <f t="shared" si="5"/>
        <v>-0.1943360816352655</v>
      </c>
      <c r="J32" s="11">
        <f t="shared" si="17"/>
        <v>0.13189632639137461</v>
      </c>
      <c r="K32" s="11">
        <f t="shared" si="18"/>
        <v>-6.3216857306577445E-2</v>
      </c>
      <c r="L32" s="31">
        <f t="shared" si="4"/>
        <v>6.8679469084797162E-2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26.920847571019245</v>
      </c>
      <c r="C34" s="31">
        <f>'Occ T1'!C13</f>
        <v>27.301944318075147</v>
      </c>
      <c r="D34" s="31">
        <f>'Occ T1'!D13</f>
        <v>25.481094214658786</v>
      </c>
      <c r="E34" s="31">
        <f>'Occ T1'!E13</f>
        <v>27.72162603687822</v>
      </c>
      <c r="F34" s="31">
        <f>'Occ T1'!F13</f>
        <v>30.455596020014436</v>
      </c>
      <c r="H34" s="31">
        <f t="shared" ref="H34:K36" si="19">C34-B34</f>
        <v>0.3810967470559028</v>
      </c>
      <c r="I34" s="31">
        <f t="shared" si="5"/>
        <v>-1.8208501034163618</v>
      </c>
      <c r="J34" s="31">
        <f t="shared" si="19"/>
        <v>2.2405318222194346</v>
      </c>
      <c r="K34" s="31">
        <f t="shared" si="19"/>
        <v>2.7339699831362161</v>
      </c>
      <c r="L34" s="31">
        <f t="shared" si="4"/>
        <v>4.9745018053556507</v>
      </c>
    </row>
    <row r="35" spans="1:12" x14ac:dyDescent="0.2">
      <c r="A35" s="10" t="str">
        <f>'Occ T2'!A25</f>
        <v>61 Caring personal service occupations</v>
      </c>
      <c r="B35" s="10">
        <f>'Occ T2'!B25</f>
        <v>20.555866211708405</v>
      </c>
      <c r="C35" s="10">
        <f>'Occ T2'!C25</f>
        <v>20.148489137672126</v>
      </c>
      <c r="D35" s="10">
        <f>'Occ T2'!D25</f>
        <v>19.17990306502125</v>
      </c>
      <c r="E35" s="10">
        <f>'Occ T2'!E25</f>
        <v>20.893931348015368</v>
      </c>
      <c r="F35" s="10">
        <f>'Occ T2'!F25</f>
        <v>22.817562507835856</v>
      </c>
      <c r="G35" s="10"/>
      <c r="H35" s="11">
        <f t="shared" si="19"/>
        <v>-0.40737707403627965</v>
      </c>
      <c r="I35" s="31">
        <f t="shared" si="5"/>
        <v>-0.96858607265087571</v>
      </c>
      <c r="J35" s="11">
        <f t="shared" si="19"/>
        <v>1.7140282829941178</v>
      </c>
      <c r="K35" s="11">
        <f t="shared" si="19"/>
        <v>1.9236311598204878</v>
      </c>
      <c r="L35" s="31">
        <f t="shared" si="4"/>
        <v>3.6376594428146056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6.144599182337565</v>
      </c>
      <c r="C36" s="10">
        <f>'Occ T2'!C26</f>
        <v>6.9739214888778509</v>
      </c>
      <c r="D36" s="10">
        <f>'Occ T2'!D26</f>
        <v>6.0471621566146263</v>
      </c>
      <c r="E36" s="10">
        <f>'Occ T2'!E26</f>
        <v>6.6443800595133604</v>
      </c>
      <c r="F36" s="10">
        <f>'Occ T2'!F26</f>
        <v>7.444043159462689</v>
      </c>
      <c r="G36" s="10"/>
      <c r="H36" s="11">
        <f t="shared" si="19"/>
        <v>0.82932230654028594</v>
      </c>
      <c r="I36" s="31">
        <f t="shared" si="5"/>
        <v>-0.9267593322632246</v>
      </c>
      <c r="J36" s="11">
        <f t="shared" si="19"/>
        <v>0.59721790289873411</v>
      </c>
      <c r="K36" s="11">
        <f t="shared" si="19"/>
        <v>0.7996630999493286</v>
      </c>
      <c r="L36" s="31">
        <f t="shared" si="4"/>
        <v>1.3968810028480627</v>
      </c>
    </row>
    <row r="37" spans="1:12" x14ac:dyDescent="0.2">
      <c r="A37" s="10" t="str">
        <f>'Occ T2'!A27</f>
        <v>63 Community and civil enforcement occupations</v>
      </c>
      <c r="B37" s="10">
        <f>'Occ T2'!B27</f>
        <v>0.22038217697327314</v>
      </c>
      <c r="C37" s="10">
        <f>'Occ T2'!C27</f>
        <v>0.17953369152516729</v>
      </c>
      <c r="D37" s="10">
        <f>'Occ T2'!D27</f>
        <v>0.25402899302290849</v>
      </c>
      <c r="E37" s="10">
        <f>'Occ T2'!E27</f>
        <v>0.18331462934949383</v>
      </c>
      <c r="F37" s="10">
        <f>'Occ T2'!F27</f>
        <v>0.19399035271588896</v>
      </c>
      <c r="G37" s="10"/>
      <c r="H37" s="11">
        <f t="shared" ref="H37" si="20">C37-B37</f>
        <v>-4.0848485448105848E-2</v>
      </c>
      <c r="I37" s="31">
        <f t="shared" ref="I37" si="21">D37-C37</f>
        <v>7.4495301497741195E-2</v>
      </c>
      <c r="J37" s="11">
        <f t="shared" ref="J37" si="22">E37-D37</f>
        <v>-7.071436367341466E-2</v>
      </c>
      <c r="K37" s="11">
        <f t="shared" ref="K37" si="23">F37-E37</f>
        <v>1.0675723366395135E-2</v>
      </c>
      <c r="L37" s="31">
        <f t="shared" ref="L37" si="24">F37-D37</f>
        <v>-6.0038640307019525E-2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25.846458298889818</v>
      </c>
      <c r="C39" s="31">
        <f>'Occ T1'!C14</f>
        <v>25.368386567510171</v>
      </c>
      <c r="D39" s="31">
        <f>'Occ T1'!D14</f>
        <v>25.405984591362721</v>
      </c>
      <c r="E39" s="31">
        <f>'Occ T1'!E14</f>
        <v>25.553150733885406</v>
      </c>
      <c r="F39" s="31">
        <f>'Occ T1'!F14</f>
        <v>25.855218871238428</v>
      </c>
      <c r="H39" s="31">
        <f>C39-B39</f>
        <v>-0.47807173137964654</v>
      </c>
      <c r="I39" s="31">
        <f t="shared" si="5"/>
        <v>3.7598023852549289E-2</v>
      </c>
      <c r="J39" s="31">
        <f>E39-D39</f>
        <v>0.14716614252268556</v>
      </c>
      <c r="K39" s="31">
        <f>F39-E39</f>
        <v>0.30206813735302163</v>
      </c>
      <c r="L39" s="31">
        <f t="shared" si="4"/>
        <v>0.44923427987570719</v>
      </c>
    </row>
    <row r="40" spans="1:12" s="30" customFormat="1" x14ac:dyDescent="0.2">
      <c r="A40" s="126" t="str">
        <f>'Occ T2'!A28</f>
        <v>71 Sales occupations</v>
      </c>
      <c r="B40" s="126">
        <f>'Occ T2'!B28</f>
        <v>22.196667575155402</v>
      </c>
      <c r="C40" s="126">
        <f>'Occ T2'!C28</f>
        <v>21.333163217789686</v>
      </c>
      <c r="D40" s="126">
        <f>'Occ T2'!D28</f>
        <v>21.247512871544863</v>
      </c>
      <c r="E40" s="126">
        <f>'Occ T2'!E28</f>
        <v>20.079409480699848</v>
      </c>
      <c r="F40" s="126">
        <f>'Occ T2'!F28</f>
        <v>19.358306837709982</v>
      </c>
      <c r="G40"/>
      <c r="H40" s="11">
        <f>C40-B40</f>
        <v>-0.8635043573657164</v>
      </c>
      <c r="I40" s="31">
        <f t="shared" si="5"/>
        <v>-8.5650346244822373E-2</v>
      </c>
      <c r="J40" s="11">
        <f t="shared" ref="J40" si="25">E40-D40</f>
        <v>-1.1681033908450154</v>
      </c>
      <c r="K40" s="11">
        <f t="shared" ref="K40" si="26">F40-E40</f>
        <v>-0.72110264298986593</v>
      </c>
      <c r="L40" s="31">
        <f t="shared" si="4"/>
        <v>-1.8892060338348813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3.6497907237344158</v>
      </c>
      <c r="C41" s="126">
        <f>'Occ T2'!C29</f>
        <v>4.0352233497204857</v>
      </c>
      <c r="D41" s="126">
        <f>'Occ T2'!D29</f>
        <v>4.1584717198178573</v>
      </c>
      <c r="E41" s="126">
        <f>'Occ T2'!E29</f>
        <v>5.4737412531855592</v>
      </c>
      <c r="F41" s="126">
        <f>'Occ T2'!F29</f>
        <v>6.4969120335284449</v>
      </c>
      <c r="G41"/>
      <c r="H41" s="11">
        <f t="shared" ref="H41" si="27">C41-B41</f>
        <v>0.38543262598606987</v>
      </c>
      <c r="I41" s="31">
        <f t="shared" si="5"/>
        <v>0.12324837009737166</v>
      </c>
      <c r="J41" s="11">
        <f t="shared" ref="J41" si="28">E41-D41</f>
        <v>1.3152695333677018</v>
      </c>
      <c r="K41" s="11">
        <f t="shared" ref="K41" si="29">F41-E41</f>
        <v>1.0231707803428858</v>
      </c>
      <c r="L41" s="31">
        <f t="shared" si="4"/>
        <v>2.3384403137105876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15.353547672596697</v>
      </c>
      <c r="C43" s="31">
        <f>'Occ T1'!C15</f>
        <v>14.753538057538464</v>
      </c>
      <c r="D43" s="31">
        <f>'Occ T1'!D15</f>
        <v>13.205607444630074</v>
      </c>
      <c r="E43" s="31">
        <f>'Occ T1'!E15</f>
        <v>14.908950825473902</v>
      </c>
      <c r="F43" s="31">
        <f>'Occ T1'!F15</f>
        <v>15.203874218487055</v>
      </c>
      <c r="H43" s="31">
        <f t="shared" ref="H43:K45" si="30">C43-B43</f>
        <v>-0.60000961505823369</v>
      </c>
      <c r="I43" s="31">
        <f t="shared" si="5"/>
        <v>-1.5479306129083898</v>
      </c>
      <c r="J43" s="31">
        <f t="shared" si="30"/>
        <v>1.7033433808438279</v>
      </c>
      <c r="K43" s="31">
        <f t="shared" si="30"/>
        <v>0.2949233930131534</v>
      </c>
      <c r="L43" s="31">
        <f t="shared" si="4"/>
        <v>1.9982667738569813</v>
      </c>
    </row>
    <row r="44" spans="1:12" x14ac:dyDescent="0.2">
      <c r="A44" s="10" t="str">
        <f>'Occ T2'!A30</f>
        <v>81 Process, plant and machine operatives</v>
      </c>
      <c r="B44" s="10">
        <f>'Occ T2'!B30</f>
        <v>7.4156682981051532</v>
      </c>
      <c r="C44" s="10">
        <f>'Occ T2'!C30</f>
        <v>6.6873547046187207</v>
      </c>
      <c r="D44" s="10">
        <f>'Occ T2'!D30</f>
        <v>5.8996957549503746</v>
      </c>
      <c r="E44" s="10">
        <f>'Occ T2'!E30</f>
        <v>7.1470632528379436</v>
      </c>
      <c r="F44" s="10">
        <f>'Occ T2'!F30</f>
        <v>7.1405676052281208</v>
      </c>
      <c r="H44" s="11">
        <f t="shared" si="30"/>
        <v>-0.72831359348643243</v>
      </c>
      <c r="I44" s="31">
        <f t="shared" si="5"/>
        <v>-0.78765894966834615</v>
      </c>
      <c r="J44" s="11">
        <f t="shared" si="30"/>
        <v>1.2473674978875691</v>
      </c>
      <c r="K44" s="11">
        <f t="shared" si="30"/>
        <v>-6.4956476098227967E-3</v>
      </c>
      <c r="L44" s="31">
        <f t="shared" si="4"/>
        <v>1.2408718502777463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7.937879374491545</v>
      </c>
      <c r="C45" s="10">
        <f>'Occ T2'!C31</f>
        <v>8.0661833529197438</v>
      </c>
      <c r="D45" s="10">
        <f>'Occ T2'!D31</f>
        <v>7.3059116896796992</v>
      </c>
      <c r="E45" s="10">
        <f>'Occ T2'!E31</f>
        <v>7.7618875726359589</v>
      </c>
      <c r="F45" s="10">
        <f>'Occ T2'!F31</f>
        <v>8.0633066132589342</v>
      </c>
      <c r="H45" s="11">
        <f t="shared" si="30"/>
        <v>0.12830397842819874</v>
      </c>
      <c r="I45" s="31">
        <f t="shared" si="5"/>
        <v>-0.76027166324004458</v>
      </c>
      <c r="J45" s="11">
        <f t="shared" si="30"/>
        <v>0.45597588295625968</v>
      </c>
      <c r="K45" s="11">
        <f t="shared" si="30"/>
        <v>0.30141904062297531</v>
      </c>
      <c r="L45" s="31">
        <f t="shared" si="4"/>
        <v>0.75739492357923499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33.67058257685656</v>
      </c>
      <c r="C47" s="31">
        <f>'Occ T1'!C16</f>
        <v>34.330243625073763</v>
      </c>
      <c r="D47" s="31">
        <f>'Occ T1'!D16</f>
        <v>32.003739669963529</v>
      </c>
      <c r="E47" s="31">
        <f>'Occ T1'!E16</f>
        <v>33.87006993648599</v>
      </c>
      <c r="F47" s="31">
        <f>'Occ T1'!F16</f>
        <v>34.124498285918449</v>
      </c>
      <c r="H47" s="31">
        <f t="shared" ref="H47:K49" si="31">C47-B47</f>
        <v>0.65966104821720251</v>
      </c>
      <c r="I47" s="31">
        <f t="shared" si="5"/>
        <v>-2.3265039551102333</v>
      </c>
      <c r="J47" s="31">
        <f t="shared" si="31"/>
        <v>1.8663302665224606</v>
      </c>
      <c r="K47" s="31">
        <f t="shared" si="31"/>
        <v>0.25442834943245884</v>
      </c>
      <c r="L47" s="31">
        <f t="shared" si="4"/>
        <v>2.1207586159549194</v>
      </c>
    </row>
    <row r="48" spans="1:12" x14ac:dyDescent="0.2">
      <c r="A48" s="10" t="str">
        <f>'Occ T2'!A32</f>
        <v>91 Elementary trades and related occupations</v>
      </c>
      <c r="B48" s="10">
        <f>'Occ T2'!B32</f>
        <v>5.4775112857963073</v>
      </c>
      <c r="C48" s="10">
        <f>'Occ T2'!C32</f>
        <v>4.7029102896062192</v>
      </c>
      <c r="D48" s="10">
        <f>'Occ T2'!D32</f>
        <v>4.1973192169812874</v>
      </c>
      <c r="E48" s="10">
        <f>'Occ T2'!E32</f>
        <v>3.7767073257367896</v>
      </c>
      <c r="F48" s="10">
        <f>'Occ T2'!F32</f>
        <v>3.8295490961464065</v>
      </c>
      <c r="H48" s="11">
        <f t="shared" si="31"/>
        <v>-0.77460099619008815</v>
      </c>
      <c r="I48" s="31">
        <f t="shared" si="5"/>
        <v>-0.50559107262493175</v>
      </c>
      <c r="J48" s="11">
        <f t="shared" si="31"/>
        <v>-0.42061189124449783</v>
      </c>
      <c r="K48" s="11">
        <f t="shared" si="31"/>
        <v>5.2841770409616906E-2</v>
      </c>
      <c r="L48" s="31">
        <f t="shared" si="4"/>
        <v>-0.36777012083488092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28.193071291060249</v>
      </c>
      <c r="C49" s="10">
        <f>'Occ T2'!C33</f>
        <v>29.627333335467547</v>
      </c>
      <c r="D49" s="10">
        <f>'Occ T2'!D33</f>
        <v>27.806420452982245</v>
      </c>
      <c r="E49" s="10">
        <f>'Occ T2'!E33</f>
        <v>30.0933626107492</v>
      </c>
      <c r="F49" s="10">
        <f>'Occ T2'!F33</f>
        <v>30.294949189772044</v>
      </c>
      <c r="H49" s="11">
        <f t="shared" si="31"/>
        <v>1.4342620444072978</v>
      </c>
      <c r="I49" s="31">
        <f t="shared" si="5"/>
        <v>-1.8209128824853025</v>
      </c>
      <c r="J49" s="11">
        <f t="shared" si="31"/>
        <v>2.2869421577669549</v>
      </c>
      <c r="K49" s="11">
        <f t="shared" si="31"/>
        <v>0.2015865790228446</v>
      </c>
      <c r="L49" s="31">
        <f t="shared" si="4"/>
        <v>2.4885287367897995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264.32099999999991</v>
      </c>
      <c r="C51" s="34">
        <f>'Occ T1'!C18</f>
        <v>273.72000000000003</v>
      </c>
      <c r="D51" s="34">
        <f>'Occ T1'!D18</f>
        <v>269.07099999999986</v>
      </c>
      <c r="E51" s="34">
        <f>'Occ T1'!E18</f>
        <v>281.69299999999987</v>
      </c>
      <c r="F51" s="34">
        <f>'Occ T1'!F18</f>
        <v>299.8449999999998</v>
      </c>
      <c r="G51" s="24"/>
      <c r="H51" s="34">
        <f>C51-B51</f>
        <v>9.3990000000001146</v>
      </c>
      <c r="I51" s="205">
        <f>D51-C51</f>
        <v>-4.6490000000001714</v>
      </c>
      <c r="J51" s="34">
        <f>E51-D51</f>
        <v>12.622000000000014</v>
      </c>
      <c r="K51" s="34">
        <f>F51-E51</f>
        <v>18.15199999999993</v>
      </c>
      <c r="L51" s="205">
        <f>F51-D51</f>
        <v>30.773999999999944</v>
      </c>
    </row>
    <row r="53" spans="1:12" ht="15.75" x14ac:dyDescent="0.25">
      <c r="A53" s="19" t="str">
        <f>CONCATENATE(A1," (Continued)")</f>
        <v>Occupation Table 3  Employment Change by Occupation in Occupation Group (SOC 2020), 2015-2035, Cornwall and the Isles of Scilly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3.7962507899104381</v>
      </c>
      <c r="C59" s="44">
        <f>IF(AND(D$5-C$5 &lt;&gt; 0,D7 &lt;&gt; 0,C7 &lt;&gt; 0),(EXP(LN(D7/C7)/(D$5-C$5))-1)*100,0)</f>
        <v>2.1711203341061136</v>
      </c>
      <c r="D59" s="44">
        <f>IF(AND(E$5-D$5 &lt;&gt; 0,E7 &lt;&gt; 0,D7 &lt;&gt; 0),(EXP(LN(E7/D7)/(E$5-D$5))-1)*100,0)</f>
        <v>1.1244237274155466</v>
      </c>
      <c r="E59" s="44">
        <f>IF(AND(F$5-E$5 &lt;&gt; 0,F7 &lt;&gt; 0,E7 &lt;&gt; 0),(EXP(LN(F7/E7)/(F$5-E$5))-1)*100,0)</f>
        <v>1.3200539034007974</v>
      </c>
      <c r="F59" s="44">
        <f>IF(AND(F$5-D$5 &lt;&gt; 0,F7 &lt;&gt; 0,D7 &lt;&gt; 0),(EXP(LN(F7/D7)/(F$5-D$5))-1)*100,0)</f>
        <v>1.2548018301638875</v>
      </c>
      <c r="H59" s="44">
        <f>(B7/B$51)*100</f>
        <v>9.9231403506382136</v>
      </c>
      <c r="I59" s="44">
        <f>(C7/C$51)*100</f>
        <v>11.122462192186802</v>
      </c>
      <c r="J59" s="44">
        <f>(D7/D$51)*100</f>
        <v>11.560290089868447</v>
      </c>
      <c r="K59" s="44">
        <f>(E7/E$51)*100</f>
        <v>11.677230923803355</v>
      </c>
      <c r="L59" s="44">
        <f>(F7/F$51)*100</f>
        <v>12.507578409885747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4.3787859540798335</v>
      </c>
      <c r="C60" s="44">
        <f t="shared" si="32"/>
        <v>3.4584821943360211</v>
      </c>
      <c r="D60" s="44">
        <f t="shared" si="32"/>
        <v>-1.3435596775605685</v>
      </c>
      <c r="E60" s="44">
        <f t="shared" si="32"/>
        <v>1.036580755434513</v>
      </c>
      <c r="F60" s="44">
        <f>IF(AND(F$5-D$5 &lt;&gt; 0,F8 &lt;&gt; 0,D8 &lt;&gt; 0),(EXP(LN(F8/D8)/(F$5-D$5))-1)*100,0)</f>
        <v>0.23688783256947676</v>
      </c>
      <c r="H60" s="44">
        <f t="shared" ref="H60:L60" si="33">(B8/B$51)*100</f>
        <v>5.7732462816702208</v>
      </c>
      <c r="I60" s="44">
        <f t="shared" si="33"/>
        <v>6.6175036071407067</v>
      </c>
      <c r="J60" s="44">
        <f t="shared" si="33"/>
        <v>6.9646601287421257</v>
      </c>
      <c r="K60" s="44">
        <f t="shared" si="33"/>
        <v>6.2175311917506964</v>
      </c>
      <c r="L60" s="44">
        <f t="shared" si="33"/>
        <v>6.4756537917908128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2.9691585142225474</v>
      </c>
      <c r="C61" s="44">
        <f>IF(AND(D$5-C$5 &lt;&gt; 0,D9 &lt;&gt; 0,C9 &lt;&gt; 0),(EXP(LN(D9/C9)/(D$5-C$5))-1)*100,0)</f>
        <v>0.28006593417320147</v>
      </c>
      <c r="D61" s="44">
        <f t="shared" si="34"/>
        <v>4.4591707091759414</v>
      </c>
      <c r="E61" s="44">
        <f t="shared" si="34"/>
        <v>1.6344146685649097</v>
      </c>
      <c r="F61" s="44">
        <f>IF(AND(F$5-D$5 &lt;&gt; 0,F9 &lt;&gt; 0,D9 &lt;&gt; 0),(EXP(LN(F9/D9)/(F$5-D$5))-1)*100,0)</f>
        <v>2.5674090074013112</v>
      </c>
      <c r="H61" s="44">
        <f t="shared" ref="H61:L61" si="35">(B9/B$51)*100</f>
        <v>4.149894068967992</v>
      </c>
      <c r="I61" s="44">
        <f t="shared" si="35"/>
        <v>4.5049585850460963</v>
      </c>
      <c r="J61" s="44">
        <f t="shared" si="35"/>
        <v>4.5956299611263223</v>
      </c>
      <c r="K61" s="44">
        <f t="shared" si="35"/>
        <v>5.459699732052659</v>
      </c>
      <c r="L61" s="44">
        <f t="shared" si="35"/>
        <v>6.0319246180949371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2.5082453417152983</v>
      </c>
      <c r="C63" s="44">
        <f t="shared" si="36"/>
        <v>3.0666244225062256</v>
      </c>
      <c r="D63" s="44">
        <f t="shared" si="36"/>
        <v>1.7962873736506291</v>
      </c>
      <c r="E63" s="44">
        <f t="shared" si="36"/>
        <v>1.2502692611328081</v>
      </c>
      <c r="F63" s="44">
        <f>IF(AND(F$5-D$5 &lt;&gt; 0,F11 &lt;&gt; 0,D11 &lt;&gt; 0),(EXP(LN(F11/D11)/(F$5-D$5))-1)*100,0)</f>
        <v>1.431949103873742</v>
      </c>
      <c r="H63" s="44">
        <f>(B11/B$51)*100</f>
        <v>18.168947635747866</v>
      </c>
      <c r="I63" s="44">
        <f>(C11/C$51)*100</f>
        <v>19.372698041849237</v>
      </c>
      <c r="J63" s="44">
        <f>(D11/D$51)*100</f>
        <v>20.311771410204585</v>
      </c>
      <c r="K63" s="44">
        <f>(E11/E$51)*100</f>
        <v>21.207932549299024</v>
      </c>
      <c r="L63" s="44">
        <f>(F11/F$51)*100</f>
        <v>22.560018195311844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2.7170359996831817</v>
      </c>
      <c r="C64" s="44">
        <f t="shared" si="36"/>
        <v>3.5621492040952996</v>
      </c>
      <c r="D64" s="49">
        <f t="shared" si="36"/>
        <v>1.3754795825480004</v>
      </c>
      <c r="E64" s="49">
        <f t="shared" si="36"/>
        <v>1.2292612310273343</v>
      </c>
      <c r="F64" s="44">
        <f>IF(AND(F$5-D$5 &lt;&gt; 0,F12 &lt;&gt; 0,D12 &lt;&gt; 0),(EXP(LN(F12/D12)/(F$5-D$5))-1)*100,0)</f>
        <v>1.277977233476113</v>
      </c>
      <c r="H64" s="40">
        <f t="shared" ref="H64:L67" si="37">(B12/B$11)*100</f>
        <v>24.319067937206224</v>
      </c>
      <c r="I64" s="40">
        <f t="shared" si="37"/>
        <v>24.517808183275069</v>
      </c>
      <c r="J64" s="40">
        <f t="shared" si="37"/>
        <v>24.635685154730503</v>
      </c>
      <c r="K64" s="40">
        <f t="shared" si="37"/>
        <v>24.130679896617536</v>
      </c>
      <c r="L64" s="40">
        <f t="shared" si="37"/>
        <v>24.080658796093278</v>
      </c>
    </row>
    <row r="65" spans="1:12" x14ac:dyDescent="0.2">
      <c r="A65" t="str">
        <f>A13</f>
        <v>22 Health professionals</v>
      </c>
      <c r="B65" s="49">
        <f t="shared" si="36"/>
        <v>2.9964678626404284</v>
      </c>
      <c r="C65" s="44">
        <f t="shared" si="36"/>
        <v>-1.0177929225661408</v>
      </c>
      <c r="D65" s="49">
        <f t="shared" si="36"/>
        <v>1.9112135023574561</v>
      </c>
      <c r="E65" s="49">
        <f t="shared" si="36"/>
        <v>1.2402646824330565</v>
      </c>
      <c r="F65" s="44">
        <f>IF(AND(F$5-D$5 &lt;&gt; 0,F13 &lt;&gt; 0,D13 &lt;&gt; 0),(EXP(LN(F13/D13)/(F$5-D$5))-1)*100,0)</f>
        <v>1.4634220363676453</v>
      </c>
      <c r="H65" s="40">
        <f t="shared" si="37"/>
        <v>23.176649437042016</v>
      </c>
      <c r="I65" s="40">
        <f t="shared" si="37"/>
        <v>23.621353480074774</v>
      </c>
      <c r="J65" s="40">
        <f t="shared" si="37"/>
        <v>22.685265135194086</v>
      </c>
      <c r="K65" s="40">
        <f t="shared" si="37"/>
        <v>22.813610835244415</v>
      </c>
      <c r="L65" s="40">
        <f t="shared" si="37"/>
        <v>22.791078637848774</v>
      </c>
    </row>
    <row r="66" spans="1:12" x14ac:dyDescent="0.2">
      <c r="A66" t="str">
        <f>A14</f>
        <v>23 Teaching and other educational professionals</v>
      </c>
      <c r="B66" s="49">
        <f t="shared" si="36"/>
        <v>0.80011379658655457</v>
      </c>
      <c r="C66" s="44">
        <f t="shared" si="36"/>
        <v>0.2981914235177241</v>
      </c>
      <c r="D66" s="49">
        <f t="shared" si="36"/>
        <v>1.1191783838629066</v>
      </c>
      <c r="E66" s="49">
        <f t="shared" si="36"/>
        <v>1.0807232582473958</v>
      </c>
      <c r="F66" s="44">
        <f>IF(AND(F$5-D$5 &lt;&gt; 0,F14 &lt;&gt; 0,D14 &lt;&gt; 0),(EXP(LN(F14/D14)/(F$5-D$5))-1)*100,0)</f>
        <v>1.0935400082562108</v>
      </c>
      <c r="H66" s="40">
        <f t="shared" si="37"/>
        <v>25.265493799081952</v>
      </c>
      <c r="I66" s="40">
        <f t="shared" si="37"/>
        <v>23.623088754340039</v>
      </c>
      <c r="J66" s="40">
        <f t="shared" si="37"/>
        <v>22.988558043627556</v>
      </c>
      <c r="K66" s="40">
        <f t="shared" si="37"/>
        <v>22.23410727439477</v>
      </c>
      <c r="L66" s="40">
        <f t="shared" si="37"/>
        <v>21.864584857515347</v>
      </c>
    </row>
    <row r="67" spans="1:12" x14ac:dyDescent="0.2">
      <c r="A67" t="str">
        <f>A15</f>
        <v>24 Business, media and public service professionals</v>
      </c>
      <c r="B67" s="49">
        <f t="shared" si="36"/>
        <v>3.4354413998484157</v>
      </c>
      <c r="C67" s="44">
        <f t="shared" si="36"/>
        <v>8.3690732714184701</v>
      </c>
      <c r="D67" s="49">
        <f t="shared" si="36"/>
        <v>2.5603520130352386</v>
      </c>
      <c r="E67" s="49">
        <f t="shared" si="36"/>
        <v>1.3945641067067305</v>
      </c>
      <c r="F67" s="44">
        <f>IF(AND(F$5-D$5 &lt;&gt; 0,F15 &lt;&gt; 0,D15 &lt;&gt; 0),(EXP(LN(F15/D15)/(F$5-D$5))-1)*100,0)</f>
        <v>1.7816802170652402</v>
      </c>
      <c r="H67" s="40">
        <f t="shared" si="37"/>
        <v>27.238788826669811</v>
      </c>
      <c r="I67" s="40">
        <f t="shared" si="37"/>
        <v>28.23774958231013</v>
      </c>
      <c r="J67" s="40">
        <f t="shared" si="37"/>
        <v>29.690491666447862</v>
      </c>
      <c r="K67" s="40">
        <f t="shared" si="37"/>
        <v>30.821601993743293</v>
      </c>
      <c r="L67" s="40">
        <f t="shared" si="37"/>
        <v>31.263677708542616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1.6930366801078733</v>
      </c>
      <c r="C69" s="44">
        <f t="shared" si="39"/>
        <v>3.3436096134349835</v>
      </c>
      <c r="D69" s="44">
        <f t="shared" si="39"/>
        <v>8.1592186748991047E-2</v>
      </c>
      <c r="E69" s="44">
        <f t="shared" si="39"/>
        <v>0.99334530879011673</v>
      </c>
      <c r="F69" s="44">
        <f t="shared" ref="F69:F74" si="40">IF(AND(F$5-D$5 &lt;&gt; 0,F17 &lt;&gt; 0,D17 &lt;&gt; 0),(EXP(LN(F17/D17)/(F$5-D$5))-1)*100,0)</f>
        <v>0.6885084117830953</v>
      </c>
      <c r="H69" s="44">
        <f>(B17/B$51)*100</f>
        <v>10.977194709584655</v>
      </c>
      <c r="I69" s="44">
        <f>(C17/C$51)*100</f>
        <v>11.336562048891077</v>
      </c>
      <c r="J69" s="44">
        <f>(D17/D$51)*100</f>
        <v>11.918034398450287</v>
      </c>
      <c r="K69" s="44">
        <f>(E17/E$51)*100</f>
        <v>11.430533525394909</v>
      </c>
      <c r="L69" s="44">
        <f>(F17/F$51)*100</f>
        <v>11.854229358956063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3.0899718572396484</v>
      </c>
      <c r="C70" s="44">
        <f t="shared" si="39"/>
        <v>9.9800524484691131</v>
      </c>
      <c r="D70" s="49">
        <f t="shared" si="39"/>
        <v>-2.3863760053042693</v>
      </c>
      <c r="E70" s="49">
        <f t="shared" si="39"/>
        <v>0.77387846898353541</v>
      </c>
      <c r="F70" s="44">
        <f t="shared" si="40"/>
        <v>-0.29074732273743908</v>
      </c>
      <c r="H70" s="40">
        <f t="shared" ref="H70:L74" si="41">(B18/B$17)*100</f>
        <v>12.647622765126625</v>
      </c>
      <c r="I70" s="40">
        <f t="shared" si="41"/>
        <v>13.357024527812108</v>
      </c>
      <c r="J70" s="40">
        <f t="shared" si="41"/>
        <v>14.214775965530905</v>
      </c>
      <c r="K70" s="40">
        <f t="shared" si="41"/>
        <v>12.546459040818952</v>
      </c>
      <c r="L70" s="40">
        <f t="shared" si="41"/>
        <v>12.276464941348669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1.7859838538704542</v>
      </c>
      <c r="C71" s="44">
        <f t="shared" si="39"/>
        <v>0.52649204536348027</v>
      </c>
      <c r="D71" s="49">
        <f t="shared" si="39"/>
        <v>0.58982585478604133</v>
      </c>
      <c r="E71" s="49">
        <f t="shared" si="39"/>
        <v>1.1328538940773569</v>
      </c>
      <c r="F71" s="44">
        <f t="shared" si="40"/>
        <v>0.95151960406443248</v>
      </c>
      <c r="H71" s="40">
        <f t="shared" si="41"/>
        <v>17.038423275781689</v>
      </c>
      <c r="I71" s="40">
        <f t="shared" si="41"/>
        <v>17.100801030400099</v>
      </c>
      <c r="J71" s="40">
        <f t="shared" si="41"/>
        <v>16.634638031148981</v>
      </c>
      <c r="K71" s="40">
        <f t="shared" si="41"/>
        <v>17.061319153557982</v>
      </c>
      <c r="L71" s="40">
        <f t="shared" si="41"/>
        <v>17.298468520277542</v>
      </c>
    </row>
    <row r="72" spans="1:12" x14ac:dyDescent="0.2">
      <c r="A72" t="str">
        <f t="shared" si="38"/>
        <v>33 Protective service occupations</v>
      </c>
      <c r="B72" s="49">
        <f t="shared" si="39"/>
        <v>0.5067767760180697</v>
      </c>
      <c r="C72" s="44">
        <f t="shared" si="39"/>
        <v>7.965500187075869</v>
      </c>
      <c r="D72" s="49">
        <f t="shared" si="39"/>
        <v>3.9961527086072923</v>
      </c>
      <c r="E72" s="49">
        <f t="shared" si="39"/>
        <v>1.5249580431917931</v>
      </c>
      <c r="F72" s="44">
        <f t="shared" si="40"/>
        <v>2.3420951174925264</v>
      </c>
      <c r="H72" s="40">
        <f t="shared" si="41"/>
        <v>5.5630229689789141</v>
      </c>
      <c r="I72" s="40">
        <f t="shared" si="41"/>
        <v>5.3079566915514107</v>
      </c>
      <c r="J72" s="40">
        <f t="shared" si="41"/>
        <v>5.5453472287093675</v>
      </c>
      <c r="K72" s="40">
        <f t="shared" si="41"/>
        <v>6.7180631380049416</v>
      </c>
      <c r="L72" s="40">
        <f t="shared" si="41"/>
        <v>7.0801863370864275</v>
      </c>
    </row>
    <row r="73" spans="1:12" x14ac:dyDescent="0.2">
      <c r="A73" t="str">
        <f t="shared" si="38"/>
        <v>34 Culture, media and sports occupations</v>
      </c>
      <c r="B73" s="49">
        <f t="shared" si="39"/>
        <v>1.2039576517503425</v>
      </c>
      <c r="C73" s="44">
        <f t="shared" si="39"/>
        <v>-2.6490616304968628</v>
      </c>
      <c r="D73" s="49">
        <f t="shared" si="39"/>
        <v>1.494893097077421</v>
      </c>
      <c r="E73" s="49">
        <f t="shared" si="39"/>
        <v>1.7469473101650479</v>
      </c>
      <c r="F73" s="44">
        <f t="shared" si="40"/>
        <v>1.662859765136071</v>
      </c>
      <c r="H73" s="40">
        <f t="shared" si="41"/>
        <v>18.764693081146074</v>
      </c>
      <c r="I73" s="40">
        <f t="shared" si="41"/>
        <v>18.406303801645027</v>
      </c>
      <c r="J73" s="40">
        <f t="shared" si="41"/>
        <v>17.33896226101384</v>
      </c>
      <c r="K73" s="40">
        <f t="shared" si="41"/>
        <v>18.598290384236513</v>
      </c>
      <c r="L73" s="40">
        <f t="shared" si="41"/>
        <v>20.033615053611623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1.6053948458281564</v>
      </c>
      <c r="C74" s="44">
        <f t="shared" si="39"/>
        <v>4.3321331110983685</v>
      </c>
      <c r="D74" s="49">
        <f t="shared" si="39"/>
        <v>-0.43880141615671997</v>
      </c>
      <c r="E74" s="49">
        <f t="shared" si="39"/>
        <v>0.59084002239888633</v>
      </c>
      <c r="F74" s="44">
        <f t="shared" si="40"/>
        <v>0.24644846624719552</v>
      </c>
      <c r="H74" s="40">
        <f t="shared" si="41"/>
        <v>45.9862379089667</v>
      </c>
      <c r="I74" s="40">
        <f t="shared" si="41"/>
        <v>45.827913948591359</v>
      </c>
      <c r="J74" s="40">
        <f t="shared" si="41"/>
        <v>46.266276513596914</v>
      </c>
      <c r="K74" s="40">
        <f t="shared" si="41"/>
        <v>45.075868283381602</v>
      </c>
      <c r="L74" s="40">
        <f t="shared" si="41"/>
        <v>43.311265147675741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-0.83844836347338747</v>
      </c>
      <c r="C76" s="44">
        <f t="shared" si="42"/>
        <v>2.6875348208034611</v>
      </c>
      <c r="D76" s="44">
        <f t="shared" si="42"/>
        <v>-0.81425235391130446</v>
      </c>
      <c r="E76" s="44">
        <f t="shared" si="42"/>
        <v>-0.4358985199026888</v>
      </c>
      <c r="F76" s="44">
        <f>IF(AND(F$5-D$5 &lt;&gt; 0,F24 &lt;&gt; 0,D24 &lt;&gt; 0),(EXP(LN(F24/D24)/(F$5-D$5))-1)*100,0)</f>
        <v>-0.56217655641983555</v>
      </c>
      <c r="H76" s="44">
        <f>(B24/B$51)*100</f>
        <v>9.5803316354376538</v>
      </c>
      <c r="I76" s="44">
        <f>(C24/C$51)*100</f>
        <v>8.9449709725216273</v>
      </c>
      <c r="J76" s="44">
        <f>(D24/D$51)*100</f>
        <v>9.3440747098334231</v>
      </c>
      <c r="K76" s="44">
        <f>(E24/E$51)*100</f>
        <v>8.5678823924985821</v>
      </c>
      <c r="L76" s="44">
        <f>(F24/F$51)*100</f>
        <v>7.7051398944027643</v>
      </c>
    </row>
    <row r="77" spans="1:12" x14ac:dyDescent="0.2">
      <c r="A77" t="str">
        <f>A25</f>
        <v>41 Administrative occupations</v>
      </c>
      <c r="B77" s="49">
        <f t="shared" si="42"/>
        <v>-0.52553113528668316</v>
      </c>
      <c r="C77" s="44">
        <f t="shared" si="42"/>
        <v>4.3106536576242194</v>
      </c>
      <c r="D77" s="49">
        <f t="shared" si="42"/>
        <v>-1.4618252063600345</v>
      </c>
      <c r="E77" s="49">
        <f t="shared" si="42"/>
        <v>-0.38108668533821666</v>
      </c>
      <c r="F77" s="44">
        <f>IF(AND(F$5-D$5 &lt;&gt; 0,F25 &lt;&gt; 0,D25 &lt;&gt; 0),(EXP(LN(F25/D25)/(F$5-D$5))-1)*100,0)</f>
        <v>-0.74264350556355607</v>
      </c>
      <c r="H77" s="40">
        <f t="shared" ref="H77:L78" si="43">(B25/B$24)*100</f>
        <v>78.354220048859162</v>
      </c>
      <c r="I77" s="40">
        <f t="shared" si="43"/>
        <v>79.347939317904604</v>
      </c>
      <c r="J77" s="40">
        <f t="shared" si="43"/>
        <v>80.602143493655333</v>
      </c>
      <c r="K77" s="40">
        <f t="shared" si="43"/>
        <v>78.005064994052944</v>
      </c>
      <c r="L77" s="40">
        <f t="shared" si="43"/>
        <v>78.435562361847047</v>
      </c>
    </row>
    <row r="78" spans="1:12" x14ac:dyDescent="0.2">
      <c r="A78" t="str">
        <f>A26</f>
        <v>42 Secretarial and related occupations</v>
      </c>
      <c r="B78" s="49">
        <f t="shared" si="42"/>
        <v>-1.9966655905740427</v>
      </c>
      <c r="C78" s="44">
        <f t="shared" si="42"/>
        <v>-3.5487016958487216</v>
      </c>
      <c r="D78" s="49">
        <f t="shared" si="42"/>
        <v>1.7098606836941643</v>
      </c>
      <c r="E78" s="49">
        <f t="shared" si="42"/>
        <v>-0.63250899030573571</v>
      </c>
      <c r="F78" s="44">
        <f>IF(AND(F$5-D$5 &lt;&gt; 0,F26 &lt;&gt; 0,D26 &lt;&gt; 0),(EXP(LN(F26/D26)/(F$5-D$5))-1)*100,0)</f>
        <v>0.14222487169783804</v>
      </c>
      <c r="H78" s="40">
        <f t="shared" si="43"/>
        <v>21.645779951140838</v>
      </c>
      <c r="I78" s="40">
        <f t="shared" si="43"/>
        <v>20.652060682095392</v>
      </c>
      <c r="J78" s="40">
        <f t="shared" si="43"/>
        <v>19.397856506344667</v>
      </c>
      <c r="K78" s="40">
        <f t="shared" si="43"/>
        <v>21.994935005947053</v>
      </c>
      <c r="L78" s="40">
        <f t="shared" si="43"/>
        <v>21.56443763815296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-0.71365726949708108</v>
      </c>
      <c r="C80" s="44">
        <f t="shared" si="44"/>
        <v>-9.0175856459912769</v>
      </c>
      <c r="D80" s="44">
        <f t="shared" si="44"/>
        <v>0.43866787897626214</v>
      </c>
      <c r="E80" s="44">
        <f t="shared" si="44"/>
        <v>-8.5189061951063128E-2</v>
      </c>
      <c r="F80" s="44">
        <f>IF(AND(F$5-D$5 &lt;&gt; 0,F28 &lt;&gt; 0,D28 &lt;&gt; 0),(EXP(LN(F28/D28)/(F$5-D$5))-1)*100,0)</f>
        <v>8.9125626323216522E-2</v>
      </c>
      <c r="H80" s="44">
        <f>(B28/B$51)*100</f>
        <v>12.83984881402375</v>
      </c>
      <c r="I80" s="44">
        <f>(C28/C$51)*100</f>
        <v>12.048780744186804</v>
      </c>
      <c r="J80" s="44">
        <f>(D28/D$51)*100</f>
        <v>11.15167739435809</v>
      </c>
      <c r="K80" s="44">
        <f>(E28/E$51)*100</f>
        <v>10.887690206500853</v>
      </c>
      <c r="L80" s="44">
        <f>(F28/F$51)*100</f>
        <v>10.141768855826546</v>
      </c>
    </row>
    <row r="81" spans="1:12" x14ac:dyDescent="0.2">
      <c r="A81" t="str">
        <f>A29</f>
        <v>51 Skilled agricultural and related trades</v>
      </c>
      <c r="B81" s="49">
        <f t="shared" si="44"/>
        <v>-1.4979465737020026</v>
      </c>
      <c r="C81" s="44">
        <f t="shared" si="44"/>
        <v>8.3746292585330941</v>
      </c>
      <c r="D81" s="49">
        <f t="shared" si="44"/>
        <v>-0.17378391781911473</v>
      </c>
      <c r="E81" s="49">
        <f t="shared" si="44"/>
        <v>0.68002122036583401</v>
      </c>
      <c r="F81" s="44">
        <f>IF(AND(F$5-D$5 &lt;&gt; 0,F29 &lt;&gt; 0,D29 &lt;&gt; 0),(EXP(LN(F29/D29)/(F$5-D$5))-1)*100,0)</f>
        <v>0.39461118525825345</v>
      </c>
      <c r="H81" s="40">
        <f t="shared" ref="H81:L84" si="45">(B29/B$28)*100</f>
        <v>15.029051817416795</v>
      </c>
      <c r="I81" s="40">
        <f t="shared" si="45"/>
        <v>14.559775022399348</v>
      </c>
      <c r="J81" s="40">
        <f t="shared" si="45"/>
        <v>17.343024268410794</v>
      </c>
      <c r="K81" s="40">
        <f t="shared" si="45"/>
        <v>16.820664905762666</v>
      </c>
      <c r="L81" s="40">
        <f t="shared" si="45"/>
        <v>18.154213304621628</v>
      </c>
    </row>
    <row r="82" spans="1:12" x14ac:dyDescent="0.2">
      <c r="A82" t="str">
        <f>A30</f>
        <v>52 Skilled metal, electrical and electronic trades</v>
      </c>
      <c r="B82" s="49">
        <f t="shared" si="44"/>
        <v>-1.0531429108783241</v>
      </c>
      <c r="C82" s="44">
        <f t="shared" si="44"/>
        <v>-9.932640073937371</v>
      </c>
      <c r="D82" s="49">
        <f t="shared" si="44"/>
        <v>-0.2156478918079352</v>
      </c>
      <c r="E82" s="49">
        <f t="shared" si="44"/>
        <v>-0.35306548003546379</v>
      </c>
      <c r="F82" s="44">
        <f>IF(AND(F$5-D$5 &lt;&gt; 0,F30 &lt;&gt; 0,D30 &lt;&gt; 0),(EXP(LN(F30/D30)/(F$5-D$5))-1)*100,0)</f>
        <v>-0.30728065728840015</v>
      </c>
      <c r="H82" s="40">
        <f t="shared" si="45"/>
        <v>31.166657270194616</v>
      </c>
      <c r="I82" s="40">
        <f t="shared" si="45"/>
        <v>30.742571174678751</v>
      </c>
      <c r="J82" s="40">
        <f t="shared" si="45"/>
        <v>30.433378172057601</v>
      </c>
      <c r="K82" s="40">
        <f t="shared" si="45"/>
        <v>29.454906721092538</v>
      </c>
      <c r="L82" s="40">
        <f t="shared" si="45"/>
        <v>28.674666203618315</v>
      </c>
    </row>
    <row r="83" spans="1:12" x14ac:dyDescent="0.2">
      <c r="A83" t="str">
        <f>A31</f>
        <v>53 Skilled construction and building trades</v>
      </c>
      <c r="B83" s="49">
        <f t="shared" si="44"/>
        <v>-1.2813364479447031E-4</v>
      </c>
      <c r="C83" s="44">
        <f t="shared" si="44"/>
        <v>-18.625797349881591</v>
      </c>
      <c r="D83" s="49">
        <f t="shared" si="44"/>
        <v>1.3824076201163216</v>
      </c>
      <c r="E83" s="49">
        <f t="shared" si="44"/>
        <v>-0.2432760437570014</v>
      </c>
      <c r="F83" s="44">
        <f>IF(AND(F$5-D$5 &lt;&gt; 0,F31 &lt;&gt; 0,D31 &lt;&gt; 0),(EXP(LN(F31/D31)/(F$5-D$5))-1)*100,0)</f>
        <v>0.29570121715194464</v>
      </c>
      <c r="H83" s="40">
        <f t="shared" si="45"/>
        <v>34.40340853809964</v>
      </c>
      <c r="I83" s="40">
        <f t="shared" si="45"/>
        <v>35.403091926678478</v>
      </c>
      <c r="J83" s="40">
        <f t="shared" si="45"/>
        <v>31.664343019881308</v>
      </c>
      <c r="K83" s="40">
        <f t="shared" si="45"/>
        <v>33.180182045615879</v>
      </c>
      <c r="L83" s="40">
        <f t="shared" si="45"/>
        <v>32.658921473044607</v>
      </c>
    </row>
    <row r="84" spans="1:12" x14ac:dyDescent="0.2">
      <c r="A84" t="str">
        <f>A32</f>
        <v>54 Textiles, printing and other skilled trades</v>
      </c>
      <c r="B84" s="49">
        <f t="shared" si="44"/>
        <v>-0.84996468711937556</v>
      </c>
      <c r="C84" s="44">
        <f t="shared" si="44"/>
        <v>-3.053998979935213</v>
      </c>
      <c r="D84" s="49">
        <f t="shared" si="44"/>
        <v>0.42399959240364549</v>
      </c>
      <c r="E84" s="49">
        <f t="shared" si="44"/>
        <v>-0.10078588968297497</v>
      </c>
      <c r="F84" s="44">
        <f>IF(AND(F$5-D$5 &lt;&gt; 0,F32 &lt;&gt; 0,D32 &lt;&gt; 0),(EXP(LN(F32/D32)/(F$5-D$5))-1)*100,0)</f>
        <v>7.3837186666980692E-2</v>
      </c>
      <c r="H84" s="40">
        <f t="shared" si="45"/>
        <v>19.400882374288951</v>
      </c>
      <c r="I84" s="40">
        <f t="shared" si="45"/>
        <v>19.294561876243428</v>
      </c>
      <c r="J84" s="40">
        <f t="shared" si="45"/>
        <v>20.559254539650297</v>
      </c>
      <c r="K84" s="40">
        <f t="shared" si="45"/>
        <v>20.544246327528921</v>
      </c>
      <c r="L84" s="40">
        <f t="shared" si="45"/>
        <v>20.512199018715449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0.35204149078242875</v>
      </c>
      <c r="C86" s="44">
        <f t="shared" si="46"/>
        <v>-6.6693056076994273</v>
      </c>
      <c r="D86" s="44">
        <f t="shared" si="46"/>
        <v>1.6998062162441041</v>
      </c>
      <c r="E86" s="44">
        <f t="shared" si="46"/>
        <v>0.94500647996245135</v>
      </c>
      <c r="F86" s="44">
        <f>IF(AND(F$5-D$5 &lt;&gt; 0,F34 &lt;&gt; 0,D34 &lt;&gt; 0),(EXP(LN(F34/D34)/(F$5-D$5))-1)*100,0)</f>
        <v>1.1959818851269954</v>
      </c>
      <c r="H86" s="44">
        <f>(B34/B$51)*100</f>
        <v>10.184906825798651</v>
      </c>
      <c r="I86" s="44">
        <f>(C34/C$51)*100</f>
        <v>9.974406078501806</v>
      </c>
      <c r="J86" s="44">
        <f>(D34/D$51)*100</f>
        <v>9.4700262067107932</v>
      </c>
      <c r="K86" s="44">
        <f>(E34/E$51)*100</f>
        <v>9.8410773561566085</v>
      </c>
      <c r="L86" s="44">
        <f>(F34/F$51)*100</f>
        <v>10.157113181815424</v>
      </c>
    </row>
    <row r="87" spans="1:12" x14ac:dyDescent="0.2">
      <c r="A87" t="str">
        <f>A35</f>
        <v>61 Caring personal service occupations</v>
      </c>
      <c r="B87" s="49">
        <f t="shared" si="46"/>
        <v>-0.4991763484004208</v>
      </c>
      <c r="C87" s="44">
        <f t="shared" si="46"/>
        <v>-4.8072392229146725</v>
      </c>
      <c r="D87" s="49">
        <f t="shared" si="46"/>
        <v>1.7266519399949054</v>
      </c>
      <c r="E87" s="49">
        <f t="shared" si="46"/>
        <v>0.88460747141343443</v>
      </c>
      <c r="F87" s="44">
        <f>IF(AND(F$5-D$5 &lt;&gt; 0,F35 &lt;&gt; 0,D35 &lt;&gt; 0),(EXP(LN(F35/D35)/(F$5-D$5))-1)*100,0)</f>
        <v>1.1645116490404783</v>
      </c>
      <c r="H87" s="40">
        <f t="shared" ref="H87:L89" si="47">(B35/B$34)*100</f>
        <v>76.356682892247235</v>
      </c>
      <c r="I87" s="40">
        <f t="shared" si="47"/>
        <v>73.798733536837872</v>
      </c>
      <c r="J87" s="40">
        <f t="shared" si="47"/>
        <v>75.271112391976558</v>
      </c>
      <c r="K87" s="40">
        <f t="shared" si="47"/>
        <v>75.3705115285087</v>
      </c>
      <c r="L87" s="40">
        <f t="shared" si="47"/>
        <v>74.920755098146458</v>
      </c>
    </row>
    <row r="88" spans="1:12" x14ac:dyDescent="0.2">
      <c r="A88" t="str">
        <f>A36</f>
        <v>62 Leisure, travel and related personal service occupations</v>
      </c>
      <c r="B88" s="49">
        <f t="shared" si="46"/>
        <v>3.2157265047167094</v>
      </c>
      <c r="C88" s="44">
        <f t="shared" si="46"/>
        <v>-13.288926950801482</v>
      </c>
      <c r="D88" s="49">
        <f t="shared" si="46"/>
        <v>1.9014984577670369</v>
      </c>
      <c r="E88" s="49">
        <f t="shared" si="46"/>
        <v>1.1429092983210154</v>
      </c>
      <c r="F88" s="44">
        <f>IF(AND(F$5-D$5 &lt;&gt; 0,F36 &lt;&gt; 0,D36 &lt;&gt; 0),(EXP(LN(F36/D36)/(F$5-D$5))-1)*100,0)</f>
        <v>1.3951428003984523</v>
      </c>
      <c r="H88" s="40">
        <f t="shared" si="47"/>
        <v>22.824686949872753</v>
      </c>
      <c r="I88" s="40">
        <f t="shared" si="47"/>
        <v>25.543680727019847</v>
      </c>
      <c r="J88" s="40">
        <f t="shared" si="47"/>
        <v>23.731956350350959</v>
      </c>
      <c r="K88" s="40">
        <f t="shared" si="47"/>
        <v>23.968219074430582</v>
      </c>
      <c r="L88" s="40">
        <f t="shared" si="47"/>
        <v>24.442283626860245</v>
      </c>
    </row>
    <row r="89" spans="1:12" x14ac:dyDescent="0.2">
      <c r="A89" t="str">
        <f>A37</f>
        <v>63 Community and civil enforcement occupations</v>
      </c>
      <c r="B89" s="49">
        <f t="shared" si="46"/>
        <v>-4.9958945550891087</v>
      </c>
      <c r="C89" s="44">
        <f t="shared" si="46"/>
        <v>41.493772486318157</v>
      </c>
      <c r="D89" s="49">
        <f t="shared" si="46"/>
        <v>-6.3165733130427721</v>
      </c>
      <c r="E89" s="49">
        <f t="shared" si="46"/>
        <v>0.56764972920553269</v>
      </c>
      <c r="F89" s="44">
        <f>IF(AND(F$5-D$5 &lt;&gt; 0,F37 &lt;&gt; 0,D37 &lt;&gt; 0),(EXP(LN(F37/D37)/(F$5-D$5))-1)*100,0)</f>
        <v>-1.7815393968768856</v>
      </c>
      <c r="H89" s="40">
        <f t="shared" si="47"/>
        <v>0.81863015788001536</v>
      </c>
      <c r="I89" s="40">
        <f t="shared" si="47"/>
        <v>0.65758573614227067</v>
      </c>
      <c r="J89" s="40">
        <f t="shared" si="47"/>
        <v>0.99693125767248447</v>
      </c>
      <c r="K89" s="40">
        <f t="shared" si="47"/>
        <v>0.66126939706072596</v>
      </c>
      <c r="L89" s="40">
        <f t="shared" si="47"/>
        <v>0.63696127499328781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-0.46565759605099455</v>
      </c>
      <c r="C91" s="44">
        <f t="shared" si="48"/>
        <v>0.14820817931204822</v>
      </c>
      <c r="D91" s="44">
        <f t="shared" si="48"/>
        <v>0.11558405367002589</v>
      </c>
      <c r="E91" s="44">
        <f t="shared" si="48"/>
        <v>0.11758753705495284</v>
      </c>
      <c r="F91" s="44">
        <f t="shared" ref="F91:F93" si="49">IF(AND(F$5-D$5 &lt;&gt; 0,F39 &lt;&gt; 0,D39 &lt;&gt; 0),(EXP(LN(F39/D39)/(F$5-D$5))-1)*100,0)</f>
        <v>0.11691970480522951</v>
      </c>
      <c r="H91" s="44">
        <f>(B39/B$51)*100</f>
        <v>9.778435424688098</v>
      </c>
      <c r="I91" s="44">
        <f>(C39/C$51)*100</f>
        <v>9.2680061988565576</v>
      </c>
      <c r="J91" s="44">
        <f>(D39/D$51)*100</f>
        <v>9.4421117814118709</v>
      </c>
      <c r="K91" s="44">
        <f>(E39/E$51)*100</f>
        <v>9.0712764370734877</v>
      </c>
      <c r="L91" s="44">
        <f>(F39/F$51)*100</f>
        <v>8.6228614354878186</v>
      </c>
    </row>
    <row r="92" spans="1:12" s="30" customFormat="1" x14ac:dyDescent="0.2">
      <c r="A92" t="str">
        <f>A40</f>
        <v>71 Sales occupations</v>
      </c>
      <c r="B92" s="49">
        <f t="shared" si="48"/>
        <v>-0.98707976775687101</v>
      </c>
      <c r="C92" s="44">
        <f t="shared" si="48"/>
        <v>-0.40148919956417561</v>
      </c>
      <c r="D92" s="49">
        <f t="shared" si="48"/>
        <v>-1.1245285949257333</v>
      </c>
      <c r="E92" s="49">
        <f t="shared" si="48"/>
        <v>-0.36506466040351349</v>
      </c>
      <c r="F92" s="44">
        <f t="shared" si="49"/>
        <v>-0.61886526392785912</v>
      </c>
      <c r="G92"/>
      <c r="H92" s="40">
        <f>(B40/B$34)*100</f>
        <v>82.451592642463808</v>
      </c>
      <c r="I92" s="40">
        <f t="shared" ref="H92:L93" si="50">(C40/C$34)*100</f>
        <v>78.137889995131758</v>
      </c>
      <c r="J92" s="40">
        <f t="shared" si="50"/>
        <v>83.385402104598697</v>
      </c>
      <c r="K92" s="40">
        <f t="shared" si="50"/>
        <v>72.432293307716179</v>
      </c>
      <c r="L92" s="40">
        <f t="shared" si="50"/>
        <v>63.562396956501289</v>
      </c>
    </row>
    <row r="93" spans="1:12" s="30" customFormat="1" x14ac:dyDescent="0.2">
      <c r="A93" t="str">
        <f>A41</f>
        <v>72 Customer service occupations</v>
      </c>
      <c r="B93" s="49">
        <f t="shared" si="48"/>
        <v>2.5415561030464051</v>
      </c>
      <c r="C93" s="44">
        <f t="shared" si="48"/>
        <v>3.0543134646043635</v>
      </c>
      <c r="D93" s="49">
        <f t="shared" si="48"/>
        <v>5.6501462001594893</v>
      </c>
      <c r="E93" s="49">
        <f t="shared" si="48"/>
        <v>1.7284136642812031</v>
      </c>
      <c r="F93" s="44">
        <f t="shared" si="49"/>
        <v>3.0192101025595441</v>
      </c>
      <c r="G93"/>
      <c r="H93" s="40">
        <f t="shared" si="50"/>
        <v>13.557488166395915</v>
      </c>
      <c r="I93" s="40">
        <f t="shared" si="50"/>
        <v>14.779985273975457</v>
      </c>
      <c r="J93" s="40">
        <f t="shared" si="50"/>
        <v>16.319831812503438</v>
      </c>
      <c r="K93" s="40">
        <f t="shared" si="50"/>
        <v>19.74538306628844</v>
      </c>
      <c r="L93" s="40">
        <f t="shared" si="50"/>
        <v>21.332408104109614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-0.9916415801351719</v>
      </c>
      <c r="C95" s="44">
        <f t="shared" si="51"/>
        <v>-10.491928152226915</v>
      </c>
      <c r="D95" s="44">
        <f t="shared" si="51"/>
        <v>2.4560809946133189</v>
      </c>
      <c r="E95" s="44">
        <f t="shared" si="51"/>
        <v>0.19607717078238274</v>
      </c>
      <c r="F95" s="44">
        <f>IF(AND(F$5-D$5 &lt;&gt; 0,F43 &lt;&gt; 0,D43 &lt;&gt; 0),(EXP(LN(F43/D43)/(F$5-D$5))-1)*100,0)</f>
        <v>0.94381768026605695</v>
      </c>
      <c r="H95" s="44">
        <f>(B43/B$51)*100</f>
        <v>5.808674934112954</v>
      </c>
      <c r="I95" s="44">
        <f>(C43/C$51)*100</f>
        <v>5.390010981126137</v>
      </c>
      <c r="J95" s="44">
        <f>(D43/D$51)*100</f>
        <v>4.9078523678248791</v>
      </c>
      <c r="K95" s="44">
        <f>(E43/E$51)*100</f>
        <v>5.2926238229114357</v>
      </c>
      <c r="L95" s="44">
        <f>(F43/F$51)*100</f>
        <v>5.0705778713959093</v>
      </c>
    </row>
    <row r="96" spans="1:12" x14ac:dyDescent="0.2">
      <c r="A96" t="str">
        <f>A44</f>
        <v>81 Process, plant and machine operatives</v>
      </c>
      <c r="B96" s="49">
        <f t="shared" si="51"/>
        <v>-2.5513076162491877</v>
      </c>
      <c r="C96" s="44">
        <f t="shared" si="51"/>
        <v>-11.778333652981466</v>
      </c>
      <c r="D96" s="49">
        <f t="shared" si="51"/>
        <v>3.9105400519325872</v>
      </c>
      <c r="E96" s="49">
        <f t="shared" si="51"/>
        <v>-9.0922740324739237E-3</v>
      </c>
      <c r="F96" s="44">
        <f>IF(AND(F$5-D$5 &lt;&gt; 0,F44 &lt;&gt; 0,D44 &lt;&gt; 0),(EXP(LN(F44/D44)/(F$5-D$5))-1)*100,0)</f>
        <v>1.280742054143813</v>
      </c>
      <c r="H96" s="40">
        <f>(B44/B$43)*100</f>
        <v>48.299379767066988</v>
      </c>
      <c r="I96" s="40">
        <f t="shared" ref="H96:L97" si="52">(C44/C$43)*100</f>
        <v>45.327125456539228</v>
      </c>
      <c r="J96" s="40">
        <f t="shared" si="52"/>
        <v>44.675686292260835</v>
      </c>
      <c r="K96" s="40">
        <f t="shared" si="52"/>
        <v>47.938069797817342</v>
      </c>
      <c r="L96" s="40">
        <f t="shared" si="52"/>
        <v>46.965447770842466</v>
      </c>
    </row>
    <row r="97" spans="1:12" x14ac:dyDescent="0.2">
      <c r="A97" t="str">
        <f>A45</f>
        <v>82 Transport and mobile machine drivers and operatives</v>
      </c>
      <c r="B97" s="49">
        <f t="shared" si="51"/>
        <v>0.40166124233202982</v>
      </c>
      <c r="C97" s="44">
        <f t="shared" si="51"/>
        <v>-9.4254200527793213</v>
      </c>
      <c r="D97" s="49">
        <f t="shared" si="51"/>
        <v>1.2181944252528165</v>
      </c>
      <c r="E97" s="49">
        <f t="shared" si="51"/>
        <v>0.38170839454219063</v>
      </c>
      <c r="F97" s="44">
        <f>IF(AND(F$5-D$5 &lt;&gt; 0,F45 &lt;&gt; 0,D45 &lt;&gt; 0),(EXP(LN(F45/D45)/(F$5-D$5))-1)*100,0)</f>
        <v>0.65976613917890781</v>
      </c>
      <c r="H97" s="40">
        <f t="shared" si="52"/>
        <v>51.700620232933026</v>
      </c>
      <c r="I97" s="40">
        <f t="shared" si="52"/>
        <v>54.672874543460772</v>
      </c>
      <c r="J97" s="40">
        <f t="shared" si="52"/>
        <v>55.324313707739158</v>
      </c>
      <c r="K97" s="40">
        <f t="shared" si="52"/>
        <v>52.061930202182658</v>
      </c>
      <c r="L97" s="40">
        <f t="shared" si="52"/>
        <v>53.034552229157541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0.48623250318862166</v>
      </c>
      <c r="C99" s="44">
        <f t="shared" si="53"/>
        <v>-6.7768349695340513</v>
      </c>
      <c r="D99" s="44">
        <f t="shared" si="53"/>
        <v>1.1400287784073315</v>
      </c>
      <c r="E99" s="44">
        <f t="shared" si="53"/>
        <v>7.4866205512735817E-2</v>
      </c>
      <c r="F99" s="44">
        <f>IF(AND(F$5-D$5 &lt;&gt; 0,F47 &lt;&gt; 0,D47 &lt;&gt; 0),(EXP(LN(F47/D47)/(F$5-D$5))-1)*100,0)</f>
        <v>0.42866810106743092</v>
      </c>
      <c r="H99" s="44">
        <f>(B47/B$51)*100</f>
        <v>12.73851966996817</v>
      </c>
      <c r="I99" s="44">
        <f>(C47/C$51)*100</f>
        <v>12.542102741879935</v>
      </c>
      <c r="J99" s="44">
        <f>(D47/D$51)*100</f>
        <v>11.89416164133762</v>
      </c>
      <c r="K99" s="44">
        <f>(E47/E$51)*100</f>
        <v>12.023752786361751</v>
      </c>
      <c r="L99" s="44">
        <f>(F47/F$51)*100</f>
        <v>11.380712796917898</v>
      </c>
    </row>
    <row r="100" spans="1:12" x14ac:dyDescent="0.2">
      <c r="A100" t="str">
        <f>A48</f>
        <v>91 Elementary trades and related occupations</v>
      </c>
      <c r="B100" s="49">
        <f t="shared" si="53"/>
        <v>-3.7400008852530475</v>
      </c>
      <c r="C100" s="44">
        <f t="shared" si="53"/>
        <v>-10.750599979385644</v>
      </c>
      <c r="D100" s="49">
        <f t="shared" si="53"/>
        <v>-2.0897259405943225</v>
      </c>
      <c r="E100" s="49">
        <f t="shared" si="53"/>
        <v>0.13904171970007262</v>
      </c>
      <c r="F100" s="44">
        <f>IF(AND(F$5-D$5 &lt;&gt; 0,F48 &lt;&gt; 0,D48 &lt;&gt; 0),(EXP(LN(F48/D48)/(F$5-D$5))-1)*100,0)</f>
        <v>-0.60946168845963378</v>
      </c>
      <c r="H100" s="40">
        <f t="shared" ref="H100:L101" si="54">(B48/B$47)*100</f>
        <v>16.267943310138236</v>
      </c>
      <c r="I100" s="40">
        <f t="shared" si="54"/>
        <v>13.699029756291495</v>
      </c>
      <c r="J100" s="40">
        <f t="shared" si="54"/>
        <v>13.115089862203188</v>
      </c>
      <c r="K100" s="40">
        <f t="shared" si="54"/>
        <v>11.150574335450049</v>
      </c>
      <c r="L100" s="40">
        <f t="shared" si="54"/>
        <v>11.222286886271023</v>
      </c>
    </row>
    <row r="101" spans="1:12" x14ac:dyDescent="0.2">
      <c r="A101" t="str">
        <f>A49</f>
        <v>92 Elementary administration and service occupations</v>
      </c>
      <c r="B101" s="49">
        <f t="shared" si="53"/>
        <v>1.2482542089276683</v>
      </c>
      <c r="C101" s="44">
        <f t="shared" si="53"/>
        <v>-6.1460572973857435</v>
      </c>
      <c r="D101" s="49">
        <f t="shared" si="53"/>
        <v>1.5933138185313611</v>
      </c>
      <c r="E101" s="49">
        <f t="shared" si="53"/>
        <v>6.678598236966593E-2</v>
      </c>
      <c r="F101" s="44">
        <f>IF(AND(F$5-D$5 &lt;&gt; 0,F49 &lt;&gt; 0,D49 &lt;&gt; 0),(EXP(LN(F49/D49)/(F$5-D$5))-1)*100,0)</f>
        <v>0.57306282292748367</v>
      </c>
      <c r="H101" s="40">
        <f t="shared" si="54"/>
        <v>83.73205668986175</v>
      </c>
      <c r="I101" s="40">
        <f t="shared" si="54"/>
        <v>86.30097024370852</v>
      </c>
      <c r="J101" s="40">
        <f t="shared" si="54"/>
        <v>86.884910137796822</v>
      </c>
      <c r="K101" s="40">
        <f t="shared" si="54"/>
        <v>88.849425664549955</v>
      </c>
      <c r="L101" s="40">
        <f t="shared" si="54"/>
        <v>88.777713113728979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0.87736176504187302</v>
      </c>
      <c r="C103" s="206">
        <f t="shared" ref="C103" si="56">IF(AND(D$5-C$5 &lt;&gt; 0,D51 &lt;&gt; 0,C51 &lt;&gt; 0),(EXP(LN(D51/C51)/(D$5-C$5))-1)*100,0)</f>
        <v>-1.6984509717960616</v>
      </c>
      <c r="D103" s="50">
        <f>IF(AND(E$5-D$5 &lt;&gt; 0,E51 &lt;&gt; 0,D51 &lt;&gt; 0),(EXP(LN(E51/D51)/(E$5-D$5))-1)*100,0)</f>
        <v>0.92106675473020427</v>
      </c>
      <c r="E103" s="50">
        <f>IF(AND(F$5-E$5 &lt;&gt; 0,F51 &lt;&gt; 0,E51 &lt;&gt; 0),(EXP(LN(F51/E51)/(F$5-E$5))-1)*100,0)</f>
        <v>0.62643242238202834</v>
      </c>
      <c r="F103" s="206">
        <f>IF(AND(F$5-D$5 &lt;&gt; 0,F51 &lt;&gt; 0,D51 &lt;&gt; 0),(EXP(LN(F51/D51)/(F$5-D$5))-1)*100,0)</f>
        <v>0.72454816770322061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Cornwall and the Isles of Scilly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4.3508306674675525</v>
      </c>
      <c r="C9" s="330">
        <v>10.909071636705972</v>
      </c>
      <c r="D9" s="330">
        <f>SUM(B9:C9)</f>
        <v>15.259902304173526</v>
      </c>
      <c r="E9" s="331"/>
      <c r="F9" s="330">
        <v>6.2290073987599728</v>
      </c>
      <c r="G9" s="330">
        <v>12.510873256247736</v>
      </c>
      <c r="H9" s="330">
        <f>SUM(F9:G9)</f>
        <v>18.73988065500771</v>
      </c>
      <c r="I9" s="331"/>
      <c r="J9" s="330">
        <v>7.2593132014132324</v>
      </c>
      <c r="K9" s="330">
        <v>12.157610910581894</v>
      </c>
      <c r="L9" s="330">
        <f>SUM(J9:K9)</f>
        <v>19.416924111995126</v>
      </c>
      <c r="M9" s="236"/>
      <c r="N9" s="328">
        <f>IF(B9&gt;0,(EXP(LN(F9/B9)/($F$6-$B$6))-1)*100,0)</f>
        <v>7.4408246700690572</v>
      </c>
      <c r="O9" s="328">
        <f>IF(F9&gt;0,(EXP(LN(J9/F9)/($J$6-$F$6))-1)*100,0)</f>
        <v>1.0256792626949451</v>
      </c>
      <c r="P9" s="328"/>
      <c r="Q9" s="328">
        <f>IF(C9&gt;0,(EXP(LN(G9/C9)/($F$6-$B$6))-1)*100,0)</f>
        <v>2.7779535774933528</v>
      </c>
      <c r="R9" s="328">
        <f>IF(G9&gt;0,(EXP(LN(K9/G9)/($J$6-$F$6))-1)*100,0)</f>
        <v>-0.19076940763113059</v>
      </c>
      <c r="S9" s="327"/>
      <c r="T9" s="328">
        <f>IF(D9&gt;0,(EXP(LN(H9/D9)/($F$6-$B$6))-1)*100,0)</f>
        <v>4.1940726040724963</v>
      </c>
      <c r="U9" s="328">
        <f>IF(H9&gt;0,(EXP(LN(L9/H9)/($J$6-$F$6))-1)*100,0)</f>
        <v>0.23688783256945456</v>
      </c>
    </row>
    <row r="10" spans="1:21" x14ac:dyDescent="0.2">
      <c r="A10" s="329" t="str">
        <f>name!D5</f>
        <v>12 Other managers and proprietors</v>
      </c>
      <c r="B10" s="330">
        <v>4.2700581443662893</v>
      </c>
      <c r="C10" s="330">
        <v>6.6989833576705893</v>
      </c>
      <c r="D10" s="330">
        <f t="shared" ref="D10:D33" si="0">SUM(B10:C10)</f>
        <v>10.969041502036879</v>
      </c>
      <c r="E10" s="331"/>
      <c r="F10" s="330">
        <v>5.2121786275661686</v>
      </c>
      <c r="G10" s="330">
        <v>7.1533288651360483</v>
      </c>
      <c r="H10" s="330">
        <f t="shared" ref="H10:H33" si="1">SUM(F10:G10)</f>
        <v>12.365507492702218</v>
      </c>
      <c r="I10" s="331"/>
      <c r="J10" s="330">
        <v>7.056003501407079</v>
      </c>
      <c r="K10" s="330">
        <v>11.030420869719674</v>
      </c>
      <c r="L10" s="330">
        <f t="shared" ref="L10:L33" si="2">SUM(J10:K10)</f>
        <v>18.086424371126753</v>
      </c>
      <c r="M10" s="236"/>
      <c r="N10" s="328">
        <f t="shared" ref="N10:N36" si="3">IF(B10&gt;0,(EXP(LN(F10/B10)/($F$6-$B$6))-1)*100,0)</f>
        <v>4.0679741647170475</v>
      </c>
      <c r="O10" s="328">
        <f t="shared" ref="O10:O34" si="4">IF(F10&gt;0,(EXP(LN(J10/F10)/($J$6-$F$6))-1)*100,0)</f>
        <v>2.0397297617882337</v>
      </c>
      <c r="P10" s="328"/>
      <c r="Q10" s="328">
        <f t="shared" ref="Q10:Q34" si="5">IF(C10&gt;0,(EXP(LN(G10/C10)/($F$6-$B$6))-1)*100,0)</f>
        <v>1.3210912415950737</v>
      </c>
      <c r="R10" s="328">
        <f t="shared" ref="R10:R34" si="6">IF(G10&gt;0,(EXP(LN(K10/G10)/($J$6-$F$6))-1)*100,0)</f>
        <v>2.929277929359575</v>
      </c>
      <c r="S10" s="327"/>
      <c r="T10" s="328">
        <f t="shared" ref="T10:T34" si="7">IF(D10&gt;0,(EXP(LN(H10/D10)/($F$6-$B$6))-1)*100,0)</f>
        <v>2.4256321605851561</v>
      </c>
      <c r="U10" s="328">
        <f t="shared" ref="U10:U34" si="8">IF(H10&gt;0,(EXP(LN(L10/H10)/($J$6-$F$6))-1)*100,0)</f>
        <v>2.5674090074013112</v>
      </c>
    </row>
    <row r="11" spans="1:21" x14ac:dyDescent="0.2">
      <c r="A11" s="329" t="str">
        <f>name!D6</f>
        <v>21 Science, research, engineering and technology professionals</v>
      </c>
      <c r="B11" s="330">
        <v>2.229627558522191</v>
      </c>
      <c r="C11" s="330">
        <v>9.4494453047600189</v>
      </c>
      <c r="D11" s="330">
        <f t="shared" si="0"/>
        <v>11.67907286328221</v>
      </c>
      <c r="E11" s="331"/>
      <c r="F11" s="330">
        <v>2.9791383447638813</v>
      </c>
      <c r="G11" s="330">
        <v>10.485023960684501</v>
      </c>
      <c r="H11" s="330">
        <f t="shared" si="1"/>
        <v>13.464162305448383</v>
      </c>
      <c r="I11" s="331"/>
      <c r="J11" s="330">
        <v>4.3887220288872602</v>
      </c>
      <c r="K11" s="330">
        <v>11.900660457402294</v>
      </c>
      <c r="L11" s="330">
        <f t="shared" si="2"/>
        <v>16.289382486289554</v>
      </c>
      <c r="M11" s="236"/>
      <c r="N11" s="328">
        <f t="shared" si="3"/>
        <v>5.9672513699526863</v>
      </c>
      <c r="O11" s="328">
        <f t="shared" si="4"/>
        <v>2.6163335868074622</v>
      </c>
      <c r="P11" s="328"/>
      <c r="Q11" s="328">
        <f t="shared" si="5"/>
        <v>2.1016175177550167</v>
      </c>
      <c r="R11" s="328">
        <f t="shared" si="6"/>
        <v>0.84788064897463045</v>
      </c>
      <c r="S11" s="327"/>
      <c r="T11" s="328">
        <f t="shared" si="7"/>
        <v>2.8855051115541208</v>
      </c>
      <c r="U11" s="328">
        <f t="shared" si="8"/>
        <v>1.277977233476113</v>
      </c>
    </row>
    <row r="12" spans="1:21" x14ac:dyDescent="0.2">
      <c r="A12" s="329" t="str">
        <f>name!D7</f>
        <v>22 Health professionals</v>
      </c>
      <c r="B12" s="330">
        <v>8.1678732421958493</v>
      </c>
      <c r="C12" s="330">
        <v>2.962560629730671</v>
      </c>
      <c r="D12" s="330">
        <f t="shared" si="0"/>
        <v>11.13043387192652</v>
      </c>
      <c r="E12" s="331"/>
      <c r="F12" s="330">
        <v>8.8742988957025215</v>
      </c>
      <c r="G12" s="330">
        <v>3.5238986703080513</v>
      </c>
      <c r="H12" s="330">
        <f t="shared" si="1"/>
        <v>12.398197566010573</v>
      </c>
      <c r="I12" s="331"/>
      <c r="J12" s="330">
        <v>10.9718132416671</v>
      </c>
      <c r="K12" s="330">
        <v>4.4452316303466386</v>
      </c>
      <c r="L12" s="330">
        <f t="shared" si="2"/>
        <v>15.417044872013738</v>
      </c>
      <c r="M12" s="236"/>
      <c r="N12" s="328">
        <f t="shared" si="3"/>
        <v>1.6728535339920914</v>
      </c>
      <c r="O12" s="328">
        <f t="shared" si="4"/>
        <v>1.4245190467192526</v>
      </c>
      <c r="P12" s="328"/>
      <c r="Q12" s="328">
        <f t="shared" si="5"/>
        <v>3.5311964525605699</v>
      </c>
      <c r="R12" s="328">
        <f t="shared" si="6"/>
        <v>1.5604770738389728</v>
      </c>
      <c r="S12" s="327"/>
      <c r="T12" s="328">
        <f t="shared" si="7"/>
        <v>2.1807984000707048</v>
      </c>
      <c r="U12" s="328">
        <f t="shared" si="8"/>
        <v>1.4634220363676453</v>
      </c>
    </row>
    <row r="13" spans="1:21" x14ac:dyDescent="0.2">
      <c r="A13" s="329" t="str">
        <f>name!D8</f>
        <v>23 Teaching and other educational professionals</v>
      </c>
      <c r="B13" s="330">
        <v>7.8168178347807613</v>
      </c>
      <c r="C13" s="330">
        <v>4.3167698408734481</v>
      </c>
      <c r="D13" s="330">
        <f t="shared" si="0"/>
        <v>12.133587675654208</v>
      </c>
      <c r="E13" s="331"/>
      <c r="F13" s="330">
        <v>8.6149545345589491</v>
      </c>
      <c r="G13" s="330">
        <v>3.9490019668979808</v>
      </c>
      <c r="H13" s="330">
        <f t="shared" si="1"/>
        <v>12.56395650145693</v>
      </c>
      <c r="I13" s="331"/>
      <c r="J13" s="330">
        <v>9.9947364506548837</v>
      </c>
      <c r="K13" s="330">
        <v>4.7955809017003208</v>
      </c>
      <c r="L13" s="330">
        <f t="shared" si="2"/>
        <v>14.790317352355205</v>
      </c>
      <c r="M13" s="236"/>
      <c r="N13" s="328">
        <f t="shared" si="3"/>
        <v>1.9634683232322869</v>
      </c>
      <c r="O13" s="328">
        <f t="shared" si="4"/>
        <v>0.99531400630181732</v>
      </c>
      <c r="P13" s="328"/>
      <c r="Q13" s="328">
        <f t="shared" si="5"/>
        <v>-1.7651262696806391</v>
      </c>
      <c r="R13" s="328">
        <f t="shared" si="6"/>
        <v>1.3032996581383349</v>
      </c>
      <c r="S13" s="327"/>
      <c r="T13" s="328">
        <f t="shared" si="7"/>
        <v>0.69952878143424435</v>
      </c>
      <c r="U13" s="328">
        <f t="shared" si="8"/>
        <v>1.0935400082562108</v>
      </c>
    </row>
    <row r="14" spans="1:21" x14ac:dyDescent="0.2">
      <c r="A14" s="329" t="str">
        <f>name!D9</f>
        <v>24 Business, media and public service professionals</v>
      </c>
      <c r="B14" s="330">
        <v>5.0875775733760937</v>
      </c>
      <c r="C14" s="330">
        <v>7.9936720960460663</v>
      </c>
      <c r="D14" s="330">
        <f t="shared" si="0"/>
        <v>13.08124966942216</v>
      </c>
      <c r="E14" s="331"/>
      <c r="F14" s="330">
        <v>7.0456340294288884</v>
      </c>
      <c r="G14" s="330">
        <v>9.1811360488068221</v>
      </c>
      <c r="H14" s="330">
        <f t="shared" si="1"/>
        <v>16.22677007823571</v>
      </c>
      <c r="I14" s="331"/>
      <c r="J14" s="330">
        <v>9.4265783162136607</v>
      </c>
      <c r="K14" s="330">
        <v>11.721763530860599</v>
      </c>
      <c r="L14" s="330">
        <f t="shared" si="2"/>
        <v>21.14834184707426</v>
      </c>
      <c r="M14" s="236"/>
      <c r="N14" s="328">
        <f t="shared" si="3"/>
        <v>6.7288444448523554</v>
      </c>
      <c r="O14" s="328">
        <f t="shared" si="4"/>
        <v>1.9597902259566924</v>
      </c>
      <c r="P14" s="328"/>
      <c r="Q14" s="328">
        <f t="shared" si="5"/>
        <v>2.8087357747274</v>
      </c>
      <c r="R14" s="328">
        <f t="shared" si="6"/>
        <v>1.6419766341081221</v>
      </c>
      <c r="S14" s="327"/>
      <c r="T14" s="328">
        <f t="shared" si="7"/>
        <v>4.403863354380122</v>
      </c>
      <c r="U14" s="328">
        <f t="shared" si="8"/>
        <v>1.7816802170652402</v>
      </c>
    </row>
    <row r="15" spans="1:21" x14ac:dyDescent="0.2">
      <c r="A15" s="329" t="str">
        <f>name!D10</f>
        <v>31 Science, engineering and technology associate professionals</v>
      </c>
      <c r="B15" s="330">
        <v>1.0090772316491545</v>
      </c>
      <c r="C15" s="330">
        <v>2.6606344127021138</v>
      </c>
      <c r="D15" s="330">
        <f t="shared" si="0"/>
        <v>3.6697116443512683</v>
      </c>
      <c r="E15" s="331"/>
      <c r="F15" s="330">
        <v>1.3000739625014199</v>
      </c>
      <c r="G15" s="330">
        <v>3.2583167460810509</v>
      </c>
      <c r="H15" s="330">
        <f t="shared" si="1"/>
        <v>4.5583907085824711</v>
      </c>
      <c r="I15" s="331"/>
      <c r="J15" s="330">
        <v>1.6124827695235897</v>
      </c>
      <c r="K15" s="330">
        <v>2.7511024799517703</v>
      </c>
      <c r="L15" s="330">
        <f t="shared" si="2"/>
        <v>4.36358524947536</v>
      </c>
      <c r="M15" s="236"/>
      <c r="N15" s="328">
        <f t="shared" si="3"/>
        <v>5.1983021761063952</v>
      </c>
      <c r="O15" s="328">
        <f t="shared" si="4"/>
        <v>1.4460484150048858</v>
      </c>
      <c r="P15" s="328"/>
      <c r="Q15" s="328">
        <f t="shared" si="5"/>
        <v>4.1361744325408845</v>
      </c>
      <c r="R15" s="328">
        <f t="shared" si="6"/>
        <v>-1.1217212165584578</v>
      </c>
      <c r="S15" s="327"/>
      <c r="T15" s="328">
        <f t="shared" si="7"/>
        <v>4.4325593177905409</v>
      </c>
      <c r="U15" s="328">
        <f t="shared" si="8"/>
        <v>-0.29074732273742798</v>
      </c>
    </row>
    <row r="16" spans="1:21" x14ac:dyDescent="0.2">
      <c r="A16" s="329" t="str">
        <f>name!D11</f>
        <v>32 Health and social care associate professionals</v>
      </c>
      <c r="B16" s="330">
        <v>3.7882052894779661</v>
      </c>
      <c r="C16" s="330">
        <v>1.1554984766499576</v>
      </c>
      <c r="D16" s="330">
        <f t="shared" si="0"/>
        <v>4.9437037661279239</v>
      </c>
      <c r="E16" s="331"/>
      <c r="F16" s="330">
        <v>4.1183979064822918</v>
      </c>
      <c r="G16" s="330">
        <v>1.2159935482753392</v>
      </c>
      <c r="H16" s="330">
        <f t="shared" si="1"/>
        <v>5.3343914547576308</v>
      </c>
      <c r="I16" s="331"/>
      <c r="J16" s="330">
        <v>4.8764264965400086</v>
      </c>
      <c r="K16" s="330">
        <v>1.2721954751938565</v>
      </c>
      <c r="L16" s="330">
        <f t="shared" si="2"/>
        <v>6.1486219717338653</v>
      </c>
      <c r="M16" s="236"/>
      <c r="N16" s="328">
        <f t="shared" si="3"/>
        <v>1.6854838942123918</v>
      </c>
      <c r="O16" s="328">
        <f t="shared" si="4"/>
        <v>1.1326898736107482</v>
      </c>
      <c r="P16" s="328"/>
      <c r="Q16" s="328">
        <f t="shared" si="5"/>
        <v>1.0258187214079006</v>
      </c>
      <c r="R16" s="328">
        <f t="shared" si="6"/>
        <v>0.30167178789120008</v>
      </c>
      <c r="S16" s="327"/>
      <c r="T16" s="328">
        <f t="shared" si="7"/>
        <v>1.5328293663773529</v>
      </c>
      <c r="U16" s="328">
        <f t="shared" si="8"/>
        <v>0.95151960406443248</v>
      </c>
    </row>
    <row r="17" spans="1:21" x14ac:dyDescent="0.2">
      <c r="A17" s="329" t="str">
        <f>name!D12</f>
        <v>33 Protective service occupations</v>
      </c>
      <c r="B17" s="330">
        <v>0.39815602111759013</v>
      </c>
      <c r="C17" s="330">
        <v>1.2159568083182348</v>
      </c>
      <c r="D17" s="330">
        <f t="shared" si="0"/>
        <v>1.6141128294358249</v>
      </c>
      <c r="E17" s="331"/>
      <c r="F17" s="330">
        <v>0.50127737745896939</v>
      </c>
      <c r="G17" s="330">
        <v>1.2770031486997278</v>
      </c>
      <c r="H17" s="330">
        <f t="shared" si="1"/>
        <v>1.7782805261586971</v>
      </c>
      <c r="I17" s="331"/>
      <c r="J17" s="330">
        <v>0.84324223982874513</v>
      </c>
      <c r="K17" s="330">
        <v>1.6733614251228075</v>
      </c>
      <c r="L17" s="330">
        <f t="shared" si="2"/>
        <v>2.5166036649515524</v>
      </c>
      <c r="M17" s="236"/>
      <c r="N17" s="328">
        <f t="shared" si="3"/>
        <v>4.7140515725519583</v>
      </c>
      <c r="O17" s="328">
        <f t="shared" si="4"/>
        <v>3.5281094135247937</v>
      </c>
      <c r="P17" s="328"/>
      <c r="Q17" s="328">
        <f t="shared" si="5"/>
        <v>0.98451031378767873</v>
      </c>
      <c r="R17" s="328">
        <f t="shared" si="6"/>
        <v>1.8184588151151759</v>
      </c>
      <c r="S17" s="327"/>
      <c r="T17" s="328">
        <f t="shared" si="7"/>
        <v>1.956114565457634</v>
      </c>
      <c r="U17" s="328">
        <f t="shared" si="8"/>
        <v>2.3420951174925486</v>
      </c>
    </row>
    <row r="18" spans="1:21" x14ac:dyDescent="0.2">
      <c r="A18" s="329" t="str">
        <f>name!D13</f>
        <v>34 Culture, media and sports occupations</v>
      </c>
      <c r="B18" s="330">
        <v>2.7622949867727939</v>
      </c>
      <c r="C18" s="330">
        <v>2.682286495561605</v>
      </c>
      <c r="D18" s="330">
        <f t="shared" si="0"/>
        <v>5.4445814823343994</v>
      </c>
      <c r="E18" s="331"/>
      <c r="F18" s="330">
        <v>3.1880204583915379</v>
      </c>
      <c r="G18" s="330">
        <v>2.3722335096431744</v>
      </c>
      <c r="H18" s="330">
        <f t="shared" si="1"/>
        <v>5.5602539680347123</v>
      </c>
      <c r="I18" s="331"/>
      <c r="J18" s="330">
        <v>4.0993178829975685</v>
      </c>
      <c r="K18" s="330">
        <v>3.0214931614889524</v>
      </c>
      <c r="L18" s="330">
        <f t="shared" si="2"/>
        <v>7.1208110444865209</v>
      </c>
      <c r="M18" s="236"/>
      <c r="N18" s="328">
        <f t="shared" si="3"/>
        <v>2.9082537918949658</v>
      </c>
      <c r="O18" s="328">
        <f t="shared" si="4"/>
        <v>1.6902620515673039</v>
      </c>
      <c r="P18" s="327"/>
      <c r="Q18" s="328">
        <f t="shared" si="5"/>
        <v>-2.4268210382725974</v>
      </c>
      <c r="R18" s="328">
        <f t="shared" si="6"/>
        <v>1.6258704885509179</v>
      </c>
      <c r="S18" s="327"/>
      <c r="T18" s="328">
        <f t="shared" si="7"/>
        <v>0.42134304913186149</v>
      </c>
      <c r="U18" s="328">
        <f t="shared" si="8"/>
        <v>1.662859765136071</v>
      </c>
    </row>
    <row r="19" spans="1:21" x14ac:dyDescent="0.2">
      <c r="A19" s="329" t="str">
        <f>name!D14</f>
        <v>35 Business and public service associate professionals</v>
      </c>
      <c r="B19" s="330">
        <v>6.0048718590218702</v>
      </c>
      <c r="C19" s="330">
        <v>7.3380492470499741</v>
      </c>
      <c r="D19" s="330">
        <f t="shared" si="0"/>
        <v>13.342921106071845</v>
      </c>
      <c r="E19" s="331"/>
      <c r="F19" s="330">
        <v>6.9862776257517369</v>
      </c>
      <c r="G19" s="330">
        <v>7.8503800529689078</v>
      </c>
      <c r="H19" s="330">
        <f t="shared" si="1"/>
        <v>14.836657678720645</v>
      </c>
      <c r="I19" s="331"/>
      <c r="J19" s="330">
        <v>7.9691479991447745</v>
      </c>
      <c r="K19" s="330">
        <v>7.4255440915697193</v>
      </c>
      <c r="L19" s="330">
        <f t="shared" si="2"/>
        <v>15.394692090714493</v>
      </c>
      <c r="M19" s="236"/>
      <c r="N19" s="328">
        <f t="shared" si="3"/>
        <v>3.0738312725110184</v>
      </c>
      <c r="O19" s="328">
        <f t="shared" si="4"/>
        <v>0.88139292821567405</v>
      </c>
      <c r="P19" s="327"/>
      <c r="Q19" s="328">
        <f t="shared" si="5"/>
        <v>1.3589287874218314</v>
      </c>
      <c r="R19" s="328">
        <f t="shared" si="6"/>
        <v>-0.37021955580713861</v>
      </c>
      <c r="S19" s="327"/>
      <c r="T19" s="328">
        <f t="shared" si="7"/>
        <v>2.1449809259366015</v>
      </c>
      <c r="U19" s="328">
        <f t="shared" si="8"/>
        <v>0.24644846624719552</v>
      </c>
    </row>
    <row r="20" spans="1:21" x14ac:dyDescent="0.2">
      <c r="A20" s="329" t="str">
        <f>name!D15</f>
        <v>41 Administrative occupations</v>
      </c>
      <c r="B20" s="330">
        <v>14.604611660565221</v>
      </c>
      <c r="C20" s="330">
        <v>5.2368930125443987</v>
      </c>
      <c r="D20" s="330">
        <f t="shared" si="0"/>
        <v>19.841504673109618</v>
      </c>
      <c r="E20" s="331"/>
      <c r="F20" s="330">
        <v>14.63798224402562</v>
      </c>
      <c r="G20" s="330">
        <v>5.6271660589063073</v>
      </c>
      <c r="H20" s="330">
        <f t="shared" si="1"/>
        <v>20.265148302931927</v>
      </c>
      <c r="I20" s="331"/>
      <c r="J20" s="330">
        <v>12.363002865794575</v>
      </c>
      <c r="K20" s="330">
        <v>5.7583390218301673</v>
      </c>
      <c r="L20" s="330">
        <f t="shared" si="2"/>
        <v>18.121341887624745</v>
      </c>
      <c r="M20" s="236"/>
      <c r="N20" s="328">
        <f t="shared" si="3"/>
        <v>4.5656983070019308E-2</v>
      </c>
      <c r="O20" s="328">
        <f t="shared" si="4"/>
        <v>-1.1197588456460461</v>
      </c>
      <c r="P20" s="327"/>
      <c r="Q20" s="328">
        <f t="shared" si="5"/>
        <v>1.4479337634951017</v>
      </c>
      <c r="R20" s="328">
        <f t="shared" si="6"/>
        <v>0.15373884218048417</v>
      </c>
      <c r="S20" s="327"/>
      <c r="T20" s="328">
        <f t="shared" si="7"/>
        <v>0.42342670583752628</v>
      </c>
      <c r="U20" s="328">
        <f t="shared" si="8"/>
        <v>-0.74264350556354497</v>
      </c>
    </row>
    <row r="21" spans="1:21" x14ac:dyDescent="0.2">
      <c r="A21" s="329" t="str">
        <f>name!D16</f>
        <v>42 Secretarial and related occupations</v>
      </c>
      <c r="B21" s="330">
        <v>4.8910805736376197</v>
      </c>
      <c r="C21" s="330">
        <v>0.59024313535790063</v>
      </c>
      <c r="D21" s="330">
        <f t="shared" si="0"/>
        <v>5.4813237089955207</v>
      </c>
      <c r="E21" s="331"/>
      <c r="F21" s="330">
        <v>4.4563508538006964</v>
      </c>
      <c r="G21" s="330">
        <v>0.42069610576324112</v>
      </c>
      <c r="H21" s="330">
        <f t="shared" si="1"/>
        <v>4.8770469595639376</v>
      </c>
      <c r="I21" s="331"/>
      <c r="J21" s="330">
        <v>4.1991569091041479</v>
      </c>
      <c r="K21" s="330">
        <v>0.78297791964307217</v>
      </c>
      <c r="L21" s="330">
        <f t="shared" si="2"/>
        <v>4.9821348287472205</v>
      </c>
      <c r="M21" s="236"/>
      <c r="N21" s="328">
        <f t="shared" si="3"/>
        <v>-1.8444385071407221</v>
      </c>
      <c r="O21" s="328">
        <f t="shared" si="4"/>
        <v>-0.39552551384040013</v>
      </c>
      <c r="P21" s="327"/>
      <c r="Q21" s="328">
        <f t="shared" si="5"/>
        <v>-6.5482347393264533</v>
      </c>
      <c r="R21" s="328">
        <f t="shared" si="6"/>
        <v>4.2282393302165877</v>
      </c>
      <c r="S21" s="327"/>
      <c r="T21" s="328">
        <f t="shared" si="7"/>
        <v>-2.3090580186294729</v>
      </c>
      <c r="U21" s="328">
        <f t="shared" si="8"/>
        <v>0.14222487169783804</v>
      </c>
    </row>
    <row r="22" spans="1:21" x14ac:dyDescent="0.2">
      <c r="A22" s="329" t="str">
        <f>name!D17</f>
        <v>51 Skilled agricultural and related trades</v>
      </c>
      <c r="B22" s="330">
        <v>0.49007880684280047</v>
      </c>
      <c r="C22" s="330">
        <v>4.6105434375927183</v>
      </c>
      <c r="D22" s="330">
        <f t="shared" si="0"/>
        <v>5.1006222444355185</v>
      </c>
      <c r="E22" s="331"/>
      <c r="F22" s="330">
        <v>0.64432738711168902</v>
      </c>
      <c r="G22" s="330">
        <v>4.5596083142465771</v>
      </c>
      <c r="H22" s="330">
        <f t="shared" si="1"/>
        <v>5.2039357013582661</v>
      </c>
      <c r="I22" s="331"/>
      <c r="J22" s="330">
        <v>0.85370167658556917</v>
      </c>
      <c r="K22" s="330">
        <v>4.6669195808157697</v>
      </c>
      <c r="L22" s="330">
        <f t="shared" si="2"/>
        <v>5.5206212574013387</v>
      </c>
      <c r="M22" s="236"/>
      <c r="N22" s="328">
        <f t="shared" si="3"/>
        <v>5.6253433895527616</v>
      </c>
      <c r="O22" s="328">
        <f t="shared" si="4"/>
        <v>1.8935365677483329</v>
      </c>
      <c r="P22" s="327"/>
      <c r="Q22" s="328">
        <f t="shared" si="5"/>
        <v>-0.2219335338244921</v>
      </c>
      <c r="R22" s="328">
        <f t="shared" si="6"/>
        <v>0.15520372670443372</v>
      </c>
      <c r="S22" s="327"/>
      <c r="T22" s="328">
        <f t="shared" si="7"/>
        <v>0.40185857394063884</v>
      </c>
      <c r="U22" s="328">
        <f t="shared" si="8"/>
        <v>0.39461118525825345</v>
      </c>
    </row>
    <row r="23" spans="1:21" x14ac:dyDescent="0.2">
      <c r="A23" s="329" t="str">
        <f>name!D18</f>
        <v>52 Skilled metal, electrical and electronic trades</v>
      </c>
      <c r="B23" s="330">
        <v>0.1706520378982806</v>
      </c>
      <c r="C23" s="330">
        <v>10.406818004012605</v>
      </c>
      <c r="D23" s="330">
        <f t="shared" si="0"/>
        <v>10.577470041910885</v>
      </c>
      <c r="E23" s="331"/>
      <c r="F23" s="330">
        <v>0.21868664816810887</v>
      </c>
      <c r="G23" s="330">
        <v>8.9131314667943613</v>
      </c>
      <c r="H23" s="330">
        <f t="shared" si="1"/>
        <v>9.1318181149624706</v>
      </c>
      <c r="I23" s="331"/>
      <c r="J23" s="330">
        <v>0.71506210952273908</v>
      </c>
      <c r="K23" s="330">
        <v>8.0047854066614512</v>
      </c>
      <c r="L23" s="330">
        <f t="shared" si="2"/>
        <v>8.7198475161841902</v>
      </c>
      <c r="M23" s="236"/>
      <c r="N23" s="328">
        <f t="shared" si="3"/>
        <v>5.0853458396016737</v>
      </c>
      <c r="O23" s="328">
        <f t="shared" si="4"/>
        <v>8.2184808693135825</v>
      </c>
      <c r="P23" s="327"/>
      <c r="Q23" s="328">
        <f t="shared" si="5"/>
        <v>-3.0511927126191551</v>
      </c>
      <c r="R23" s="328">
        <f t="shared" si="6"/>
        <v>-0.71401270592275079</v>
      </c>
      <c r="S23" s="327"/>
      <c r="T23" s="328">
        <f t="shared" si="7"/>
        <v>-2.8964539746472617</v>
      </c>
      <c r="U23" s="328">
        <f t="shared" si="8"/>
        <v>-0.30728065728838905</v>
      </c>
    </row>
    <row r="24" spans="1:21" x14ac:dyDescent="0.2">
      <c r="A24" s="329" t="str">
        <f>name!D19</f>
        <v>53 Skilled construction and building trades</v>
      </c>
      <c r="B24" s="330">
        <v>0.1417398045884172</v>
      </c>
      <c r="C24" s="330">
        <v>11.534232372876287</v>
      </c>
      <c r="D24" s="330">
        <f t="shared" si="0"/>
        <v>11.675972177464704</v>
      </c>
      <c r="E24" s="331"/>
      <c r="F24" s="330">
        <v>0.20224289789465957</v>
      </c>
      <c r="G24" s="330">
        <v>9.2989376661751031</v>
      </c>
      <c r="H24" s="330">
        <f t="shared" si="1"/>
        <v>9.5011805640697631</v>
      </c>
      <c r="I24" s="331"/>
      <c r="J24" s="330">
        <v>0.27140840058374466</v>
      </c>
      <c r="K24" s="330">
        <v>9.6600346811162758</v>
      </c>
      <c r="L24" s="330">
        <f t="shared" si="2"/>
        <v>9.9314430817000208</v>
      </c>
      <c r="M24" s="236"/>
      <c r="N24" s="328">
        <f t="shared" si="3"/>
        <v>7.3683526956218381</v>
      </c>
      <c r="O24" s="328">
        <f t="shared" si="4"/>
        <v>1.9803896681652278</v>
      </c>
      <c r="P24" s="327"/>
      <c r="Q24" s="328">
        <f t="shared" si="5"/>
        <v>-4.2168913560906578</v>
      </c>
      <c r="R24" s="328">
        <f t="shared" si="6"/>
        <v>0.25430329838442844</v>
      </c>
      <c r="S24" s="327"/>
      <c r="T24" s="328">
        <f t="shared" si="7"/>
        <v>-4.0385273718757775</v>
      </c>
      <c r="U24" s="328">
        <f t="shared" si="8"/>
        <v>0.29570121715192244</v>
      </c>
    </row>
    <row r="25" spans="1:21" x14ac:dyDescent="0.2">
      <c r="A25" s="329" t="str">
        <f>name!D20</f>
        <v>54 Textiles, printing and other skilled trades</v>
      </c>
      <c r="B25" s="330">
        <v>2.7396692860509546</v>
      </c>
      <c r="C25" s="330">
        <v>3.8446830338536624</v>
      </c>
      <c r="D25" s="330">
        <f t="shared" si="0"/>
        <v>6.5843523199046174</v>
      </c>
      <c r="E25" s="331"/>
      <c r="F25" s="330">
        <v>2.8856163545265332</v>
      </c>
      <c r="G25" s="330">
        <v>3.2833791468562215</v>
      </c>
      <c r="H25" s="330">
        <f t="shared" si="1"/>
        <v>6.1689955013827547</v>
      </c>
      <c r="I25" s="331"/>
      <c r="J25" s="330">
        <v>3.0478208318203328</v>
      </c>
      <c r="K25" s="330">
        <v>3.1898541386472186</v>
      </c>
      <c r="L25" s="330">
        <f t="shared" si="2"/>
        <v>6.2376749704675518</v>
      </c>
      <c r="M25" s="236"/>
      <c r="N25" s="328">
        <f t="shared" si="3"/>
        <v>1.0434322529389251</v>
      </c>
      <c r="O25" s="328">
        <f t="shared" si="4"/>
        <v>0.36525433819758479</v>
      </c>
      <c r="P25" s="327"/>
      <c r="Q25" s="328">
        <f t="shared" si="5"/>
        <v>-3.1070677909844191</v>
      </c>
      <c r="R25" s="328">
        <f t="shared" si="6"/>
        <v>-0.19246740074059243</v>
      </c>
      <c r="S25" s="327"/>
      <c r="T25" s="328">
        <f t="shared" si="7"/>
        <v>-1.2947441784532221</v>
      </c>
      <c r="U25" s="328">
        <f t="shared" si="8"/>
        <v>7.3837186666980692E-2</v>
      </c>
    </row>
    <row r="26" spans="1:21" x14ac:dyDescent="0.2">
      <c r="A26" s="329" t="str">
        <f>name!D21</f>
        <v>61 Caring personal service occupations</v>
      </c>
      <c r="B26" s="330">
        <v>18.478301498300738</v>
      </c>
      <c r="C26" s="330">
        <v>2.0775647134076798</v>
      </c>
      <c r="D26" s="330">
        <f t="shared" si="0"/>
        <v>20.555866211708416</v>
      </c>
      <c r="E26" s="331"/>
      <c r="F26" s="330">
        <v>17.25565399186106</v>
      </c>
      <c r="G26" s="330">
        <v>1.9242490731602042</v>
      </c>
      <c r="H26" s="330">
        <f t="shared" si="1"/>
        <v>19.179903065021264</v>
      </c>
      <c r="I26" s="331"/>
      <c r="J26" s="330">
        <v>19.94508726507684</v>
      </c>
      <c r="K26" s="330">
        <v>2.8724752427590188</v>
      </c>
      <c r="L26" s="330">
        <f t="shared" si="2"/>
        <v>22.817562507835859</v>
      </c>
      <c r="M26" s="236"/>
      <c r="N26" s="328">
        <f t="shared" si="3"/>
        <v>-1.3598157136158306</v>
      </c>
      <c r="O26" s="328">
        <f t="shared" si="4"/>
        <v>0.97029717395595849</v>
      </c>
      <c r="P26" s="327"/>
      <c r="Q26" s="328">
        <f t="shared" si="5"/>
        <v>-1.5215180887819146</v>
      </c>
      <c r="R26" s="328">
        <f t="shared" si="6"/>
        <v>2.7069109020210869</v>
      </c>
      <c r="S26" s="327"/>
      <c r="T26" s="328">
        <f t="shared" si="7"/>
        <v>-1.376110728979818</v>
      </c>
      <c r="U26" s="328">
        <f t="shared" si="8"/>
        <v>1.1645116490404783</v>
      </c>
    </row>
    <row r="27" spans="1:21" x14ac:dyDescent="0.2">
      <c r="A27" s="329" t="str">
        <f>name!D22</f>
        <v>62 Leisure, travel and related personal service occupations</v>
      </c>
      <c r="B27" s="330">
        <v>4.5730976709508084</v>
      </c>
      <c r="C27" s="330">
        <v>1.5715015113867612</v>
      </c>
      <c r="D27" s="330">
        <f t="shared" si="0"/>
        <v>6.1445991823375694</v>
      </c>
      <c r="E27" s="331"/>
      <c r="F27" s="330">
        <v>4.2500976451005261</v>
      </c>
      <c r="G27" s="330">
        <v>1.7970645115141097</v>
      </c>
      <c r="H27" s="330">
        <f t="shared" si="1"/>
        <v>6.0471621566146361</v>
      </c>
      <c r="I27" s="331"/>
      <c r="J27" s="330">
        <v>5.1521559005989186</v>
      </c>
      <c r="K27" s="330">
        <v>2.291887258863766</v>
      </c>
      <c r="L27" s="330">
        <f t="shared" si="2"/>
        <v>7.4440431594626846</v>
      </c>
      <c r="M27" s="236"/>
      <c r="N27" s="328">
        <f t="shared" si="3"/>
        <v>-1.4542983160699907</v>
      </c>
      <c r="O27" s="328">
        <f t="shared" si="4"/>
        <v>1.2914230325595355</v>
      </c>
      <c r="P27" s="327"/>
      <c r="Q27" s="328">
        <f t="shared" si="5"/>
        <v>2.7187611621353858</v>
      </c>
      <c r="R27" s="328">
        <f t="shared" si="6"/>
        <v>1.6346912442006367</v>
      </c>
      <c r="S27" s="327"/>
      <c r="T27" s="328">
        <f t="shared" si="7"/>
        <v>-0.31917788655765333</v>
      </c>
      <c r="U27" s="328">
        <f t="shared" si="8"/>
        <v>1.3951428003984301</v>
      </c>
    </row>
    <row r="28" spans="1:21" x14ac:dyDescent="0.2">
      <c r="A28" s="329" t="str">
        <f>name!D23</f>
        <v>63 Community and civil enforcement occupations</v>
      </c>
      <c r="B28" s="330">
        <v>4.475573674620973E-2</v>
      </c>
      <c r="C28" s="330">
        <v>0.17562644022706311</v>
      </c>
      <c r="D28" s="330">
        <f t="shared" si="0"/>
        <v>0.22038217697327284</v>
      </c>
      <c r="E28" s="331"/>
      <c r="F28" s="330">
        <v>5.1579127480620109E-2</v>
      </c>
      <c r="G28" s="330">
        <v>0.20244986554228828</v>
      </c>
      <c r="H28" s="330">
        <f t="shared" si="1"/>
        <v>0.25402899302290838</v>
      </c>
      <c r="I28" s="331"/>
      <c r="J28" s="330">
        <v>6.0311841784167652E-2</v>
      </c>
      <c r="K28" s="330">
        <v>0.13367851093172126</v>
      </c>
      <c r="L28" s="330">
        <f>SUM(J28:K28)</f>
        <v>0.19399035271588891</v>
      </c>
      <c r="M28" s="236"/>
      <c r="N28" s="328">
        <f t="shared" si="3"/>
        <v>2.8786024877085259</v>
      </c>
      <c r="O28" s="328">
        <f t="shared" si="4"/>
        <v>1.0481980468605157</v>
      </c>
      <c r="P28" s="327"/>
      <c r="Q28" s="328">
        <f t="shared" si="5"/>
        <v>2.8834499366617639</v>
      </c>
      <c r="R28" s="328">
        <f t="shared" si="6"/>
        <v>-2.7290986047819876</v>
      </c>
      <c r="S28" s="327"/>
      <c r="T28" s="328">
        <f t="shared" si="7"/>
        <v>2.8824655791217291</v>
      </c>
      <c r="U28" s="328">
        <f t="shared" si="8"/>
        <v>-1.7815393968768856</v>
      </c>
    </row>
    <row r="29" spans="1:21" x14ac:dyDescent="0.2">
      <c r="A29" s="329" t="str">
        <f>name!D24</f>
        <v>71 Sales occupations</v>
      </c>
      <c r="B29" s="330">
        <v>13.916948608724974</v>
      </c>
      <c r="C29" s="330">
        <v>8.2797189664303925</v>
      </c>
      <c r="D29" s="330">
        <f t="shared" si="0"/>
        <v>22.196667575155367</v>
      </c>
      <c r="E29" s="331"/>
      <c r="F29" s="330">
        <v>13.072697017938456</v>
      </c>
      <c r="G29" s="330">
        <v>8.1748158536064253</v>
      </c>
      <c r="H29" s="330">
        <f t="shared" si="1"/>
        <v>21.247512871544881</v>
      </c>
      <c r="I29" s="331"/>
      <c r="J29" s="330">
        <v>11.601543894491368</v>
      </c>
      <c r="K29" s="330">
        <v>7.7567629432186411</v>
      </c>
      <c r="L29" s="330">
        <f t="shared" si="2"/>
        <v>19.35830683771001</v>
      </c>
      <c r="M29" s="236"/>
      <c r="N29" s="328">
        <f t="shared" si="3"/>
        <v>-1.2438309453136398</v>
      </c>
      <c r="O29" s="328">
        <f t="shared" si="4"/>
        <v>-0.79275879093311241</v>
      </c>
      <c r="P29" s="327"/>
      <c r="Q29" s="328">
        <f t="shared" si="5"/>
        <v>-0.2546918204558879</v>
      </c>
      <c r="R29" s="328">
        <f t="shared" si="6"/>
        <v>-0.34934231025235407</v>
      </c>
      <c r="S29" s="327"/>
      <c r="T29" s="328">
        <f t="shared" si="7"/>
        <v>-0.87023774290772016</v>
      </c>
      <c r="U29" s="328">
        <f t="shared" si="8"/>
        <v>-0.61886526392785912</v>
      </c>
    </row>
    <row r="30" spans="1:21" x14ac:dyDescent="0.2">
      <c r="A30" s="329" t="str">
        <f>name!D25</f>
        <v>72 Customer service occupations</v>
      </c>
      <c r="B30" s="330">
        <v>2.1862205631583969</v>
      </c>
      <c r="C30" s="330">
        <v>1.4635701605760176</v>
      </c>
      <c r="D30" s="330">
        <f t="shared" si="0"/>
        <v>3.6497907237344145</v>
      </c>
      <c r="E30" s="331"/>
      <c r="F30" s="330">
        <v>2.5915352772852693</v>
      </c>
      <c r="G30" s="330">
        <v>1.5669364425325913</v>
      </c>
      <c r="H30" s="330">
        <f t="shared" si="1"/>
        <v>4.1584717198178609</v>
      </c>
      <c r="I30" s="331"/>
      <c r="J30" s="330">
        <v>3.7500015705648102</v>
      </c>
      <c r="K30" s="330">
        <v>2.7469104629636401</v>
      </c>
      <c r="L30" s="330">
        <f t="shared" si="2"/>
        <v>6.4969120335284503</v>
      </c>
      <c r="M30" s="236"/>
      <c r="N30" s="328">
        <f t="shared" si="3"/>
        <v>3.4600371542332642</v>
      </c>
      <c r="O30" s="328">
        <f t="shared" si="4"/>
        <v>2.4939636021990452</v>
      </c>
      <c r="P30" s="327"/>
      <c r="Q30" s="328">
        <f t="shared" si="5"/>
        <v>1.3742296357093009</v>
      </c>
      <c r="R30" s="328">
        <f t="shared" si="6"/>
        <v>3.8132709057379977</v>
      </c>
      <c r="S30" s="327"/>
      <c r="T30" s="328">
        <f t="shared" si="7"/>
        <v>2.6439030658608642</v>
      </c>
      <c r="U30" s="328">
        <f t="shared" si="8"/>
        <v>3.0192101025595441</v>
      </c>
    </row>
    <row r="31" spans="1:21" x14ac:dyDescent="0.2">
      <c r="A31" s="329" t="str">
        <f>name!D26</f>
        <v>81 Process, plant and machine operatives</v>
      </c>
      <c r="B31" s="330">
        <v>1.5000836138723586</v>
      </c>
      <c r="C31" s="330">
        <v>5.9155846842327895</v>
      </c>
      <c r="D31" s="330">
        <f t="shared" si="0"/>
        <v>7.4156682981051478</v>
      </c>
      <c r="E31" s="331"/>
      <c r="F31" s="330">
        <v>1.3197606430678221</v>
      </c>
      <c r="G31" s="330">
        <v>4.5799351118825591</v>
      </c>
      <c r="H31" s="330">
        <f t="shared" si="1"/>
        <v>5.8996957549503808</v>
      </c>
      <c r="I31" s="331"/>
      <c r="J31" s="330">
        <v>2.071336156406248</v>
      </c>
      <c r="K31" s="330">
        <v>5.0692314488218804</v>
      </c>
      <c r="L31" s="330">
        <f t="shared" si="2"/>
        <v>7.1405676052281279</v>
      </c>
      <c r="M31" s="236"/>
      <c r="N31" s="328">
        <f t="shared" si="3"/>
        <v>-2.528883412270555</v>
      </c>
      <c r="O31" s="328">
        <f t="shared" si="4"/>
        <v>3.0505611146516287</v>
      </c>
      <c r="P31" s="327"/>
      <c r="Q31" s="328">
        <f t="shared" si="5"/>
        <v>-4.9893411242358692</v>
      </c>
      <c r="R31" s="328">
        <f t="shared" si="6"/>
        <v>0.67899067872314589</v>
      </c>
      <c r="S31" s="327"/>
      <c r="T31" s="328">
        <f t="shared" si="7"/>
        <v>-4.4708608787856319</v>
      </c>
      <c r="U31" s="328">
        <f t="shared" si="8"/>
        <v>1.280742054143813</v>
      </c>
    </row>
    <row r="32" spans="1:21" x14ac:dyDescent="0.2">
      <c r="A32" s="329" t="str">
        <f>name!D27</f>
        <v>82 Transport and mobile machine drivers and operatives</v>
      </c>
      <c r="B32" s="330">
        <v>0.59286821798274791</v>
      </c>
      <c r="C32" s="330">
        <v>7.345011156508801</v>
      </c>
      <c r="D32" s="330">
        <f t="shared" si="0"/>
        <v>7.9378793744915486</v>
      </c>
      <c r="E32" s="331"/>
      <c r="F32" s="330">
        <v>0.57213672755423928</v>
      </c>
      <c r="G32" s="330">
        <v>6.7337749621254606</v>
      </c>
      <c r="H32" s="330">
        <f t="shared" si="1"/>
        <v>7.3059116896797001</v>
      </c>
      <c r="I32" s="331"/>
      <c r="J32" s="330">
        <v>0.94799634048633064</v>
      </c>
      <c r="K32" s="330">
        <v>7.1153102727725956</v>
      </c>
      <c r="L32" s="330">
        <f t="shared" si="2"/>
        <v>8.0633066132589271</v>
      </c>
      <c r="M32" s="236"/>
      <c r="N32" s="328">
        <f t="shared" si="3"/>
        <v>-0.70935507391580721</v>
      </c>
      <c r="O32" s="328">
        <f t="shared" si="4"/>
        <v>3.4237916556122405</v>
      </c>
      <c r="P32" s="327"/>
      <c r="Q32" s="328">
        <f t="shared" si="5"/>
        <v>-1.7226974512335347</v>
      </c>
      <c r="R32" s="328">
        <f t="shared" si="6"/>
        <v>0.36809539202902197</v>
      </c>
      <c r="S32" s="327"/>
      <c r="T32" s="328">
        <f t="shared" si="7"/>
        <v>-1.645556674652926</v>
      </c>
      <c r="U32" s="328">
        <f t="shared" si="8"/>
        <v>0.65976613917890781</v>
      </c>
    </row>
    <row r="33" spans="1:21" x14ac:dyDescent="0.2">
      <c r="A33" s="329" t="str">
        <f>name!D28</f>
        <v>91 Elementary trades and related occupations</v>
      </c>
      <c r="B33" s="330">
        <v>1.4744694113432102</v>
      </c>
      <c r="C33" s="330">
        <v>4.0030418744530953</v>
      </c>
      <c r="D33" s="330">
        <f t="shared" si="0"/>
        <v>5.4775112857963055</v>
      </c>
      <c r="E33" s="331"/>
      <c r="F33" s="330">
        <v>1.0642560596923925</v>
      </c>
      <c r="G33" s="330">
        <v>3.1330631572888978</v>
      </c>
      <c r="H33" s="330">
        <f t="shared" si="1"/>
        <v>4.1973192169812901</v>
      </c>
      <c r="I33" s="331"/>
      <c r="J33" s="330">
        <v>0.99108577010064425</v>
      </c>
      <c r="K33" s="330">
        <v>2.8384633260457659</v>
      </c>
      <c r="L33" s="330">
        <f t="shared" si="2"/>
        <v>3.82954909614641</v>
      </c>
      <c r="M33" s="236"/>
      <c r="N33" s="328">
        <f t="shared" si="3"/>
        <v>-6.3124088186957472</v>
      </c>
      <c r="O33" s="328">
        <f t="shared" si="4"/>
        <v>-0.47374241008735218</v>
      </c>
      <c r="P33" s="327"/>
      <c r="Q33" s="328">
        <f t="shared" si="5"/>
        <v>-4.7827129528678185</v>
      </c>
      <c r="R33" s="328">
        <f t="shared" si="6"/>
        <v>-0.65616012022998715</v>
      </c>
      <c r="S33" s="327"/>
      <c r="T33" s="328">
        <f t="shared" si="7"/>
        <v>-5.184848410962795</v>
      </c>
      <c r="U33" s="328">
        <f t="shared" si="8"/>
        <v>-0.60946168845963378</v>
      </c>
    </row>
    <row r="34" spans="1:21" x14ac:dyDescent="0.2">
      <c r="A34" s="329" t="str">
        <f>name!D29</f>
        <v>92 Elementary administration and service occupations</v>
      </c>
      <c r="B34" s="330">
        <v>14.687160654305197</v>
      </c>
      <c r="C34" s="330">
        <v>13.505910636755075</v>
      </c>
      <c r="D34" s="330">
        <f t="shared" ref="D34" si="9">SUM(B34:C34)</f>
        <v>28.193071291060271</v>
      </c>
      <c r="E34" s="331"/>
      <c r="F34" s="330">
        <v>14.853497826082869</v>
      </c>
      <c r="G34" s="330">
        <v>12.952922626899383</v>
      </c>
      <c r="H34" s="330">
        <f t="shared" ref="H34" si="10">SUM(F34:G34)</f>
        <v>27.806420452982252</v>
      </c>
      <c r="I34" s="331"/>
      <c r="J34" s="330">
        <v>16.188448238042387</v>
      </c>
      <c r="K34" s="330">
        <v>14.106500951729656</v>
      </c>
      <c r="L34" s="330">
        <f t="shared" ref="L34" si="11">SUM(J34:K34)</f>
        <v>30.294949189772041</v>
      </c>
      <c r="M34" s="236"/>
      <c r="N34" s="328">
        <f t="shared" si="3"/>
        <v>0.22548772418879981</v>
      </c>
      <c r="O34" s="328">
        <f t="shared" si="4"/>
        <v>0.57539933103434304</v>
      </c>
      <c r="P34" s="327"/>
      <c r="Q34" s="328">
        <f t="shared" si="5"/>
        <v>-0.83263357242704394</v>
      </c>
      <c r="R34" s="328">
        <f t="shared" si="6"/>
        <v>0.57038254455603621</v>
      </c>
      <c r="S34" s="327"/>
      <c r="T34" s="328">
        <f t="shared" si="7"/>
        <v>-0.27580502274363594</v>
      </c>
      <c r="U34" s="328">
        <f t="shared" si="8"/>
        <v>0.57306282292748367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126.37712855371606</v>
      </c>
      <c r="C36" s="333">
        <f t="shared" ref="C36:D36" si="12">SUM(C9:C34)</f>
        <v>137.94387144628388</v>
      </c>
      <c r="D36" s="333">
        <f t="shared" si="12"/>
        <v>264.32099999999991</v>
      </c>
      <c r="E36" s="333"/>
      <c r="F36" s="333">
        <f>SUM(F9:F34)</f>
        <v>133.1256798629569</v>
      </c>
      <c r="G36" s="333">
        <f t="shared" ref="G36:H36" si="13">SUM(G9:G34)</f>
        <v>135.9453201370431</v>
      </c>
      <c r="H36" s="333">
        <f t="shared" si="13"/>
        <v>269.07100000000003</v>
      </c>
      <c r="I36" s="333"/>
      <c r="J36" s="333">
        <f>SUM(J9:J34)</f>
        <v>150.65590389924071</v>
      </c>
      <c r="K36" s="333">
        <f t="shared" ref="K36:L36" si="14">SUM(K9:K34)</f>
        <v>149.18909610075917</v>
      </c>
      <c r="L36" s="333">
        <f t="shared" si="14"/>
        <v>299.84499999999991</v>
      </c>
      <c r="M36" s="258"/>
      <c r="N36" s="334">
        <f t="shared" si="3"/>
        <v>1.045894093322941</v>
      </c>
      <c r="O36" s="334">
        <f>IF(F36&gt;0,(EXP(LN(J36/F36)/($J$6-$F$6))-1)*100,0)</f>
        <v>0.82810874712537785</v>
      </c>
      <c r="P36" s="335"/>
      <c r="Q36" s="334">
        <f t="shared" ref="Q36" si="15">IF(C36&gt;0,(EXP(LN(G36/C36)/($F$6-$B$6))-1)*100,0)</f>
        <v>-0.29145697102607171</v>
      </c>
      <c r="R36" s="334">
        <f t="shared" ref="R36" si="16">IF(G36&gt;0,(EXP(LN(K36/G36)/($J$6-$F$6))-1)*100,0)</f>
        <v>0.62167010103082454</v>
      </c>
      <c r="S36" s="335"/>
      <c r="T36" s="334">
        <f t="shared" ref="T36" si="17">IF(D36&gt;0,(EXP(LN(H36/D36)/($F$6-$B$6))-1)*100,0)</f>
        <v>0.3568554518623257</v>
      </c>
      <c r="U36" s="334">
        <f t="shared" ref="U36" si="18">IF(H36&gt;0,(EXP(LN(L36/H36)/($J$6-$F$6))-1)*100,0)</f>
        <v>0.72454816770322061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Cornwall and the Isles of Scilly</v>
      </c>
      <c r="Q1" s="19" t="str">
        <f>CONCATENATE("Occupation Table 5.1  Males: Employment Change by Status (SOC 2020), ",B$5,"-",L$5,", ",Info!B5)</f>
        <v>Occupation Table 5.1  Males: Employment Change by Status (SOC 2020), 2015-2035, Cornwall and the Isles of Scilly</v>
      </c>
      <c r="AG1" s="19" t="str">
        <f>CONCATENATE("Occupation Table 5.2  Females: Employment Change by Status (SOC 2020), ",R$5,"-",AB$5,", ",Info!B5)</f>
        <v>Occupation Table 5.2  Females: Employment Change by Status (SOC 2020), 2015-2035, Cornwall and the Isles of Scilly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17.024558329487498</v>
      </c>
      <c r="C8" s="11">
        <v>2.4388884657205554</v>
      </c>
      <c r="D8" s="11">
        <v>6.7654970110023589</v>
      </c>
      <c r="E8" s="11">
        <f>SUM(B8:D8)</f>
        <v>26.228943806210413</v>
      </c>
      <c r="F8" s="11"/>
      <c r="G8" s="11">
        <v>19.481204400348851</v>
      </c>
      <c r="H8" s="11">
        <v>3.7820562880729809</v>
      </c>
      <c r="I8" s="11">
        <v>7.8421274592880925</v>
      </c>
      <c r="J8" s="11">
        <f>SUM(G8:I8)</f>
        <v>31.105388147709924</v>
      </c>
      <c r="K8" s="11"/>
      <c r="L8" s="11">
        <v>23.058023788538932</v>
      </c>
      <c r="M8" s="11">
        <v>5.0867570697033591</v>
      </c>
      <c r="N8" s="11">
        <v>9.358567624879587</v>
      </c>
      <c r="O8" s="11">
        <f>SUM(L8:N8)</f>
        <v>37.503348483121883</v>
      </c>
      <c r="Q8" s="10" t="str">
        <f>name!E4</f>
        <v>Managers, directors and senior officials</v>
      </c>
      <c r="R8" s="11">
        <v>12.855327533633046</v>
      </c>
      <c r="S8" s="11">
        <v>0.85303434574363668</v>
      </c>
      <c r="T8" s="11">
        <v>3.8996931149998884</v>
      </c>
      <c r="U8" s="11">
        <f>SUM(R8:T8)</f>
        <v>17.608054994376573</v>
      </c>
      <c r="V8" s="11"/>
      <c r="W8" s="11">
        <v>14.380885021820701</v>
      </c>
      <c r="X8" s="11">
        <v>1.3999856664583488</v>
      </c>
      <c r="Y8" s="11">
        <v>3.8833314331047331</v>
      </c>
      <c r="Z8" s="11">
        <f>SUM(W8:Y8)</f>
        <v>19.664202121383784</v>
      </c>
      <c r="AA8" s="11"/>
      <c r="AB8" s="11">
        <v>16.199060645835925</v>
      </c>
      <c r="AC8" s="11">
        <v>2.1181870856871838</v>
      </c>
      <c r="AD8" s="11">
        <v>4.8707840487784528</v>
      </c>
      <c r="AE8" s="11">
        <f>SUM(AB8:AD8)</f>
        <v>23.188031780301561</v>
      </c>
      <c r="AG8" s="10" t="str">
        <f>name!E4</f>
        <v>Managers, directors and senior officials</v>
      </c>
      <c r="AH8" s="11">
        <v>4.1692307958544479</v>
      </c>
      <c r="AI8" s="11">
        <v>1.5858541199769192</v>
      </c>
      <c r="AJ8" s="11">
        <v>2.865803896002471</v>
      </c>
      <c r="AK8" s="11">
        <f>SUM(AH8:AJ8)</f>
        <v>8.6208888118338383</v>
      </c>
      <c r="AL8" s="11"/>
      <c r="AM8" s="11">
        <v>5.1003193785281526</v>
      </c>
      <c r="AN8" s="11">
        <v>2.3820706216146323</v>
      </c>
      <c r="AO8" s="11">
        <v>3.9587960261833621</v>
      </c>
      <c r="AP8" s="11">
        <f>SUM(AM8:AO8)</f>
        <v>11.441186026326147</v>
      </c>
      <c r="AQ8" s="11"/>
      <c r="AR8" s="11">
        <v>6.858963142702998</v>
      </c>
      <c r="AS8" s="11">
        <v>2.9685699840161761</v>
      </c>
      <c r="AT8" s="11">
        <v>4.4877835761011386</v>
      </c>
      <c r="AU8" s="11">
        <f>SUM(AR8:AT8)</f>
        <v>14.315316702820313</v>
      </c>
    </row>
    <row r="9" spans="1:47" x14ac:dyDescent="0.2">
      <c r="A9" t="str">
        <f>name!E5</f>
        <v>Professional occupations</v>
      </c>
      <c r="B9" s="11">
        <v>30.196776378022726</v>
      </c>
      <c r="C9" s="11">
        <v>10.717708073545401</v>
      </c>
      <c r="D9" s="11">
        <v>7.1098596287169791</v>
      </c>
      <c r="E9" s="11">
        <f t="shared" ref="E9:E18" si="0">SUM(B9:D9)</f>
        <v>48.024344080285104</v>
      </c>
      <c r="F9" s="11"/>
      <c r="G9" s="11">
        <v>35.513163839551183</v>
      </c>
      <c r="H9" s="11">
        <v>12.527813358558209</v>
      </c>
      <c r="I9" s="11">
        <v>6.6121092530421661</v>
      </c>
      <c r="J9" s="11">
        <f t="shared" ref="J9:J16" si="1">SUM(G9:I9)</f>
        <v>54.653086451151552</v>
      </c>
      <c r="K9" s="11"/>
      <c r="L9" s="11">
        <v>44.376393087757315</v>
      </c>
      <c r="M9" s="11">
        <v>16.401864858936303</v>
      </c>
      <c r="N9" s="11">
        <v>6.8668286110391801</v>
      </c>
      <c r="O9" s="11">
        <f t="shared" ref="O9:O16" si="2">SUM(L9:N9)</f>
        <v>67.645086557732796</v>
      </c>
      <c r="Q9" s="10" t="str">
        <f>name!E5</f>
        <v>Professional occupations</v>
      </c>
      <c r="R9" s="11">
        <v>18.459662864805491</v>
      </c>
      <c r="S9" s="11">
        <v>1.903661457746602</v>
      </c>
      <c r="T9" s="11">
        <v>4.3591235488581068</v>
      </c>
      <c r="U9" s="11">
        <f t="shared" ref="U9:U16" si="3">SUM(R9:T9)</f>
        <v>24.7224478714102</v>
      </c>
      <c r="V9" s="11"/>
      <c r="W9" s="11">
        <v>21.199214607040531</v>
      </c>
      <c r="X9" s="11">
        <v>2.6511263325442171</v>
      </c>
      <c r="Y9" s="11">
        <v>3.2887197071126093</v>
      </c>
      <c r="Z9" s="11">
        <f t="shared" ref="Z9:Z16" si="4">SUM(W9:Y9)</f>
        <v>27.139060646697356</v>
      </c>
      <c r="AA9" s="11"/>
      <c r="AB9" s="11">
        <v>25.905674734364471</v>
      </c>
      <c r="AC9" s="11">
        <v>3.8150013668108858</v>
      </c>
      <c r="AD9" s="11">
        <v>3.1425604191345204</v>
      </c>
      <c r="AE9" s="11">
        <f t="shared" ref="AE9:AE16" si="5">SUM(AB9:AD9)</f>
        <v>32.863236520309876</v>
      </c>
      <c r="AG9" s="10" t="str">
        <f>name!E5</f>
        <v>Professional occupations</v>
      </c>
      <c r="AH9" s="11">
        <v>11.737113513217235</v>
      </c>
      <c r="AI9" s="11">
        <v>8.814046615798798</v>
      </c>
      <c r="AJ9" s="11">
        <v>2.7507360798588687</v>
      </c>
      <c r="AK9" s="11">
        <f t="shared" ref="AK9:AK18" si="6">SUM(AH9:AJ9)</f>
        <v>23.301896208874901</v>
      </c>
      <c r="AL9" s="11"/>
      <c r="AM9" s="11">
        <v>14.313949232510677</v>
      </c>
      <c r="AN9" s="11">
        <v>9.8766870260139932</v>
      </c>
      <c r="AO9" s="11">
        <v>3.3233895459295568</v>
      </c>
      <c r="AP9" s="11">
        <f t="shared" ref="AP9:AP18" si="7">SUM(AM9:AO9)</f>
        <v>27.514025804454228</v>
      </c>
      <c r="AQ9" s="11"/>
      <c r="AR9" s="11">
        <v>18.470718353392847</v>
      </c>
      <c r="AS9" s="11">
        <v>12.586863492125413</v>
      </c>
      <c r="AT9" s="11">
        <v>3.7242681919046574</v>
      </c>
      <c r="AU9" s="11">
        <f t="shared" ref="AU9:AU18" si="8">SUM(AR9:AT9)</f>
        <v>34.78185003742292</v>
      </c>
    </row>
    <row r="10" spans="1:47" x14ac:dyDescent="0.2">
      <c r="A10" t="str">
        <f>name!E6</f>
        <v>Associate professional occupations</v>
      </c>
      <c r="B10" s="11">
        <v>16.872368341969448</v>
      </c>
      <c r="C10" s="11">
        <v>6.1773715774337266</v>
      </c>
      <c r="D10" s="11">
        <v>5.9652909089180701</v>
      </c>
      <c r="E10" s="11">
        <f t="shared" si="0"/>
        <v>29.015030828321244</v>
      </c>
      <c r="F10" s="11"/>
      <c r="G10" s="11">
        <v>19.452666692520886</v>
      </c>
      <c r="H10" s="11">
        <v>7.1552170480993569</v>
      </c>
      <c r="I10" s="11">
        <v>5.4600905956339094</v>
      </c>
      <c r="J10" s="11">
        <f t="shared" si="1"/>
        <v>32.067974336254153</v>
      </c>
      <c r="K10" s="11"/>
      <c r="L10" s="11">
        <v>20.6977603152441</v>
      </c>
      <c r="M10" s="11">
        <v>8.3196030149750158</v>
      </c>
      <c r="N10" s="11">
        <v>6.5269506911426696</v>
      </c>
      <c r="O10" s="11">
        <f t="shared" si="2"/>
        <v>35.544314021361785</v>
      </c>
      <c r="Q10" s="10" t="str">
        <f>name!E6</f>
        <v>Associate professional occupations</v>
      </c>
      <c r="R10" s="11">
        <v>10.710515570439085</v>
      </c>
      <c r="S10" s="11">
        <v>1.3039076992932654</v>
      </c>
      <c r="T10" s="11">
        <v>3.0380021705495222</v>
      </c>
      <c r="U10" s="11">
        <f t="shared" si="3"/>
        <v>15.052425440281873</v>
      </c>
      <c r="V10" s="11"/>
      <c r="W10" s="11">
        <v>11.833405948357649</v>
      </c>
      <c r="X10" s="11">
        <v>1.8274648332139032</v>
      </c>
      <c r="Y10" s="11">
        <v>2.3130562240966528</v>
      </c>
      <c r="Z10" s="11">
        <f t="shared" si="4"/>
        <v>15.973927005668205</v>
      </c>
      <c r="AA10" s="11"/>
      <c r="AB10" s="11">
        <v>11.599920992299186</v>
      </c>
      <c r="AC10" s="11">
        <v>1.8347415168967727</v>
      </c>
      <c r="AD10" s="11">
        <v>2.7090341241311444</v>
      </c>
      <c r="AE10" s="11">
        <f t="shared" si="5"/>
        <v>16.143696633327103</v>
      </c>
      <c r="AG10" s="10" t="str">
        <f>name!E6</f>
        <v>Associate professional occupations</v>
      </c>
      <c r="AH10" s="11">
        <v>6.1618527715303628</v>
      </c>
      <c r="AI10" s="11">
        <v>4.8734638781404609</v>
      </c>
      <c r="AJ10" s="11">
        <v>2.9272887383685484</v>
      </c>
      <c r="AK10" s="11">
        <f t="shared" si="6"/>
        <v>13.962605388039371</v>
      </c>
      <c r="AL10" s="11"/>
      <c r="AM10" s="11">
        <v>7.619260744163241</v>
      </c>
      <c r="AN10" s="11">
        <v>5.3277522148854555</v>
      </c>
      <c r="AO10" s="11">
        <v>3.1470343715372535</v>
      </c>
      <c r="AP10" s="11">
        <f t="shared" si="7"/>
        <v>16.094047330585948</v>
      </c>
      <c r="AQ10" s="11"/>
      <c r="AR10" s="11">
        <v>9.0978393229449193</v>
      </c>
      <c r="AS10" s="11">
        <v>6.484861498078244</v>
      </c>
      <c r="AT10" s="11">
        <v>3.817916567011526</v>
      </c>
      <c r="AU10" s="11">
        <f t="shared" si="8"/>
        <v>19.400617388034689</v>
      </c>
    </row>
    <row r="11" spans="1:47" x14ac:dyDescent="0.2">
      <c r="A11" t="str">
        <f>name!E7</f>
        <v>Administrative and secretarial occupations</v>
      </c>
      <c r="B11" s="11">
        <v>13.115054517257162</v>
      </c>
      <c r="C11" s="11">
        <v>10.665065119251564</v>
      </c>
      <c r="D11" s="11">
        <v>1.5427087455964044</v>
      </c>
      <c r="E11" s="11">
        <f t="shared" si="0"/>
        <v>25.322828382105129</v>
      </c>
      <c r="F11" s="11"/>
      <c r="G11" s="11">
        <v>13.24847573253178</v>
      </c>
      <c r="H11" s="11">
        <v>10.192789475633713</v>
      </c>
      <c r="I11" s="11">
        <v>1.7009300543303785</v>
      </c>
      <c r="J11" s="11">
        <f t="shared" si="1"/>
        <v>25.142195262495871</v>
      </c>
      <c r="K11" s="11"/>
      <c r="L11" s="11">
        <v>11.901575751854439</v>
      </c>
      <c r="M11" s="11">
        <v>9.0265368007592919</v>
      </c>
      <c r="N11" s="11">
        <v>2.1753641637582399</v>
      </c>
      <c r="O11" s="11">
        <f t="shared" si="2"/>
        <v>23.103476716371972</v>
      </c>
      <c r="Q11" s="10" t="str">
        <f>name!E7</f>
        <v>Administrative and secretarial occupations</v>
      </c>
      <c r="R11" s="11">
        <v>4.4174178921663749</v>
      </c>
      <c r="S11" s="11">
        <v>1.0425379763909124</v>
      </c>
      <c r="T11" s="11">
        <v>0.36718027934501074</v>
      </c>
      <c r="U11" s="11">
        <f t="shared" si="3"/>
        <v>5.8271361479022978</v>
      </c>
      <c r="V11" s="11"/>
      <c r="W11" s="11">
        <v>4.6379723186113004</v>
      </c>
      <c r="X11" s="11">
        <v>1.1539761639553154</v>
      </c>
      <c r="Y11" s="11">
        <v>0.25591368210293902</v>
      </c>
      <c r="Z11" s="11">
        <f t="shared" si="4"/>
        <v>6.0478621646695547</v>
      </c>
      <c r="AA11" s="11"/>
      <c r="AB11" s="11">
        <v>5.1451283677563486</v>
      </c>
      <c r="AC11" s="11">
        <v>1.0176750961417935</v>
      </c>
      <c r="AD11" s="11">
        <v>0.37851347757509662</v>
      </c>
      <c r="AE11" s="11">
        <f t="shared" si="5"/>
        <v>6.5413169414732391</v>
      </c>
      <c r="AG11" s="10" t="str">
        <f>name!E7</f>
        <v>Administrative and secretarial occupations</v>
      </c>
      <c r="AH11" s="11">
        <v>8.6976366250907873</v>
      </c>
      <c r="AI11" s="11">
        <v>9.6225271428606494</v>
      </c>
      <c r="AJ11" s="11">
        <v>1.1755284662513938</v>
      </c>
      <c r="AK11" s="11">
        <f t="shared" si="6"/>
        <v>19.495692234202828</v>
      </c>
      <c r="AL11" s="11"/>
      <c r="AM11" s="11">
        <v>8.6105034139204761</v>
      </c>
      <c r="AN11" s="11">
        <v>9.038813311678398</v>
      </c>
      <c r="AO11" s="11">
        <v>1.4450163722274401</v>
      </c>
      <c r="AP11" s="11">
        <f t="shared" si="7"/>
        <v>19.094333097826311</v>
      </c>
      <c r="AQ11" s="11"/>
      <c r="AR11" s="11">
        <v>6.7564473840980881</v>
      </c>
      <c r="AS11" s="11">
        <v>8.0088617046174981</v>
      </c>
      <c r="AT11" s="11">
        <v>1.796850686183143</v>
      </c>
      <c r="AU11" s="11">
        <f t="shared" si="8"/>
        <v>16.562159774898728</v>
      </c>
    </row>
    <row r="12" spans="1:47" x14ac:dyDescent="0.2">
      <c r="A12" t="str">
        <f>name!E8</f>
        <v>Skilled trades occupations</v>
      </c>
      <c r="B12" s="11">
        <v>17.606567254083952</v>
      </c>
      <c r="C12" s="11">
        <v>2.9802368391082692</v>
      </c>
      <c r="D12" s="11">
        <v>13.351612690523499</v>
      </c>
      <c r="E12" s="11">
        <f t="shared" si="0"/>
        <v>33.938416783715724</v>
      </c>
      <c r="F12" s="11"/>
      <c r="G12" s="11">
        <v>14.703095507070849</v>
      </c>
      <c r="H12" s="11">
        <v>2.8764905568559693</v>
      </c>
      <c r="I12" s="11">
        <v>12.42634381784644</v>
      </c>
      <c r="J12" s="11">
        <f t="shared" si="1"/>
        <v>30.005929881773259</v>
      </c>
      <c r="K12" s="11"/>
      <c r="L12" s="11">
        <v>13.535241512321063</v>
      </c>
      <c r="M12" s="11">
        <v>3.5053268673236397</v>
      </c>
      <c r="N12" s="11">
        <v>13.369018446108402</v>
      </c>
      <c r="O12" s="11">
        <f t="shared" si="2"/>
        <v>30.409586825753106</v>
      </c>
      <c r="Q12" s="10" t="str">
        <f>name!E8</f>
        <v>Skilled trades occupations</v>
      </c>
      <c r="R12" s="11">
        <v>16.103496150164908</v>
      </c>
      <c r="S12" s="11">
        <v>1.8911361832508586</v>
      </c>
      <c r="T12" s="11">
        <v>12.401644514919504</v>
      </c>
      <c r="U12" s="11">
        <f t="shared" si="3"/>
        <v>30.396276848335269</v>
      </c>
      <c r="V12" s="11"/>
      <c r="W12" s="11">
        <v>13.264266588327548</v>
      </c>
      <c r="X12" s="11">
        <v>1.7831685775484405</v>
      </c>
      <c r="Y12" s="11">
        <v>11.007621428196275</v>
      </c>
      <c r="Z12" s="11">
        <f t="shared" si="4"/>
        <v>26.055056594072262</v>
      </c>
      <c r="AA12" s="11"/>
      <c r="AB12" s="11">
        <v>11.66279240473558</v>
      </c>
      <c r="AC12" s="11">
        <v>2.1727783147274451</v>
      </c>
      <c r="AD12" s="11">
        <v>11.6860230877777</v>
      </c>
      <c r="AE12" s="11">
        <f t="shared" si="5"/>
        <v>25.521593807240727</v>
      </c>
      <c r="AG12" s="10" t="str">
        <f>name!E8</f>
        <v>Skilled trades occupations</v>
      </c>
      <c r="AH12" s="11">
        <v>1.5030711039190445</v>
      </c>
      <c r="AI12" s="11">
        <v>1.089100655857411</v>
      </c>
      <c r="AJ12" s="11">
        <v>0.94996817560400149</v>
      </c>
      <c r="AK12" s="11">
        <f t="shared" si="6"/>
        <v>3.5421399353804572</v>
      </c>
      <c r="AL12" s="11"/>
      <c r="AM12" s="11">
        <v>1.4388289187432981</v>
      </c>
      <c r="AN12" s="11">
        <v>1.0933219793075279</v>
      </c>
      <c r="AO12" s="11">
        <v>1.4187223896501648</v>
      </c>
      <c r="AP12" s="11">
        <f t="shared" si="7"/>
        <v>3.9508732877009911</v>
      </c>
      <c r="AQ12" s="11"/>
      <c r="AR12" s="11">
        <v>1.8724491075854872</v>
      </c>
      <c r="AS12" s="11">
        <v>1.3325485525961949</v>
      </c>
      <c r="AT12" s="11">
        <v>1.6829953583307027</v>
      </c>
      <c r="AU12" s="11">
        <f t="shared" si="8"/>
        <v>4.8879930185123852</v>
      </c>
    </row>
    <row r="13" spans="1:47" x14ac:dyDescent="0.2">
      <c r="A13" t="str">
        <f>name!E9</f>
        <v>Caring, leisure and other service occupations</v>
      </c>
      <c r="B13" s="11">
        <v>10.750200870857594</v>
      </c>
      <c r="C13" s="11">
        <v>12.971780158337298</v>
      </c>
      <c r="D13" s="11">
        <v>3.1988665418243727</v>
      </c>
      <c r="E13" s="11">
        <f t="shared" si="0"/>
        <v>26.920847571019266</v>
      </c>
      <c r="F13" s="11"/>
      <c r="G13" s="11">
        <v>10.178977529011245</v>
      </c>
      <c r="H13" s="11">
        <v>11.816853730154728</v>
      </c>
      <c r="I13" s="11">
        <v>3.4852629554928334</v>
      </c>
      <c r="J13" s="11">
        <f t="shared" si="1"/>
        <v>25.481094214658807</v>
      </c>
      <c r="K13" s="11"/>
      <c r="L13" s="11">
        <v>12.613826267765248</v>
      </c>
      <c r="M13" s="11">
        <v>13.301785031321026</v>
      </c>
      <c r="N13" s="11">
        <v>4.5399847209281834</v>
      </c>
      <c r="O13" s="11">
        <f t="shared" si="2"/>
        <v>30.455596020014454</v>
      </c>
      <c r="Q13" s="10" t="str">
        <f>name!E9</f>
        <v>Caring, leisure and other service occupations</v>
      </c>
      <c r="R13" s="11">
        <v>2.1758482643423886</v>
      </c>
      <c r="S13" s="11">
        <v>1.1232913574115388</v>
      </c>
      <c r="T13" s="11">
        <v>0.52555304326757546</v>
      </c>
      <c r="U13" s="11">
        <f t="shared" si="3"/>
        <v>3.8246926650215034</v>
      </c>
      <c r="V13" s="11"/>
      <c r="W13" s="11">
        <v>2.1265586780648644</v>
      </c>
      <c r="X13" s="11">
        <v>1.2399838918942263</v>
      </c>
      <c r="Y13" s="11">
        <v>0.55722088025751149</v>
      </c>
      <c r="Z13" s="11">
        <f t="shared" si="4"/>
        <v>3.9237634502166019</v>
      </c>
      <c r="AA13" s="11"/>
      <c r="AB13" s="11">
        <v>2.770133692514297</v>
      </c>
      <c r="AC13" s="11">
        <v>1.6219216655830302</v>
      </c>
      <c r="AD13" s="11">
        <v>0.90598565445717893</v>
      </c>
      <c r="AE13" s="11">
        <f t="shared" si="5"/>
        <v>5.2980410125545063</v>
      </c>
      <c r="AG13" s="10" t="str">
        <f>name!E9</f>
        <v>Caring, leisure and other service occupations</v>
      </c>
      <c r="AH13" s="11">
        <v>8.5743526065152071</v>
      </c>
      <c r="AI13" s="11">
        <v>11.848488800925761</v>
      </c>
      <c r="AJ13" s="11">
        <v>2.6733134985567966</v>
      </c>
      <c r="AK13" s="11">
        <f t="shared" si="6"/>
        <v>23.096154905997768</v>
      </c>
      <c r="AL13" s="11"/>
      <c r="AM13" s="11">
        <v>8.0524188509463812</v>
      </c>
      <c r="AN13" s="11">
        <v>10.5768698382605</v>
      </c>
      <c r="AO13" s="11">
        <v>2.928042075235322</v>
      </c>
      <c r="AP13" s="11">
        <f t="shared" si="7"/>
        <v>21.557330764442202</v>
      </c>
      <c r="AQ13" s="11"/>
      <c r="AR13" s="11">
        <v>9.8436925752509463</v>
      </c>
      <c r="AS13" s="11">
        <v>11.679863365737994</v>
      </c>
      <c r="AT13" s="11">
        <v>3.6339990664710036</v>
      </c>
      <c r="AU13" s="11">
        <f t="shared" si="8"/>
        <v>25.157555007459944</v>
      </c>
    </row>
    <row r="14" spans="1:47" x14ac:dyDescent="0.2">
      <c r="A14" t="str">
        <f>name!E10</f>
        <v>Sales and customer service occupations</v>
      </c>
      <c r="B14" s="11">
        <v>8.5003184156416935</v>
      </c>
      <c r="C14" s="11">
        <v>15.250225265419157</v>
      </c>
      <c r="D14" s="11">
        <v>2.0959146178289298</v>
      </c>
      <c r="E14" s="11">
        <f t="shared" si="0"/>
        <v>25.846458298889779</v>
      </c>
      <c r="F14" s="11"/>
      <c r="G14" s="11">
        <v>8.4517885736594334</v>
      </c>
      <c r="H14" s="11">
        <v>15.226586410443762</v>
      </c>
      <c r="I14" s="11">
        <v>1.7276096072595295</v>
      </c>
      <c r="J14" s="11">
        <f t="shared" si="1"/>
        <v>25.405984591362724</v>
      </c>
      <c r="K14" s="11"/>
      <c r="L14" s="11">
        <v>8.4458932431709357</v>
      </c>
      <c r="M14" s="11">
        <v>15.894105750415449</v>
      </c>
      <c r="N14" s="11">
        <v>1.5152198776520704</v>
      </c>
      <c r="O14" s="11">
        <f t="shared" si="2"/>
        <v>25.855218871238456</v>
      </c>
      <c r="Q14" s="10" t="str">
        <f>name!E10</f>
        <v>Sales and customer service occupations</v>
      </c>
      <c r="R14" s="11">
        <v>4.1175631139993198</v>
      </c>
      <c r="S14" s="11">
        <v>4.5066423654247947</v>
      </c>
      <c r="T14" s="11">
        <v>1.1190836475822918</v>
      </c>
      <c r="U14" s="11">
        <f t="shared" si="3"/>
        <v>9.7432891270064061</v>
      </c>
      <c r="V14" s="11"/>
      <c r="W14" s="11">
        <v>4.0151632687306211</v>
      </c>
      <c r="X14" s="11">
        <v>4.7921785284507497</v>
      </c>
      <c r="Y14" s="11">
        <v>0.93441049895765027</v>
      </c>
      <c r="Z14" s="11">
        <f t="shared" si="4"/>
        <v>9.7417522961390208</v>
      </c>
      <c r="AA14" s="11"/>
      <c r="AB14" s="11">
        <v>4.4424484706710903</v>
      </c>
      <c r="AC14" s="11">
        <v>5.2173535650635072</v>
      </c>
      <c r="AD14" s="11">
        <v>0.84387137044768656</v>
      </c>
      <c r="AE14" s="11">
        <f t="shared" si="5"/>
        <v>10.503673406182283</v>
      </c>
      <c r="AG14" s="10" t="str">
        <f>name!E10</f>
        <v>Sales and customer service occupations</v>
      </c>
      <c r="AH14" s="11">
        <v>4.3827553016423773</v>
      </c>
      <c r="AI14" s="11">
        <v>10.743582899994362</v>
      </c>
      <c r="AJ14" s="11">
        <v>0.97683097024663779</v>
      </c>
      <c r="AK14" s="11">
        <f t="shared" si="6"/>
        <v>16.103169171883376</v>
      </c>
      <c r="AL14" s="11"/>
      <c r="AM14" s="11">
        <v>4.4366253049288149</v>
      </c>
      <c r="AN14" s="11">
        <v>10.434407881993014</v>
      </c>
      <c r="AO14" s="11">
        <v>0.79319910830188001</v>
      </c>
      <c r="AP14" s="11">
        <f t="shared" si="7"/>
        <v>15.664232295223709</v>
      </c>
      <c r="AQ14" s="11"/>
      <c r="AR14" s="11">
        <v>4.0034447724998445</v>
      </c>
      <c r="AS14" s="11">
        <v>10.676752185351939</v>
      </c>
      <c r="AT14" s="11">
        <v>0.67134850720438333</v>
      </c>
      <c r="AU14" s="11">
        <f t="shared" si="8"/>
        <v>15.351545465056168</v>
      </c>
    </row>
    <row r="15" spans="1:47" x14ac:dyDescent="0.2">
      <c r="A15" t="str">
        <f>name!E11</f>
        <v>Process, plant and machine operatives</v>
      </c>
      <c r="B15" s="11">
        <v>11.383136758745666</v>
      </c>
      <c r="C15" s="11">
        <v>2.1814927672678377</v>
      </c>
      <c r="D15" s="11">
        <v>1.788918146583188</v>
      </c>
      <c r="E15" s="11">
        <f t="shared" si="0"/>
        <v>15.35354767259669</v>
      </c>
      <c r="F15" s="11"/>
      <c r="G15" s="11">
        <v>9.0322072913364515</v>
      </c>
      <c r="H15" s="11">
        <v>2.3265240104115481</v>
      </c>
      <c r="I15" s="11">
        <v>1.8468761428820799</v>
      </c>
      <c r="J15" s="11">
        <f t="shared" si="1"/>
        <v>13.205607444630079</v>
      </c>
      <c r="K15" s="11"/>
      <c r="L15" s="11">
        <v>9.1913537929771234</v>
      </c>
      <c r="M15" s="11">
        <v>3.6239715180677123</v>
      </c>
      <c r="N15" s="11">
        <v>2.3885489074422201</v>
      </c>
      <c r="O15" s="11">
        <f t="shared" si="2"/>
        <v>15.203874218487055</v>
      </c>
      <c r="Q15" s="10" t="str">
        <f>name!E11</f>
        <v>Process, plant and machine operatives</v>
      </c>
      <c r="R15" s="11">
        <v>10.14817868855083</v>
      </c>
      <c r="S15" s="11">
        <v>1.5706975568813737</v>
      </c>
      <c r="T15" s="11">
        <v>1.5417195953093819</v>
      </c>
      <c r="U15" s="11">
        <f t="shared" si="3"/>
        <v>13.260595840741587</v>
      </c>
      <c r="V15" s="11"/>
      <c r="W15" s="11">
        <v>8.0794297402629063</v>
      </c>
      <c r="X15" s="11">
        <v>1.8224635920016872</v>
      </c>
      <c r="Y15" s="11">
        <v>1.4118167417434238</v>
      </c>
      <c r="Z15" s="11">
        <f t="shared" si="4"/>
        <v>11.313710074008018</v>
      </c>
      <c r="AA15" s="11"/>
      <c r="AB15" s="11">
        <v>8.0027452761591285</v>
      </c>
      <c r="AC15" s="11">
        <v>2.4659453785822856</v>
      </c>
      <c r="AD15" s="11">
        <v>1.7158510668530662</v>
      </c>
      <c r="AE15" s="11">
        <f t="shared" si="5"/>
        <v>12.18454172159448</v>
      </c>
      <c r="AG15" s="10" t="str">
        <f>name!E11</f>
        <v>Process, plant and machine operatives</v>
      </c>
      <c r="AH15" s="11">
        <v>1.2349580701948364</v>
      </c>
      <c r="AI15" s="11">
        <v>0.61079521038646445</v>
      </c>
      <c r="AJ15" s="11">
        <v>0.24719855127380627</v>
      </c>
      <c r="AK15" s="11">
        <f t="shared" si="6"/>
        <v>2.0929518318551072</v>
      </c>
      <c r="AL15" s="11"/>
      <c r="AM15" s="11">
        <v>0.95277755107354245</v>
      </c>
      <c r="AN15" s="11">
        <v>0.50406041840986038</v>
      </c>
      <c r="AO15" s="11">
        <v>0.43505940113865732</v>
      </c>
      <c r="AP15" s="11">
        <f t="shared" si="7"/>
        <v>1.8918973706220601</v>
      </c>
      <c r="AQ15" s="11"/>
      <c r="AR15" s="11">
        <v>1.1886085168179938</v>
      </c>
      <c r="AS15" s="11">
        <v>1.158026139485427</v>
      </c>
      <c r="AT15" s="11">
        <v>0.67269784058915649</v>
      </c>
      <c r="AU15" s="11">
        <f t="shared" si="8"/>
        <v>3.0193324968925772</v>
      </c>
    </row>
    <row r="16" spans="1:47" x14ac:dyDescent="0.2">
      <c r="A16" t="str">
        <f>name!E12</f>
        <v>Elementary occupations</v>
      </c>
      <c r="B16" s="11">
        <v>13.01854580432474</v>
      </c>
      <c r="C16" s="11">
        <v>17.910364161026525</v>
      </c>
      <c r="D16" s="11">
        <v>2.7416726115052996</v>
      </c>
      <c r="E16" s="11">
        <f t="shared" si="0"/>
        <v>33.670582576856567</v>
      </c>
      <c r="F16" s="11"/>
      <c r="G16" s="11">
        <v>10.608870412093749</v>
      </c>
      <c r="H16" s="11">
        <v>18.722345762791509</v>
      </c>
      <c r="I16" s="11">
        <v>2.6725234950782433</v>
      </c>
      <c r="J16" s="11">
        <f t="shared" si="1"/>
        <v>32.003739669963501</v>
      </c>
      <c r="K16" s="11"/>
      <c r="L16" s="11">
        <v>11.147925696374177</v>
      </c>
      <c r="M16" s="11">
        <v>19.059748633901574</v>
      </c>
      <c r="N16" s="11">
        <v>3.9168239556427071</v>
      </c>
      <c r="O16" s="11">
        <f t="shared" si="2"/>
        <v>34.124498285918456</v>
      </c>
      <c r="Q16" s="10" t="str">
        <f>name!E12</f>
        <v>Elementary occupations</v>
      </c>
      <c r="R16" s="11">
        <v>8.9020745385950573</v>
      </c>
      <c r="S16" s="11">
        <v>7.200668303371045</v>
      </c>
      <c r="T16" s="11">
        <v>1.4062096692420551</v>
      </c>
      <c r="U16" s="11">
        <f t="shared" si="3"/>
        <v>17.508952511208157</v>
      </c>
      <c r="V16" s="11"/>
      <c r="W16" s="11">
        <v>7.061880344877812</v>
      </c>
      <c r="X16" s="11">
        <v>7.6868531851043551</v>
      </c>
      <c r="Y16" s="11">
        <v>1.3372522542060883</v>
      </c>
      <c r="Z16" s="11">
        <f t="shared" si="4"/>
        <v>16.085985784188257</v>
      </c>
      <c r="AA16" s="11"/>
      <c r="AB16" s="11">
        <v>6.5776556251776626</v>
      </c>
      <c r="AC16" s="11">
        <v>8.4400310163915968</v>
      </c>
      <c r="AD16" s="11">
        <v>1.9272776362061574</v>
      </c>
      <c r="AE16" s="11">
        <f t="shared" si="5"/>
        <v>16.944964277775416</v>
      </c>
      <c r="AG16" s="10" t="str">
        <f>name!E12</f>
        <v>Elementary occupations</v>
      </c>
      <c r="AH16" s="11">
        <v>4.1164712657296789</v>
      </c>
      <c r="AI16" s="11">
        <v>10.709695857655479</v>
      </c>
      <c r="AJ16" s="11">
        <v>1.3354629422632438</v>
      </c>
      <c r="AK16" s="11">
        <f t="shared" si="6"/>
        <v>16.161630065648403</v>
      </c>
      <c r="AL16" s="11"/>
      <c r="AM16" s="11">
        <v>3.5469900672159329</v>
      </c>
      <c r="AN16" s="11">
        <v>11.035492577687169</v>
      </c>
      <c r="AO16" s="11">
        <v>1.3352712408721559</v>
      </c>
      <c r="AP16" s="11">
        <f t="shared" si="7"/>
        <v>15.917753885775259</v>
      </c>
      <c r="AQ16" s="11"/>
      <c r="AR16" s="11">
        <v>4.5702700711965161</v>
      </c>
      <c r="AS16" s="11">
        <v>10.619717617509968</v>
      </c>
      <c r="AT16" s="11">
        <v>1.9895463194365501</v>
      </c>
      <c r="AU16" s="11">
        <f t="shared" si="8"/>
        <v>17.179534008143033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138.4675266703905</v>
      </c>
      <c r="C18" s="34">
        <f t="shared" ref="C18:D18" si="9">SUM(C8:C16)</f>
        <v>81.293132427110336</v>
      </c>
      <c r="D18" s="34">
        <f t="shared" si="9"/>
        <v>44.560340902499107</v>
      </c>
      <c r="E18" s="34">
        <f t="shared" si="0"/>
        <v>264.32099999999991</v>
      </c>
      <c r="F18" s="34"/>
      <c r="G18" s="34">
        <f>SUM(G8:G16)</f>
        <v>140.67044997812445</v>
      </c>
      <c r="H18" s="34">
        <f t="shared" ref="H18:I18" si="10">SUM(H8:H16)</f>
        <v>84.626676641021774</v>
      </c>
      <c r="I18" s="34">
        <f t="shared" si="10"/>
        <v>43.773873380853679</v>
      </c>
      <c r="J18" s="34">
        <f t="shared" ref="J18" si="11">SUM(G18:I18)</f>
        <v>269.07099999999991</v>
      </c>
      <c r="K18" s="34"/>
      <c r="L18" s="34">
        <f>SUM(L8:L16)</f>
        <v>154.96799345600331</v>
      </c>
      <c r="M18" s="34">
        <f t="shared" ref="M18:N18" si="12">SUM(M8:M16)</f>
        <v>94.219699545403373</v>
      </c>
      <c r="N18" s="34">
        <f t="shared" si="12"/>
        <v>50.657306998593256</v>
      </c>
      <c r="O18" s="34">
        <f>SUM(L18:N18)</f>
        <v>299.84499999999991</v>
      </c>
      <c r="Q18" s="231" t="str">
        <f>name!E3</f>
        <v>All occupations</v>
      </c>
      <c r="R18" s="34">
        <f>SUM(R8:R16)</f>
        <v>87.890084616696512</v>
      </c>
      <c r="S18" s="34">
        <f t="shared" ref="S18:T18" si="13">SUM(S8:S16)</f>
        <v>21.39557724551403</v>
      </c>
      <c r="T18" s="34">
        <f t="shared" si="13"/>
        <v>28.658209584073337</v>
      </c>
      <c r="U18" s="34">
        <f t="shared" ref="U18" si="14">SUM(R18:T18)</f>
        <v>137.94387144628388</v>
      </c>
      <c r="V18" s="34"/>
      <c r="W18" s="34">
        <f>SUM(W8:W16)</f>
        <v>86.598776516093935</v>
      </c>
      <c r="X18" s="34">
        <f t="shared" ref="X18:Y18" si="15">SUM(X8:X16)</f>
        <v>24.357200771171243</v>
      </c>
      <c r="Y18" s="34">
        <f t="shared" si="15"/>
        <v>24.989342849777881</v>
      </c>
      <c r="Z18" s="34">
        <f t="shared" ref="Z18" si="16">SUM(W18:Y18)</f>
        <v>135.94532013704304</v>
      </c>
      <c r="AA18" s="34"/>
      <c r="AB18" s="34">
        <f>SUM(AB8:AB16)</f>
        <v>92.305560209513686</v>
      </c>
      <c r="AC18" s="34">
        <f t="shared" ref="AC18:AD18" si="17">SUM(AC8:AC16)</f>
        <v>28.703635005884504</v>
      </c>
      <c r="AD18" s="34">
        <f t="shared" si="17"/>
        <v>28.179900885361</v>
      </c>
      <c r="AE18" s="34">
        <f t="shared" ref="AE18" si="18">SUM(AB18:AD18)</f>
        <v>149.1890961007592</v>
      </c>
      <c r="AG18" s="231" t="str">
        <f>name!E3</f>
        <v>All occupations</v>
      </c>
      <c r="AH18" s="34">
        <f>SUM(AH8:AH16)</f>
        <v>50.577442053693979</v>
      </c>
      <c r="AI18" s="34">
        <f t="shared" ref="AI18:AJ18" si="19">SUM(AI8:AI16)</f>
        <v>59.897555181596303</v>
      </c>
      <c r="AJ18" s="34">
        <f t="shared" si="19"/>
        <v>15.902131318425766</v>
      </c>
      <c r="AK18" s="34">
        <f t="shared" si="6"/>
        <v>126.37712855371606</v>
      </c>
      <c r="AL18" s="34"/>
      <c r="AM18" s="34">
        <f>SUM(AM8:AM16)</f>
        <v>54.071673462030517</v>
      </c>
      <c r="AN18" s="34">
        <f t="shared" ref="AN18:AO18" si="20">SUM(AN8:AN16)</f>
        <v>60.269475869850552</v>
      </c>
      <c r="AO18" s="34">
        <f t="shared" si="20"/>
        <v>18.784530531075799</v>
      </c>
      <c r="AP18" s="34">
        <f t="shared" si="7"/>
        <v>133.12567986295687</v>
      </c>
      <c r="AQ18" s="34"/>
      <c r="AR18" s="34">
        <f>SUM(AR8:AR16)</f>
        <v>62.662433246489648</v>
      </c>
      <c r="AS18" s="34">
        <f t="shared" ref="AS18:AT18" si="21">SUM(AS8:AS16)</f>
        <v>65.516064539518851</v>
      </c>
      <c r="AT18" s="34">
        <f t="shared" si="21"/>
        <v>22.477406113232256</v>
      </c>
      <c r="AU18" s="34">
        <f t="shared" si="8"/>
        <v>150.65590389924077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12.29498261351409</v>
      </c>
      <c r="C26" s="18">
        <f t="shared" ref="C26:O26" si="22">C8/C$18*100</f>
        <v>3.0001162372569787</v>
      </c>
      <c r="D26" s="18">
        <f t="shared" si="22"/>
        <v>15.182776599051836</v>
      </c>
      <c r="E26" s="18">
        <f t="shared" si="22"/>
        <v>9.9231403506382101</v>
      </c>
      <c r="F26" s="18"/>
      <c r="G26" s="18">
        <f t="shared" si="22"/>
        <v>13.848824968839125</v>
      </c>
      <c r="H26" s="18">
        <f t="shared" si="22"/>
        <v>4.4691064782280181</v>
      </c>
      <c r="I26" s="18">
        <f t="shared" si="22"/>
        <v>17.915086908251926</v>
      </c>
      <c r="J26" s="18">
        <f t="shared" si="22"/>
        <v>11.560290089868449</v>
      </c>
      <c r="K26" s="18"/>
      <c r="L26" s="18">
        <f t="shared" si="22"/>
        <v>14.879216846209792</v>
      </c>
      <c r="M26" s="18">
        <f t="shared" si="22"/>
        <v>5.3988253987714216</v>
      </c>
      <c r="N26" s="18">
        <f t="shared" si="22"/>
        <v>18.474269911622962</v>
      </c>
      <c r="O26" s="18">
        <f t="shared" si="22"/>
        <v>12.507578409885738</v>
      </c>
      <c r="Q26" t="str">
        <f>$A$8</f>
        <v>Managers, directors and senior officials</v>
      </c>
      <c r="R26" s="18">
        <f>R8/R$18*100</f>
        <v>14.626595923416502</v>
      </c>
      <c r="S26" s="18">
        <f t="shared" ref="S26:U26" si="23">S8/S$18*100</f>
        <v>3.9869657918320049</v>
      </c>
      <c r="T26" s="18">
        <f t="shared" si="23"/>
        <v>13.607595071700237</v>
      </c>
      <c r="U26" s="18">
        <f t="shared" si="23"/>
        <v>12.764651890485219</v>
      </c>
      <c r="V26" s="18"/>
      <c r="W26" s="18">
        <f t="shared" ref="W26:Z26" si="24">W8/W$18*100</f>
        <v>16.606337410723217</v>
      </c>
      <c r="X26" s="18">
        <f t="shared" si="24"/>
        <v>5.7477280727403919</v>
      </c>
      <c r="Y26" s="18">
        <f t="shared" si="24"/>
        <v>15.539950195766153</v>
      </c>
      <c r="Z26" s="18">
        <f t="shared" si="24"/>
        <v>14.46478782907775</v>
      </c>
      <c r="AA26" s="18"/>
      <c r="AB26" s="18">
        <f t="shared" ref="AB26:AE26" si="25">AB8/AB$18*100</f>
        <v>17.549387717346121</v>
      </c>
      <c r="AC26" s="18">
        <f t="shared" si="25"/>
        <v>7.3795081537684561</v>
      </c>
      <c r="AD26" s="18">
        <f t="shared" si="25"/>
        <v>17.284603194998269</v>
      </c>
      <c r="AE26" s="18">
        <f t="shared" si="25"/>
        <v>15.542712159500482</v>
      </c>
      <c r="AG26" t="str">
        <f>$A$8</f>
        <v>Managers, directors and senior officials</v>
      </c>
      <c r="AH26" s="18">
        <f>AH8/AH$18*100</f>
        <v>8.2432614750036457</v>
      </c>
      <c r="AI26" s="18">
        <f t="shared" ref="AI26:AK26" si="26">AI8/AI$18*100</f>
        <v>2.6476107666981665</v>
      </c>
      <c r="AJ26" s="18">
        <f t="shared" si="26"/>
        <v>18.021508177849533</v>
      </c>
      <c r="AK26" s="18">
        <f t="shared" si="26"/>
        <v>6.8215577537588734</v>
      </c>
      <c r="AL26" s="18"/>
      <c r="AM26" s="18">
        <f t="shared" ref="AM26:AP26" si="27">AM8/AM$18*100</f>
        <v>9.4325162362685706</v>
      </c>
      <c r="AN26" s="18">
        <f t="shared" si="27"/>
        <v>3.9523665789936775</v>
      </c>
      <c r="AO26" s="18">
        <f t="shared" si="27"/>
        <v>21.074766918631319</v>
      </c>
      <c r="AP26" s="18">
        <f t="shared" si="27"/>
        <v>8.5942742512969765</v>
      </c>
      <c r="AQ26" s="18"/>
      <c r="AR26" s="18">
        <f t="shared" ref="AR26:AU26" si="28">AR8/AR$18*100</f>
        <v>10.945893396323287</v>
      </c>
      <c r="AS26" s="18">
        <f t="shared" si="28"/>
        <v>4.5310566269217141</v>
      </c>
      <c r="AT26" s="18">
        <f t="shared" si="28"/>
        <v>19.965753848524447</v>
      </c>
      <c r="AU26" s="18">
        <f t="shared" si="28"/>
        <v>9.5019951640225457</v>
      </c>
    </row>
    <row r="27" spans="1:47" x14ac:dyDescent="0.2">
      <c r="A27" t="str">
        <f>$A$9</f>
        <v>Professional occupations</v>
      </c>
      <c r="B27" s="18">
        <f t="shared" ref="B27:B34" si="29">B9/B$18*100</f>
        <v>21.807839790410526</v>
      </c>
      <c r="C27" s="18">
        <f t="shared" ref="C27:O27" si="30">C9/C$18*100</f>
        <v>13.184026440554733</v>
      </c>
      <c r="D27" s="18">
        <f t="shared" si="30"/>
        <v>15.955577279522634</v>
      </c>
      <c r="E27" s="18">
        <f t="shared" si="30"/>
        <v>18.168947635747866</v>
      </c>
      <c r="F27" s="18"/>
      <c r="G27" s="18">
        <f t="shared" si="30"/>
        <v>25.245646008151539</v>
      </c>
      <c r="H27" s="18">
        <f t="shared" si="30"/>
        <v>14.803622044263879</v>
      </c>
      <c r="I27" s="18">
        <f t="shared" si="30"/>
        <v>15.105150041244114</v>
      </c>
      <c r="J27" s="18">
        <f t="shared" si="30"/>
        <v>20.311771410204582</v>
      </c>
      <c r="K27" s="18"/>
      <c r="L27" s="18">
        <f t="shared" si="30"/>
        <v>28.635844149557332</v>
      </c>
      <c r="M27" s="18">
        <f t="shared" si="30"/>
        <v>17.408105670123089</v>
      </c>
      <c r="N27" s="18">
        <f t="shared" si="30"/>
        <v>13.555455309201239</v>
      </c>
      <c r="O27" s="18">
        <f t="shared" si="30"/>
        <v>22.560018195311848</v>
      </c>
      <c r="Q27" t="str">
        <f>$A$9</f>
        <v>Professional occupations</v>
      </c>
      <c r="R27" s="18">
        <f t="shared" ref="R27:U27" si="31">R9/R$18*100</f>
        <v>21.003123327632686</v>
      </c>
      <c r="S27" s="18">
        <f t="shared" si="31"/>
        <v>8.8974531320286729</v>
      </c>
      <c r="T27" s="18">
        <f t="shared" si="31"/>
        <v>15.210732324606452</v>
      </c>
      <c r="U27" s="18">
        <f t="shared" si="31"/>
        <v>17.922106732401851</v>
      </c>
      <c r="V27" s="18"/>
      <c r="W27" s="18">
        <f t="shared" ref="W27:Z27" si="32">W9/W$18*100</f>
        <v>24.479808445216044</v>
      </c>
      <c r="X27" s="18">
        <f t="shared" si="32"/>
        <v>10.884363755304935</v>
      </c>
      <c r="Y27" s="18">
        <f t="shared" si="32"/>
        <v>13.160488960764493</v>
      </c>
      <c r="Z27" s="18">
        <f t="shared" si="32"/>
        <v>19.963218019817937</v>
      </c>
      <c r="AA27" s="18"/>
      <c r="AB27" s="18">
        <f t="shared" ref="AB27:AE27" si="33">AB9/AB$18*100</f>
        <v>28.065129203012457</v>
      </c>
      <c r="AC27" s="18">
        <f t="shared" si="33"/>
        <v>13.291004313665416</v>
      </c>
      <c r="AD27" s="18">
        <f t="shared" si="33"/>
        <v>11.151779532223371</v>
      </c>
      <c r="AE27" s="18">
        <f t="shared" si="33"/>
        <v>22.027907788994668</v>
      </c>
      <c r="AG27" t="str">
        <f>$A$9</f>
        <v>Professional occupations</v>
      </c>
      <c r="AH27" s="18">
        <f t="shared" ref="AH27:AK27" si="34">AH9/AH$18*100</f>
        <v>23.206222055984743</v>
      </c>
      <c r="AI27" s="18">
        <f>AI9/AI$18*100</f>
        <v>14.7152026306859</v>
      </c>
      <c r="AJ27" s="18">
        <f t="shared" si="34"/>
        <v>17.297908216061558</v>
      </c>
      <c r="AK27" s="18">
        <f t="shared" si="34"/>
        <v>18.438380801610418</v>
      </c>
      <c r="AL27" s="18"/>
      <c r="AM27" s="18">
        <f t="shared" ref="AM27:AP27" si="35">AM9/AM$18*100</f>
        <v>26.472177234466443</v>
      </c>
      <c r="AN27" s="18">
        <f t="shared" si="35"/>
        <v>16.387544247675709</v>
      </c>
      <c r="AO27" s="18">
        <f t="shared" si="35"/>
        <v>17.692161858565356</v>
      </c>
      <c r="AP27" s="18">
        <f t="shared" si="35"/>
        <v>20.667707261873066</v>
      </c>
      <c r="AQ27" s="18"/>
      <c r="AR27" s="18">
        <f t="shared" ref="AR27:AU27" si="36">AR9/AR$18*100</f>
        <v>29.47654183924876</v>
      </c>
      <c r="AS27" s="18">
        <f t="shared" si="36"/>
        <v>19.211873577255396</v>
      </c>
      <c r="AT27" s="18">
        <f t="shared" si="36"/>
        <v>16.568941154256287</v>
      </c>
      <c r="AU27" s="18">
        <f t="shared" si="36"/>
        <v>23.086947897299233</v>
      </c>
    </row>
    <row r="28" spans="1:47" x14ac:dyDescent="0.2">
      <c r="A28" t="str">
        <f>$A$10</f>
        <v>Associate professional occupations</v>
      </c>
      <c r="B28" s="18">
        <f t="shared" si="29"/>
        <v>12.185072375946024</v>
      </c>
      <c r="C28" s="18">
        <f t="shared" ref="C28:O28" si="37">C10/C$18*100</f>
        <v>7.5988849156139082</v>
      </c>
      <c r="D28" s="18">
        <f t="shared" si="37"/>
        <v>13.386995673957053</v>
      </c>
      <c r="E28" s="18">
        <f t="shared" si="37"/>
        <v>10.977194709584655</v>
      </c>
      <c r="F28" s="18"/>
      <c r="G28" s="18">
        <f t="shared" si="37"/>
        <v>13.828538044447825</v>
      </c>
      <c r="H28" s="18">
        <f t="shared" si="37"/>
        <v>8.4550372673277714</v>
      </c>
      <c r="I28" s="18">
        <f t="shared" si="37"/>
        <v>12.473400624451267</v>
      </c>
      <c r="J28" s="18">
        <f t="shared" si="37"/>
        <v>11.918034398450283</v>
      </c>
      <c r="K28" s="18"/>
      <c r="L28" s="18">
        <f t="shared" si="37"/>
        <v>13.356151714721895</v>
      </c>
      <c r="M28" s="18">
        <f t="shared" si="37"/>
        <v>8.8300037626058181</v>
      </c>
      <c r="N28" s="18">
        <f t="shared" si="37"/>
        <v>12.88451968306156</v>
      </c>
      <c r="O28" s="18">
        <f t="shared" si="37"/>
        <v>11.854229358956058</v>
      </c>
      <c r="Q28" t="str">
        <f>$A$10</f>
        <v>Associate professional occupations</v>
      </c>
      <c r="R28" s="18">
        <f t="shared" ref="R28:U28" si="38">R10/R$18*100</f>
        <v>12.186261530125329</v>
      </c>
      <c r="S28" s="18">
        <f t="shared" si="38"/>
        <v>6.0942861430235693</v>
      </c>
      <c r="T28" s="18">
        <f t="shared" si="38"/>
        <v>10.600809382864858</v>
      </c>
      <c r="U28" s="18">
        <f t="shared" si="38"/>
        <v>10.911992887007939</v>
      </c>
      <c r="V28" s="18"/>
      <c r="W28" s="18">
        <f t="shared" ref="W28:Z28" si="39">W10/W$18*100</f>
        <v>13.664634102721385</v>
      </c>
      <c r="X28" s="18">
        <f t="shared" si="39"/>
        <v>7.5027703322003187</v>
      </c>
      <c r="Y28" s="18">
        <f t="shared" si="39"/>
        <v>9.2561706724401205</v>
      </c>
      <c r="Z28" s="18">
        <f t="shared" si="39"/>
        <v>11.7502588463989</v>
      </c>
      <c r="AA28" s="18"/>
      <c r="AB28" s="18">
        <f t="shared" ref="AB28:AE28" si="40">AB10/AB$18*100</f>
        <v>12.566871341195341</v>
      </c>
      <c r="AC28" s="18">
        <f t="shared" si="40"/>
        <v>6.3920180023214268</v>
      </c>
      <c r="AD28" s="18">
        <f t="shared" si="40"/>
        <v>9.6133557571823935</v>
      </c>
      <c r="AE28" s="18">
        <f t="shared" si="40"/>
        <v>10.820962828559527</v>
      </c>
      <c r="AG28" t="str">
        <f>$A$10</f>
        <v>Associate professional occupations</v>
      </c>
      <c r="AH28" s="18">
        <f t="shared" ref="AH28:AK28" si="41">AH10/AH$18*100</f>
        <v>12.183005943615777</v>
      </c>
      <c r="AI28" s="18">
        <f t="shared" si="41"/>
        <v>8.1363318809343426</v>
      </c>
      <c r="AJ28" s="18">
        <f t="shared" si="41"/>
        <v>18.408153471709198</v>
      </c>
      <c r="AK28" s="18">
        <f t="shared" si="41"/>
        <v>11.048364168287481</v>
      </c>
      <c r="AL28" s="18"/>
      <c r="AM28" s="18">
        <f t="shared" ref="AM28:AP28" si="42">AM10/AM$18*100</f>
        <v>14.091039274960734</v>
      </c>
      <c r="AN28" s="18">
        <f t="shared" si="42"/>
        <v>8.8398847642055447</v>
      </c>
      <c r="AO28" s="18">
        <f t="shared" si="42"/>
        <v>16.753329907984778</v>
      </c>
      <c r="AP28" s="18">
        <f t="shared" si="42"/>
        <v>12.08936348505682</v>
      </c>
      <c r="AQ28" s="18"/>
      <c r="AR28" s="18">
        <f t="shared" ref="AR28:AU28" si="43">AR10/AR$18*100</f>
        <v>14.51880951886684</v>
      </c>
      <c r="AS28" s="18">
        <f t="shared" si="43"/>
        <v>9.8981242900611335</v>
      </c>
      <c r="AT28" s="18">
        <f t="shared" si="43"/>
        <v>16.985574526608527</v>
      </c>
      <c r="AU28" s="18">
        <f t="shared" si="43"/>
        <v>12.877435856088251</v>
      </c>
    </row>
    <row r="29" spans="1:47" x14ac:dyDescent="0.2">
      <c r="A29" t="str">
        <f>$A$11</f>
        <v>Administrative and secretarial occupations</v>
      </c>
      <c r="B29" s="18">
        <f t="shared" si="29"/>
        <v>9.4715741897205756</v>
      </c>
      <c r="C29" s="18">
        <f t="shared" ref="C29:O29" si="44">C11/C$18*100</f>
        <v>13.119269489109865</v>
      </c>
      <c r="D29" s="18">
        <f t="shared" si="44"/>
        <v>3.4620667489325325</v>
      </c>
      <c r="E29" s="18">
        <f t="shared" si="44"/>
        <v>9.5803316354376449</v>
      </c>
      <c r="F29" s="18"/>
      <c r="G29" s="18">
        <f t="shared" si="44"/>
        <v>9.4180943720532913</v>
      </c>
      <c r="H29" s="18">
        <f t="shared" si="44"/>
        <v>12.044416583757089</v>
      </c>
      <c r="I29" s="18">
        <f t="shared" si="44"/>
        <v>3.8857197751989454</v>
      </c>
      <c r="J29" s="18">
        <f t="shared" si="44"/>
        <v>9.3440747098334196</v>
      </c>
      <c r="K29" s="18"/>
      <c r="L29" s="18">
        <f t="shared" si="44"/>
        <v>7.680021846081007</v>
      </c>
      <c r="M29" s="18">
        <f t="shared" si="44"/>
        <v>9.5803073500669669</v>
      </c>
      <c r="N29" s="18">
        <f t="shared" si="44"/>
        <v>4.2942751848586216</v>
      </c>
      <c r="O29" s="18">
        <f t="shared" si="44"/>
        <v>7.7051398944027678</v>
      </c>
      <c r="Q29" t="str">
        <f>$A$11</f>
        <v>Administrative and secretarial occupations</v>
      </c>
      <c r="R29" s="18">
        <f t="shared" ref="R29:U29" si="45">R11/R$18*100</f>
        <v>5.0260708149633491</v>
      </c>
      <c r="S29" s="18">
        <f t="shared" si="45"/>
        <v>4.872679827367123</v>
      </c>
      <c r="T29" s="18">
        <f t="shared" si="45"/>
        <v>1.2812394237952305</v>
      </c>
      <c r="U29" s="18">
        <f t="shared" si="45"/>
        <v>4.2242805619468333</v>
      </c>
      <c r="V29" s="18"/>
      <c r="W29" s="18">
        <f t="shared" ref="W29:Z29" si="46">W11/W$18*100</f>
        <v>5.3557018992633889</v>
      </c>
      <c r="X29" s="18">
        <f t="shared" si="46"/>
        <v>4.7377207865410442</v>
      </c>
      <c r="Y29" s="18">
        <f t="shared" si="46"/>
        <v>1.0240912841980305</v>
      </c>
      <c r="Z29" s="18">
        <f t="shared" si="46"/>
        <v>4.4487461271729378</v>
      </c>
      <c r="AA29" s="18"/>
      <c r="AB29" s="18">
        <f t="shared" ref="AB29:AE29" si="47">AB11/AB$18*100</f>
        <v>5.5740178122293154</v>
      </c>
      <c r="AC29" s="18">
        <f t="shared" si="47"/>
        <v>3.5454572075389095</v>
      </c>
      <c r="AD29" s="18">
        <f t="shared" si="47"/>
        <v>1.3432037220958724</v>
      </c>
      <c r="AE29" s="18">
        <f t="shared" si="47"/>
        <v>4.3845811204964811</v>
      </c>
      <c r="AG29" t="str">
        <f>$A$11</f>
        <v>Administrative and secretarial occupations</v>
      </c>
      <c r="AH29" s="18">
        <f t="shared" ref="AH29:AK29" si="48">AH11/AH$18*100</f>
        <v>17.196671622612332</v>
      </c>
      <c r="AI29" s="18">
        <f t="shared" si="48"/>
        <v>16.064974795193642</v>
      </c>
      <c r="AJ29" s="18">
        <f t="shared" si="48"/>
        <v>7.3922698958554784</v>
      </c>
      <c r="AK29" s="18">
        <f t="shared" si="48"/>
        <v>15.426598512970854</v>
      </c>
      <c r="AL29" s="18"/>
      <c r="AM29" s="18">
        <f t="shared" ref="AM29:AP29" si="49">AM11/AM$18*100</f>
        <v>15.924240665432388</v>
      </c>
      <c r="AN29" s="18">
        <f t="shared" si="49"/>
        <v>14.99733186861844</v>
      </c>
      <c r="AO29" s="18">
        <f t="shared" si="49"/>
        <v>7.6925870989264666</v>
      </c>
      <c r="AP29" s="18">
        <f t="shared" si="49"/>
        <v>14.343087762993983</v>
      </c>
      <c r="AQ29" s="18"/>
      <c r="AR29" s="18">
        <f t="shared" ref="AR29:AU29" si="50">AR11/AR$18*100</f>
        <v>10.782293367895324</v>
      </c>
      <c r="AS29" s="18">
        <f t="shared" si="50"/>
        <v>12.224271651400255</v>
      </c>
      <c r="AT29" s="18">
        <f t="shared" si="50"/>
        <v>7.9940304371924507</v>
      </c>
      <c r="AU29" s="18">
        <f t="shared" si="50"/>
        <v>10.993369224996028</v>
      </c>
    </row>
    <row r="30" spans="1:47" x14ac:dyDescent="0.2">
      <c r="A30" t="str">
        <f>$A$12</f>
        <v>Skilled trades occupations</v>
      </c>
      <c r="B30" s="18">
        <f t="shared" si="29"/>
        <v>12.715304214247144</v>
      </c>
      <c r="C30" s="18">
        <f t="shared" ref="C30:O30" si="51">C12/C$18*100</f>
        <v>3.6660376468829412</v>
      </c>
      <c r="D30" s="18">
        <f t="shared" si="51"/>
        <v>29.962994941483252</v>
      </c>
      <c r="E30" s="18">
        <f t="shared" si="51"/>
        <v>12.839848814023757</v>
      </c>
      <c r="F30" s="18"/>
      <c r="G30" s="18">
        <f t="shared" si="51"/>
        <v>10.452156447468047</v>
      </c>
      <c r="H30" s="18">
        <f t="shared" si="51"/>
        <v>3.3990352345487529</v>
      </c>
      <c r="I30" s="18">
        <f t="shared" si="51"/>
        <v>28.387581125689504</v>
      </c>
      <c r="J30" s="18">
        <f t="shared" si="51"/>
        <v>11.151677394358096</v>
      </c>
      <c r="K30" s="18"/>
      <c r="L30" s="18">
        <f t="shared" si="51"/>
        <v>8.7342174409477842</v>
      </c>
      <c r="M30" s="18">
        <f t="shared" si="51"/>
        <v>3.7203757645549098</v>
      </c>
      <c r="N30" s="18">
        <f t="shared" si="51"/>
        <v>26.391095852133745</v>
      </c>
      <c r="O30" s="18">
        <f t="shared" si="51"/>
        <v>10.141768855826548</v>
      </c>
      <c r="Q30" t="str">
        <f>$A$12</f>
        <v>Skilled trades occupations</v>
      </c>
      <c r="R30" s="18">
        <f t="shared" ref="R30:U30" si="52">R12/R$18*100</f>
        <v>18.322312716383163</v>
      </c>
      <c r="S30" s="18">
        <f t="shared" si="52"/>
        <v>8.8389117131549675</v>
      </c>
      <c r="T30" s="18">
        <f t="shared" si="52"/>
        <v>43.274317184879749</v>
      </c>
      <c r="U30" s="18">
        <f t="shared" si="52"/>
        <v>22.035249938720003</v>
      </c>
      <c r="V30" s="18"/>
      <c r="W30" s="18">
        <f t="shared" ref="W30:Z30" si="53">W12/W$18*100</f>
        <v>15.316921464661167</v>
      </c>
      <c r="X30" s="18">
        <f t="shared" si="53"/>
        <v>7.3209093044015443</v>
      </c>
      <c r="Y30" s="18">
        <f t="shared" si="53"/>
        <v>44.049263297430471</v>
      </c>
      <c r="Z30" s="18">
        <f t="shared" si="53"/>
        <v>19.165835622592098</v>
      </c>
      <c r="AA30" s="18"/>
      <c r="AB30" s="18">
        <f t="shared" ref="AB30:AE30" si="54">AB12/AB$18*100</f>
        <v>12.634983611240278</v>
      </c>
      <c r="AC30" s="18">
        <f t="shared" si="54"/>
        <v>7.5696974069033622</v>
      </c>
      <c r="AD30" s="18">
        <f t="shared" si="54"/>
        <v>41.4693548260434</v>
      </c>
      <c r="AE30" s="18">
        <f t="shared" si="54"/>
        <v>17.106876088319467</v>
      </c>
      <c r="AG30" t="str">
        <f>$A$12</f>
        <v>Skilled trades occupations</v>
      </c>
      <c r="AH30" s="18">
        <f t="shared" ref="AH30:AK30" si="55">AH12/AH$18*100</f>
        <v>2.9718211180457792</v>
      </c>
      <c r="AI30" s="18">
        <f t="shared" si="55"/>
        <v>1.8182723026933165</v>
      </c>
      <c r="AJ30" s="18">
        <f t="shared" si="55"/>
        <v>5.9738418491317278</v>
      </c>
      <c r="AK30" s="18">
        <f t="shared" si="55"/>
        <v>2.8028330568334487</v>
      </c>
      <c r="AL30" s="18"/>
      <c r="AM30" s="18">
        <f t="shared" ref="AM30:AP30" si="56">AM12/AM$18*100</f>
        <v>2.6609661336885626</v>
      </c>
      <c r="AN30" s="18">
        <f t="shared" si="56"/>
        <v>1.8140558940126037</v>
      </c>
      <c r="AO30" s="18">
        <f t="shared" si="56"/>
        <v>7.5526103103994577</v>
      </c>
      <c r="AP30" s="18">
        <f t="shared" si="56"/>
        <v>2.9677769847020694</v>
      </c>
      <c r="AQ30" s="18"/>
      <c r="AR30" s="18">
        <f t="shared" ref="AR30:AU30" si="57">AR12/AR$18*100</f>
        <v>2.9881525669774112</v>
      </c>
      <c r="AS30" s="18">
        <f t="shared" si="57"/>
        <v>2.0339264300474129</v>
      </c>
      <c r="AT30" s="18">
        <f t="shared" si="57"/>
        <v>7.4874981118926254</v>
      </c>
      <c r="AU30" s="18">
        <f t="shared" si="57"/>
        <v>3.2444749206652359</v>
      </c>
    </row>
    <row r="31" spans="1:47" x14ac:dyDescent="0.2">
      <c r="A31" t="str">
        <f>$A$13</f>
        <v>Caring, leisure and other service occupations</v>
      </c>
      <c r="B31" s="18">
        <f t="shared" si="29"/>
        <v>7.7636981965074598</v>
      </c>
      <c r="C31" s="18">
        <f t="shared" ref="C31:O31" si="58">C13/C$18*100</f>
        <v>15.956797051667499</v>
      </c>
      <c r="D31" s="18">
        <f t="shared" si="58"/>
        <v>7.1787299581565112</v>
      </c>
      <c r="E31" s="18">
        <f t="shared" si="58"/>
        <v>10.184906825798659</v>
      </c>
      <c r="F31" s="18"/>
      <c r="G31" s="18">
        <f t="shared" si="58"/>
        <v>7.2360453319045819</v>
      </c>
      <c r="H31" s="18">
        <f t="shared" si="58"/>
        <v>13.963509142962904</v>
      </c>
      <c r="I31" s="18">
        <f t="shared" si="58"/>
        <v>7.9619706603739973</v>
      </c>
      <c r="J31" s="18">
        <f t="shared" si="58"/>
        <v>9.4700262067107985</v>
      </c>
      <c r="K31" s="18"/>
      <c r="L31" s="18">
        <f t="shared" si="58"/>
        <v>8.1396332148718287</v>
      </c>
      <c r="M31" s="18">
        <f t="shared" si="58"/>
        <v>14.117838515194004</v>
      </c>
      <c r="N31" s="18">
        <f t="shared" si="58"/>
        <v>8.962151740625016</v>
      </c>
      <c r="O31" s="18">
        <f t="shared" si="58"/>
        <v>10.157113181815426</v>
      </c>
      <c r="Q31" t="str">
        <f>$A$13</f>
        <v>Caring, leisure and other service occupations</v>
      </c>
      <c r="R31" s="18">
        <f t="shared" ref="R31:U31" si="59">R13/R$18*100</f>
        <v>2.475647024157082</v>
      </c>
      <c r="S31" s="18">
        <f t="shared" si="59"/>
        <v>5.2501100789279107</v>
      </c>
      <c r="T31" s="18">
        <f t="shared" si="59"/>
        <v>1.833865586493753</v>
      </c>
      <c r="U31" s="18">
        <f t="shared" si="59"/>
        <v>2.7726441377360214</v>
      </c>
      <c r="V31" s="18"/>
      <c r="W31" s="18">
        <f t="shared" ref="W31:Z31" si="60">W13/W$18*100</f>
        <v>2.4556451760835842</v>
      </c>
      <c r="X31" s="18">
        <f t="shared" si="60"/>
        <v>5.0908308534445776</v>
      </c>
      <c r="Y31" s="18">
        <f t="shared" si="60"/>
        <v>2.2298340680954096</v>
      </c>
      <c r="Z31" s="18">
        <f t="shared" si="60"/>
        <v>2.8862806356711324</v>
      </c>
      <c r="AA31" s="18"/>
      <c r="AB31" s="18">
        <f t="shared" ref="AB31:AE31" si="61">AB13/AB$18*100</f>
        <v>3.0010474842758028</v>
      </c>
      <c r="AC31" s="18">
        <f t="shared" si="61"/>
        <v>5.6505793264529789</v>
      </c>
      <c r="AD31" s="18">
        <f t="shared" si="61"/>
        <v>3.2150065329996376</v>
      </c>
      <c r="AE31" s="18">
        <f t="shared" si="61"/>
        <v>3.5512253583038804</v>
      </c>
      <c r="AG31" t="str">
        <f>$A$13</f>
        <v>Caring, leisure and other service occupations</v>
      </c>
      <c r="AH31" s="18">
        <f t="shared" ref="AH31:AK31" si="62">AH13/AH$18*100</f>
        <v>16.952918649805401</v>
      </c>
      <c r="AI31" s="18">
        <f t="shared" si="62"/>
        <v>19.78125612139549</v>
      </c>
      <c r="AJ31" s="18">
        <f t="shared" si="62"/>
        <v>16.811039004936614</v>
      </c>
      <c r="AK31" s="18">
        <f t="shared" si="62"/>
        <v>18.275581325762474</v>
      </c>
      <c r="AL31" s="18"/>
      <c r="AM31" s="18">
        <f t="shared" ref="AM31:AP31" si="63">AM13/AM$18*100</f>
        <v>14.892120652786605</v>
      </c>
      <c r="AN31" s="18">
        <f t="shared" si="63"/>
        <v>17.549297858671963</v>
      </c>
      <c r="AO31" s="18">
        <f t="shared" si="63"/>
        <v>15.587517986629351</v>
      </c>
      <c r="AP31" s="18">
        <f t="shared" si="63"/>
        <v>16.193217406764717</v>
      </c>
      <c r="AQ31" s="18"/>
      <c r="AR31" s="18">
        <f t="shared" ref="AR31:AU31" si="64">AR13/AR$18*100</f>
        <v>15.709081287235826</v>
      </c>
      <c r="AS31" s="18">
        <f t="shared" si="64"/>
        <v>17.82748009641632</v>
      </c>
      <c r="AT31" s="18">
        <f t="shared" si="64"/>
        <v>16.167341766057692</v>
      </c>
      <c r="AU31" s="18">
        <f t="shared" si="64"/>
        <v>16.698685120422105</v>
      </c>
    </row>
    <row r="32" spans="1:47" x14ac:dyDescent="0.2">
      <c r="A32" t="str">
        <f>$A$14</f>
        <v>Sales and customer service occupations</v>
      </c>
      <c r="B32" s="18">
        <f t="shared" si="29"/>
        <v>6.1388533615364826</v>
      </c>
      <c r="C32" s="18">
        <f t="shared" ref="C32:O32" si="65">C14/C$18*100</f>
        <v>18.759549312597752</v>
      </c>
      <c r="D32" s="18">
        <f t="shared" si="65"/>
        <v>4.7035426017384516</v>
      </c>
      <c r="E32" s="18">
        <f t="shared" si="65"/>
        <v>9.778435424688082</v>
      </c>
      <c r="F32" s="18"/>
      <c r="G32" s="18">
        <f t="shared" si="65"/>
        <v>6.0082189080746984</v>
      </c>
      <c r="H32" s="18">
        <f t="shared" si="65"/>
        <v>17.992655525199787</v>
      </c>
      <c r="I32" s="18">
        <f t="shared" si="65"/>
        <v>3.9466683522120558</v>
      </c>
      <c r="J32" s="18">
        <f t="shared" si="65"/>
        <v>9.4421117814118709</v>
      </c>
      <c r="K32" s="18"/>
      <c r="L32" s="18">
        <f t="shared" si="65"/>
        <v>5.4500887924117016</v>
      </c>
      <c r="M32" s="18">
        <f t="shared" si="65"/>
        <v>16.869195961250401</v>
      </c>
      <c r="N32" s="18">
        <f t="shared" si="65"/>
        <v>2.9911180981139558</v>
      </c>
      <c r="O32" s="18">
        <f t="shared" si="65"/>
        <v>8.6228614354878239</v>
      </c>
      <c r="Q32" t="str">
        <f>$A$14</f>
        <v>Sales and customer service occupations</v>
      </c>
      <c r="R32" s="18">
        <f t="shared" ref="R32:U32" si="66">R14/R$18*100</f>
        <v>4.6849006141667831</v>
      </c>
      <c r="S32" s="18">
        <f t="shared" si="66"/>
        <v>21.063429669184057</v>
      </c>
      <c r="T32" s="18">
        <f t="shared" si="66"/>
        <v>3.9049321776340742</v>
      </c>
      <c r="U32" s="18">
        <f t="shared" si="66"/>
        <v>7.0632272567473207</v>
      </c>
      <c r="V32" s="18"/>
      <c r="W32" s="18">
        <f t="shared" ref="W32:Z32" si="67">W14/W$18*100</f>
        <v>4.6365126971331101</v>
      </c>
      <c r="X32" s="18">
        <f t="shared" si="67"/>
        <v>19.674586474332013</v>
      </c>
      <c r="Y32" s="18">
        <f t="shared" si="67"/>
        <v>3.7392359798127139</v>
      </c>
      <c r="Z32" s="18">
        <f t="shared" si="67"/>
        <v>7.1659342788104858</v>
      </c>
      <c r="AA32" s="18"/>
      <c r="AB32" s="18">
        <f>AB14/AB$18*100</f>
        <v>4.8127636738108643</v>
      </c>
      <c r="AC32" s="18">
        <f t="shared" ref="AC32:AE32" si="68">AC14/AC$18*100</f>
        <v>18.176630116686972</v>
      </c>
      <c r="AD32" s="18">
        <f t="shared" si="68"/>
        <v>2.9945860132037017</v>
      </c>
      <c r="AE32" s="18">
        <f t="shared" si="68"/>
        <v>7.0405101181713183</v>
      </c>
      <c r="AG32" t="str">
        <f>$A$14</f>
        <v>Sales and customer service occupations</v>
      </c>
      <c r="AH32" s="18">
        <f t="shared" ref="AH32:AK32" si="69">AH14/AH$18*100</f>
        <v>8.6654348730992776</v>
      </c>
      <c r="AI32" s="18">
        <f t="shared" si="69"/>
        <v>17.93659668983511</v>
      </c>
      <c r="AJ32" s="18">
        <f t="shared" si="69"/>
        <v>6.1427675994272901</v>
      </c>
      <c r="AK32" s="18">
        <f t="shared" si="69"/>
        <v>12.742154657390238</v>
      </c>
      <c r="AL32" s="18"/>
      <c r="AM32" s="18">
        <f t="shared" ref="AM32:AP32" si="70">AM14/AM$18*100</f>
        <v>8.2050822933087915</v>
      </c>
      <c r="AN32" s="18">
        <f t="shared" si="70"/>
        <v>17.312922887409353</v>
      </c>
      <c r="AO32" s="18">
        <f t="shared" si="70"/>
        <v>4.2226187499850871</v>
      </c>
      <c r="AP32" s="18">
        <f t="shared" si="70"/>
        <v>11.766499379645525</v>
      </c>
      <c r="AQ32" s="18"/>
      <c r="AR32" s="18">
        <f t="shared" ref="AR32:AU32" si="71">AR14/AR$18*100</f>
        <v>6.3889073007296879</v>
      </c>
      <c r="AS32" s="18">
        <f t="shared" si="71"/>
        <v>16.296388161275761</v>
      </c>
      <c r="AT32" s="18">
        <f t="shared" si="71"/>
        <v>2.9867703765389826</v>
      </c>
      <c r="AU32" s="18">
        <f t="shared" si="71"/>
        <v>10.189806750171131</v>
      </c>
    </row>
    <row r="33" spans="1:47" x14ac:dyDescent="0.2">
      <c r="A33" t="str">
        <f>$A$15</f>
        <v>Process, plant and machine operatives</v>
      </c>
      <c r="B33" s="18">
        <f t="shared" si="29"/>
        <v>8.2207987912156479</v>
      </c>
      <c r="C33" s="18">
        <f t="shared" ref="C33:O33" si="72">C15/C$18*100</f>
        <v>2.6834896160802075</v>
      </c>
      <c r="D33" s="18">
        <f t="shared" si="72"/>
        <v>4.0145970842042171</v>
      </c>
      <c r="E33" s="18">
        <f t="shared" si="72"/>
        <v>5.8086749341129522</v>
      </c>
      <c r="F33" s="18"/>
      <c r="G33" s="18">
        <f t="shared" si="72"/>
        <v>6.4208277521974537</v>
      </c>
      <c r="H33" s="18">
        <f t="shared" si="72"/>
        <v>2.7491614970069538</v>
      </c>
      <c r="I33" s="18">
        <f t="shared" si="72"/>
        <v>4.2191289009619322</v>
      </c>
      <c r="J33" s="18">
        <f t="shared" si="72"/>
        <v>4.90785236782488</v>
      </c>
      <c r="K33" s="18"/>
      <c r="L33" s="18">
        <f t="shared" si="72"/>
        <v>5.931130414737301</v>
      </c>
      <c r="M33" s="18">
        <f t="shared" si="72"/>
        <v>3.8462991662601969</v>
      </c>
      <c r="N33" s="18">
        <f t="shared" si="72"/>
        <v>4.7151122887534269</v>
      </c>
      <c r="O33" s="18">
        <f t="shared" si="72"/>
        <v>5.0705778713959075</v>
      </c>
      <c r="Q33" t="str">
        <f>$A$15</f>
        <v>Process, plant and machine operatives</v>
      </c>
      <c r="R33" s="18">
        <f t="shared" ref="R33:U33" si="73">R15/R$18*100</f>
        <v>11.546443188453793</v>
      </c>
      <c r="S33" s="18">
        <f t="shared" si="73"/>
        <v>7.3412254264404053</v>
      </c>
      <c r="T33" s="18">
        <f t="shared" si="73"/>
        <v>5.3796786948134585</v>
      </c>
      <c r="U33" s="18">
        <f t="shared" si="73"/>
        <v>9.6130373185193214</v>
      </c>
      <c r="V33" s="18"/>
      <c r="W33" s="18">
        <f t="shared" ref="W33:Z33" si="74">W15/W$18*100</f>
        <v>9.3297273533205001</v>
      </c>
      <c r="X33" s="18">
        <f t="shared" si="74"/>
        <v>7.4822374258979849</v>
      </c>
      <c r="Y33" s="18">
        <f t="shared" si="74"/>
        <v>5.6496753445278083</v>
      </c>
      <c r="Z33" s="18">
        <f t="shared" si="74"/>
        <v>8.3222504920382345</v>
      </c>
      <c r="AA33" s="18"/>
      <c r="AB33" s="18">
        <f t="shared" ref="AB33:AE33" si="75">AB15/AB$18*100</f>
        <v>8.6698409694872378</v>
      </c>
      <c r="AC33" s="18">
        <f t="shared" si="75"/>
        <v>8.5910560738273904</v>
      </c>
      <c r="AD33" s="18">
        <f t="shared" si="75"/>
        <v>6.088918033577694</v>
      </c>
      <c r="AE33" s="18">
        <f t="shared" si="75"/>
        <v>8.1671798007042646</v>
      </c>
      <c r="AG33" t="str">
        <f>$A$15</f>
        <v>Process, plant and machine operatives</v>
      </c>
      <c r="AH33" s="18">
        <f t="shared" ref="AH33:AK33" si="76">AH15/AH$18*100</f>
        <v>2.441717137224499</v>
      </c>
      <c r="AI33" s="18">
        <f t="shared" si="76"/>
        <v>1.0197331235551548</v>
      </c>
      <c r="AJ33" s="18">
        <f t="shared" si="76"/>
        <v>1.5544994964755312</v>
      </c>
      <c r="AK33" s="18">
        <f t="shared" si="76"/>
        <v>1.6561159885552446</v>
      </c>
      <c r="AL33" s="18"/>
      <c r="AM33" s="18">
        <f t="shared" ref="AM33:AP33" si="77">AM15/AM$18*100</f>
        <v>1.7620641087474183</v>
      </c>
      <c r="AN33" s="18">
        <f t="shared" si="77"/>
        <v>0.83634445319942397</v>
      </c>
      <c r="AO33" s="18">
        <f t="shared" si="77"/>
        <v>2.3160515000304418</v>
      </c>
      <c r="AP33" s="18">
        <f t="shared" si="77"/>
        <v>1.4211363071119185</v>
      </c>
      <c r="AQ33" s="18"/>
      <c r="AR33" s="18">
        <f t="shared" ref="AR33:AU33" si="78">AR15/AR$18*100</f>
        <v>1.8968438588116583</v>
      </c>
      <c r="AS33" s="18">
        <f t="shared" si="78"/>
        <v>1.767545330484424</v>
      </c>
      <c r="AT33" s="18">
        <f t="shared" si="78"/>
        <v>2.992773441919284</v>
      </c>
      <c r="AU33" s="18">
        <f t="shared" si="78"/>
        <v>2.0041249089792843</v>
      </c>
    </row>
    <row r="34" spans="1:47" x14ac:dyDescent="0.2">
      <c r="A34" t="str">
        <f>$A$16</f>
        <v>Elementary occupations</v>
      </c>
      <c r="B34" s="18">
        <f t="shared" si="29"/>
        <v>9.4018764669020332</v>
      </c>
      <c r="C34" s="18">
        <f t="shared" ref="C34:O34" si="79">C16/C$18*100</f>
        <v>22.031829290236111</v>
      </c>
      <c r="D34" s="18">
        <f t="shared" si="79"/>
        <v>6.1527191129535019</v>
      </c>
      <c r="E34" s="18">
        <f t="shared" si="79"/>
        <v>12.738519669968174</v>
      </c>
      <c r="F34" s="18"/>
      <c r="G34" s="18">
        <f t="shared" si="79"/>
        <v>7.5416481668634212</v>
      </c>
      <c r="H34" s="18">
        <f t="shared" si="79"/>
        <v>22.12345622670485</v>
      </c>
      <c r="I34" s="18">
        <f t="shared" si="79"/>
        <v>6.1052936116162444</v>
      </c>
      <c r="J34" s="18">
        <f t="shared" si="79"/>
        <v>11.894161641337607</v>
      </c>
      <c r="K34" s="18"/>
      <c r="L34" s="18">
        <f t="shared" si="79"/>
        <v>7.1936955804613705</v>
      </c>
      <c r="M34" s="18">
        <f t="shared" si="79"/>
        <v>20.229048411173189</v>
      </c>
      <c r="N34" s="18">
        <f t="shared" si="79"/>
        <v>7.7320019316294815</v>
      </c>
      <c r="O34" s="18">
        <f t="shared" si="79"/>
        <v>11.380712796917896</v>
      </c>
      <c r="Q34" t="str">
        <f>$A$16</f>
        <v>Elementary occupations</v>
      </c>
      <c r="R34" s="18">
        <f t="shared" ref="R34:U34" si="80">R16/R$18*100</f>
        <v>10.128644860701302</v>
      </c>
      <c r="S34" s="18">
        <f t="shared" si="80"/>
        <v>33.654938218041281</v>
      </c>
      <c r="T34" s="18">
        <f t="shared" si="80"/>
        <v>4.9068301532121863</v>
      </c>
      <c r="U34" s="18">
        <f t="shared" si="80"/>
        <v>12.692809276435483</v>
      </c>
      <c r="V34" s="18"/>
      <c r="W34" s="18">
        <f t="shared" ref="W34:Z34" si="81">W16/W$18*100</f>
        <v>8.1547114508775973</v>
      </c>
      <c r="X34" s="18">
        <f t="shared" si="81"/>
        <v>31.558852995137194</v>
      </c>
      <c r="Y34" s="18">
        <f t="shared" si="81"/>
        <v>5.3512901969648015</v>
      </c>
      <c r="Z34" s="18">
        <f t="shared" si="81"/>
        <v>11.832688148420543</v>
      </c>
      <c r="AA34" s="18"/>
      <c r="AB34" s="18">
        <f t="shared" ref="AB34:AE34" si="82">AB16/AB$18*100</f>
        <v>7.1259581874025839</v>
      </c>
      <c r="AC34" s="18">
        <f t="shared" si="82"/>
        <v>29.404049398835074</v>
      </c>
      <c r="AD34" s="18">
        <f t="shared" si="82"/>
        <v>6.8391923876756673</v>
      </c>
      <c r="AE34" s="18">
        <f t="shared" si="82"/>
        <v>11.358044736949905</v>
      </c>
      <c r="AG34" t="str">
        <f>$A$16</f>
        <v>Elementary occupations</v>
      </c>
      <c r="AH34" s="18">
        <f t="shared" ref="AH34:AK34" si="83">AH16/AH$18*100</f>
        <v>8.1389471246085456</v>
      </c>
      <c r="AI34" s="18">
        <f t="shared" si="83"/>
        <v>17.880021689008878</v>
      </c>
      <c r="AJ34" s="18">
        <f t="shared" si="83"/>
        <v>8.3980122885530797</v>
      </c>
      <c r="AK34" s="18">
        <f t="shared" si="83"/>
        <v>12.788413734830959</v>
      </c>
      <c r="AL34" s="18"/>
      <c r="AM34" s="18">
        <f t="shared" ref="AM34:AP34" si="84">AM16/AM$18*100</f>
        <v>6.5597934003404799</v>
      </c>
      <c r="AN34" s="18">
        <f t="shared" si="84"/>
        <v>18.310251447213279</v>
      </c>
      <c r="AO34" s="18">
        <f t="shared" si="84"/>
        <v>7.1083556688477127</v>
      </c>
      <c r="AP34" s="18">
        <f t="shared" si="84"/>
        <v>11.956937160554913</v>
      </c>
      <c r="AQ34" s="18"/>
      <c r="AR34" s="18">
        <f t="shared" ref="AR34:AU34" si="85">AR16/AR$18*100</f>
        <v>7.2934768639111898</v>
      </c>
      <c r="AS34" s="18">
        <f t="shared" si="85"/>
        <v>16.209333836137588</v>
      </c>
      <c r="AT34" s="18">
        <f t="shared" si="85"/>
        <v>8.8513163370097292</v>
      </c>
      <c r="AU34" s="18">
        <f t="shared" si="85"/>
        <v>11.403160157356176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2.4566460708613533</v>
      </c>
      <c r="C44" s="27">
        <f t="shared" ref="C44:E44" si="93">H8-C8</f>
        <v>1.3431678223524255</v>
      </c>
      <c r="D44" s="27">
        <f t="shared" si="93"/>
        <v>1.0766304482857336</v>
      </c>
      <c r="E44" s="27">
        <f t="shared" si="93"/>
        <v>4.8764443414995107</v>
      </c>
      <c r="F44" s="27"/>
      <c r="G44" s="27">
        <f>L8-G8</f>
        <v>3.5768193881900814</v>
      </c>
      <c r="H44" s="27">
        <f t="shared" ref="H44:J44" si="94">M8-H8</f>
        <v>1.3047007816303782</v>
      </c>
      <c r="I44" s="27">
        <f t="shared" si="94"/>
        <v>1.5164401655914945</v>
      </c>
      <c r="J44" s="27">
        <f t="shared" si="94"/>
        <v>6.397960335411959</v>
      </c>
      <c r="K44" s="27"/>
      <c r="L44" s="27">
        <f>L8-B8</f>
        <v>6.0334654590514347</v>
      </c>
      <c r="M44" s="27">
        <f t="shared" ref="M44:O44" si="95">M8-C8</f>
        <v>2.6478686039828037</v>
      </c>
      <c r="N44" s="27">
        <f t="shared" si="95"/>
        <v>2.5930706138772281</v>
      </c>
      <c r="O44" s="27">
        <f t="shared" si="95"/>
        <v>11.27440467691147</v>
      </c>
      <c r="Q44" t="str">
        <f>$A$8</f>
        <v>Managers, directors and senior officials</v>
      </c>
      <c r="R44" s="27">
        <f>W8-R8</f>
        <v>1.5255574881876548</v>
      </c>
      <c r="S44" s="27">
        <f t="shared" ref="S44:S52" si="96">X8-S8</f>
        <v>0.54695132071471209</v>
      </c>
      <c r="T44" s="27">
        <f t="shared" ref="T44:T52" si="97">Y8-T8</f>
        <v>-1.63616818951553E-2</v>
      </c>
      <c r="U44" s="27">
        <f t="shared" ref="U44:U52" si="98">Z8-U8</f>
        <v>2.0561471270072111</v>
      </c>
      <c r="V44" s="27"/>
      <c r="W44" s="27">
        <f>AB8-W8</f>
        <v>1.8181756240152236</v>
      </c>
      <c r="X44" s="27">
        <f t="shared" ref="X44:X52" si="99">AC8-X8</f>
        <v>0.71820141922883507</v>
      </c>
      <c r="Y44" s="27">
        <f t="shared" ref="Y44:Y52" si="100">AD8-Y8</f>
        <v>0.98745261567371978</v>
      </c>
      <c r="Z44" s="27">
        <f t="shared" ref="Z44:Z52" si="101">AE8-Z8</f>
        <v>3.5238296589177764</v>
      </c>
      <c r="AA44" s="27"/>
      <c r="AB44" s="27">
        <f>AB8-R8</f>
        <v>3.3437331122028784</v>
      </c>
      <c r="AC44" s="27">
        <f t="shared" ref="AC44:AC52" si="102">AC8-S8</f>
        <v>1.2651527399435472</v>
      </c>
      <c r="AD44" s="27">
        <f t="shared" ref="AD44:AD52" si="103">AD8-T8</f>
        <v>0.97109093377856448</v>
      </c>
      <c r="AE44" s="27">
        <f t="shared" ref="AE44:AE52" si="104">AE8-U8</f>
        <v>5.5799767859249876</v>
      </c>
      <c r="AG44" t="str">
        <f>$A$8</f>
        <v>Managers, directors and senior officials</v>
      </c>
      <c r="AH44" s="27">
        <f>AM8-AH8</f>
        <v>0.93108858267370476</v>
      </c>
      <c r="AI44" s="27">
        <f t="shared" ref="AI44:AI52" si="105">AN8-AI8</f>
        <v>0.79621650163771318</v>
      </c>
      <c r="AJ44" s="27">
        <f t="shared" ref="AJ44:AJ52" si="106">AO8-AJ8</f>
        <v>1.0929921301808911</v>
      </c>
      <c r="AK44" s="27">
        <f t="shared" ref="AK44:AK52" si="107">AP8-AK8</f>
        <v>2.8202972144923084</v>
      </c>
      <c r="AL44" s="27"/>
      <c r="AM44" s="27">
        <f>AR8-AM8</f>
        <v>1.7586437641748454</v>
      </c>
      <c r="AN44" s="27">
        <f t="shared" ref="AN44:AN52" si="108">AS8-AN8</f>
        <v>0.58649936240154377</v>
      </c>
      <c r="AO44" s="27">
        <f t="shared" ref="AO44:AO52" si="109">AT8-AO8</f>
        <v>0.52898754991777652</v>
      </c>
      <c r="AP44" s="27">
        <f t="shared" ref="AP44:AP52" si="110">AU8-AP8</f>
        <v>2.8741306764941665</v>
      </c>
      <c r="AQ44" s="27"/>
      <c r="AR44" s="27">
        <f>AR8-AH8</f>
        <v>2.6897323468485501</v>
      </c>
      <c r="AS44" s="27">
        <f t="shared" ref="AS44:AS52" si="111">AS8-AI8</f>
        <v>1.3827158640392569</v>
      </c>
      <c r="AT44" s="27">
        <f t="shared" ref="AT44:AT52" si="112">AT8-AJ8</f>
        <v>1.6219796800986677</v>
      </c>
      <c r="AU44" s="27">
        <f t="shared" ref="AU44:AU52" si="113">AU8-AK8</f>
        <v>5.6944278909864749</v>
      </c>
    </row>
    <row r="45" spans="1:47" x14ac:dyDescent="0.2">
      <c r="A45" t="str">
        <f>$A$9</f>
        <v>Professional occupations</v>
      </c>
      <c r="B45" s="27">
        <f t="shared" ref="B45:B54" si="114">G9-B9</f>
        <v>5.316387461528457</v>
      </c>
      <c r="C45" s="27">
        <f t="shared" ref="C45:C54" si="115">H9-C9</f>
        <v>1.8101052850128081</v>
      </c>
      <c r="D45" s="27">
        <f t="shared" ref="D45:D54" si="116">I9-D9</f>
        <v>-0.49775037567481295</v>
      </c>
      <c r="E45" s="27">
        <f t="shared" ref="E45:E54" si="117">J9-E9</f>
        <v>6.6287423708664477</v>
      </c>
      <c r="F45" s="27"/>
      <c r="G45" s="27">
        <f t="shared" ref="G45:G54" si="118">L9-G9</f>
        <v>8.8632292482061317</v>
      </c>
      <c r="H45" s="27">
        <f t="shared" ref="H45:H54" si="119">M9-H9</f>
        <v>3.8740515003780942</v>
      </c>
      <c r="I45" s="27">
        <f t="shared" ref="I45:I54" si="120">N9-I9</f>
        <v>0.25471935799701395</v>
      </c>
      <c r="J45" s="27">
        <f t="shared" ref="J45:J54" si="121">O9-J9</f>
        <v>12.992000106581244</v>
      </c>
      <c r="K45" s="27"/>
      <c r="L45" s="27">
        <f t="shared" ref="L45:L54" si="122">L9-B9</f>
        <v>14.179616709734589</v>
      </c>
      <c r="M45" s="27">
        <f t="shared" ref="M45:M54" si="123">M9-C9</f>
        <v>5.6841567853909023</v>
      </c>
      <c r="N45" s="27">
        <f t="shared" ref="N45:N54" si="124">N9-D9</f>
        <v>-0.243031017677799</v>
      </c>
      <c r="O45" s="27">
        <f t="shared" ref="O45:O54" si="125">O9-E9</f>
        <v>19.620742477447692</v>
      </c>
      <c r="Q45" t="str">
        <f>$A$9</f>
        <v>Professional occupations</v>
      </c>
      <c r="R45" s="27">
        <f t="shared" ref="R45:R52" si="126">W9-R9</f>
        <v>2.7395517422350402</v>
      </c>
      <c r="S45" s="27">
        <f t="shared" si="96"/>
        <v>0.74746487479761514</v>
      </c>
      <c r="T45" s="27">
        <f t="shared" si="97"/>
        <v>-1.0704038417454975</v>
      </c>
      <c r="U45" s="27">
        <f t="shared" si="98"/>
        <v>2.416612775287156</v>
      </c>
      <c r="V45" s="27"/>
      <c r="W45" s="27">
        <f t="shared" ref="W45:W52" si="127">AB9-W9</f>
        <v>4.7064601273239397</v>
      </c>
      <c r="X45" s="27">
        <f t="shared" si="99"/>
        <v>1.1638750342666686</v>
      </c>
      <c r="Y45" s="27">
        <f t="shared" si="100"/>
        <v>-0.14615928797808886</v>
      </c>
      <c r="Z45" s="27">
        <f t="shared" si="101"/>
        <v>5.7241758736125199</v>
      </c>
      <c r="AA45" s="27"/>
      <c r="AB45" s="27">
        <f t="shared" ref="AB45:AB52" si="128">AB9-R9</f>
        <v>7.4460118695589799</v>
      </c>
      <c r="AC45" s="27">
        <f t="shared" si="102"/>
        <v>1.9113399090642837</v>
      </c>
      <c r="AD45" s="27">
        <f t="shared" si="103"/>
        <v>-1.2165631297235864</v>
      </c>
      <c r="AE45" s="27">
        <f t="shared" si="104"/>
        <v>8.1407886488996759</v>
      </c>
      <c r="AG45" t="str">
        <f>$A$9</f>
        <v>Professional occupations</v>
      </c>
      <c r="AH45" s="27">
        <f t="shared" ref="AH45:AH52" si="129">AM9-AH9</f>
        <v>2.5768357192934417</v>
      </c>
      <c r="AI45" s="27">
        <f t="shared" si="105"/>
        <v>1.0626404102151952</v>
      </c>
      <c r="AJ45" s="27">
        <f t="shared" si="106"/>
        <v>0.57265346607068812</v>
      </c>
      <c r="AK45" s="27">
        <f t="shared" si="107"/>
        <v>4.2121295955793272</v>
      </c>
      <c r="AL45" s="27"/>
      <c r="AM45" s="27">
        <f t="shared" ref="AM45:AM52" si="130">AR9-AM9</f>
        <v>4.1567691208821707</v>
      </c>
      <c r="AN45" s="27">
        <f t="shared" si="108"/>
        <v>2.7101764661114203</v>
      </c>
      <c r="AO45" s="27">
        <f t="shared" si="109"/>
        <v>0.40087864597510059</v>
      </c>
      <c r="AP45" s="27">
        <f t="shared" si="110"/>
        <v>7.2678242329686924</v>
      </c>
      <c r="AQ45" s="27"/>
      <c r="AR45" s="27">
        <f t="shared" ref="AR45:AR52" si="131">AR9-AH9</f>
        <v>6.7336048401756123</v>
      </c>
      <c r="AS45" s="27">
        <f t="shared" si="111"/>
        <v>3.7728168763266154</v>
      </c>
      <c r="AT45" s="27">
        <f t="shared" si="112"/>
        <v>0.97353211204578871</v>
      </c>
      <c r="AU45" s="27">
        <f t="shared" si="113"/>
        <v>11.47995382854802</v>
      </c>
    </row>
    <row r="46" spans="1:47" x14ac:dyDescent="0.2">
      <c r="A46" t="str">
        <f>$A$10</f>
        <v>Associate professional occupations</v>
      </c>
      <c r="B46" s="27">
        <f t="shared" si="114"/>
        <v>2.5802983505514376</v>
      </c>
      <c r="C46" s="27">
        <f t="shared" si="115"/>
        <v>0.97784547066563032</v>
      </c>
      <c r="D46" s="27">
        <f t="shared" si="116"/>
        <v>-0.50520031328416071</v>
      </c>
      <c r="E46" s="27">
        <f t="shared" si="117"/>
        <v>3.052943507932909</v>
      </c>
      <c r="F46" s="27"/>
      <c r="G46" s="27">
        <f t="shared" si="118"/>
        <v>1.2450936227232141</v>
      </c>
      <c r="H46" s="27">
        <f t="shared" si="119"/>
        <v>1.1643859668756589</v>
      </c>
      <c r="I46" s="27">
        <f t="shared" si="120"/>
        <v>1.0668600955087602</v>
      </c>
      <c r="J46" s="27">
        <f t="shared" si="121"/>
        <v>3.4763396851076322</v>
      </c>
      <c r="K46" s="27"/>
      <c r="L46" s="27">
        <f t="shared" si="122"/>
        <v>3.8253919732746517</v>
      </c>
      <c r="M46" s="27">
        <f t="shared" si="123"/>
        <v>2.1422314375412892</v>
      </c>
      <c r="N46" s="27">
        <f t="shared" si="124"/>
        <v>0.56165978222459945</v>
      </c>
      <c r="O46" s="27">
        <f t="shared" si="125"/>
        <v>6.5292831930405413</v>
      </c>
      <c r="Q46" t="str">
        <f>$A$10</f>
        <v>Associate professional occupations</v>
      </c>
      <c r="R46" s="27">
        <f t="shared" si="126"/>
        <v>1.1228903779185639</v>
      </c>
      <c r="S46" s="27">
        <f t="shared" si="96"/>
        <v>0.52355713392063774</v>
      </c>
      <c r="T46" s="27">
        <f t="shared" si="97"/>
        <v>-0.72494594645286936</v>
      </c>
      <c r="U46" s="27">
        <f t="shared" si="98"/>
        <v>0.92150156538633254</v>
      </c>
      <c r="V46" s="27"/>
      <c r="W46" s="27">
        <f>AB10-W10</f>
        <v>-0.23348495605846331</v>
      </c>
      <c r="X46" s="27">
        <f t="shared" si="99"/>
        <v>7.2766836828694892E-3</v>
      </c>
      <c r="Y46" s="27">
        <f t="shared" si="100"/>
        <v>0.39597790003449163</v>
      </c>
      <c r="Z46" s="27">
        <f t="shared" si="101"/>
        <v>0.1697696276588978</v>
      </c>
      <c r="AA46" s="27"/>
      <c r="AB46" s="27">
        <f t="shared" si="128"/>
        <v>0.88940542186010063</v>
      </c>
      <c r="AC46" s="27">
        <f t="shared" si="102"/>
        <v>0.53083381760350723</v>
      </c>
      <c r="AD46" s="27">
        <f t="shared" si="103"/>
        <v>-0.32896804641837774</v>
      </c>
      <c r="AE46" s="27">
        <f t="shared" si="104"/>
        <v>1.0912711930452303</v>
      </c>
      <c r="AG46" t="str">
        <f>$A$10</f>
        <v>Associate professional occupations</v>
      </c>
      <c r="AH46" s="27">
        <f t="shared" si="129"/>
        <v>1.4574079726328781</v>
      </c>
      <c r="AI46" s="27">
        <f t="shared" si="105"/>
        <v>0.45428833674499458</v>
      </c>
      <c r="AJ46" s="27">
        <f t="shared" si="106"/>
        <v>0.2197456331687051</v>
      </c>
      <c r="AK46" s="27">
        <f t="shared" si="107"/>
        <v>2.1314419425465765</v>
      </c>
      <c r="AL46" s="27"/>
      <c r="AM46" s="27">
        <f t="shared" si="130"/>
        <v>1.4785785787816783</v>
      </c>
      <c r="AN46" s="27">
        <f t="shared" si="108"/>
        <v>1.1571092831927885</v>
      </c>
      <c r="AO46" s="27">
        <f t="shared" si="109"/>
        <v>0.67088219547427252</v>
      </c>
      <c r="AP46" s="27">
        <f t="shared" si="110"/>
        <v>3.3065700574487416</v>
      </c>
      <c r="AQ46" s="27"/>
      <c r="AR46" s="27">
        <f t="shared" si="131"/>
        <v>2.9359865514145564</v>
      </c>
      <c r="AS46" s="27">
        <f t="shared" si="111"/>
        <v>1.6113976199377831</v>
      </c>
      <c r="AT46" s="27">
        <f t="shared" si="112"/>
        <v>0.89062782864297763</v>
      </c>
      <c r="AU46" s="27">
        <f t="shared" si="113"/>
        <v>5.438011999995318</v>
      </c>
    </row>
    <row r="47" spans="1:47" x14ac:dyDescent="0.2">
      <c r="A47" t="str">
        <f>$A$11</f>
        <v>Administrative and secretarial occupations</v>
      </c>
      <c r="B47" s="27">
        <f t="shared" si="114"/>
        <v>0.13342121527461792</v>
      </c>
      <c r="C47" s="27">
        <f t="shared" si="115"/>
        <v>-0.47227564361785035</v>
      </c>
      <c r="D47" s="27">
        <f t="shared" si="116"/>
        <v>0.15822130873397411</v>
      </c>
      <c r="E47" s="27">
        <f t="shared" si="117"/>
        <v>-0.18063311960925788</v>
      </c>
      <c r="F47" s="27"/>
      <c r="G47" s="27">
        <f t="shared" si="118"/>
        <v>-1.3468999806773407</v>
      </c>
      <c r="H47" s="27">
        <f t="shared" si="119"/>
        <v>-1.1662526748744213</v>
      </c>
      <c r="I47" s="27">
        <f t="shared" si="120"/>
        <v>0.47443410942786146</v>
      </c>
      <c r="J47" s="27">
        <f t="shared" si="121"/>
        <v>-2.0387185461238992</v>
      </c>
      <c r="K47" s="27"/>
      <c r="L47" s="27">
        <f t="shared" si="122"/>
        <v>-1.2134787654027228</v>
      </c>
      <c r="M47" s="27">
        <f t="shared" si="123"/>
        <v>-1.6385283184922717</v>
      </c>
      <c r="N47" s="27">
        <f t="shared" si="124"/>
        <v>0.63265541816183557</v>
      </c>
      <c r="O47" s="27">
        <f t="shared" si="125"/>
        <v>-2.2193516657331571</v>
      </c>
      <c r="Q47" t="str">
        <f>$A$11</f>
        <v>Administrative and secretarial occupations</v>
      </c>
      <c r="R47" s="27">
        <f t="shared" si="126"/>
        <v>0.22055442644492551</v>
      </c>
      <c r="S47" s="27">
        <f t="shared" si="96"/>
        <v>0.11143818756440305</v>
      </c>
      <c r="T47" s="27">
        <f t="shared" si="97"/>
        <v>-0.11126659724207172</v>
      </c>
      <c r="U47" s="27">
        <f t="shared" si="98"/>
        <v>0.22072601676725689</v>
      </c>
      <c r="V47" s="27"/>
      <c r="W47" s="27">
        <f t="shared" si="127"/>
        <v>0.50715604914504819</v>
      </c>
      <c r="X47" s="27">
        <f t="shared" si="99"/>
        <v>-0.13630106781352191</v>
      </c>
      <c r="Y47" s="27">
        <f t="shared" si="100"/>
        <v>0.1225997954721576</v>
      </c>
      <c r="Z47" s="27">
        <f t="shared" si="101"/>
        <v>0.49345477680368433</v>
      </c>
      <c r="AA47" s="27"/>
      <c r="AB47" s="27">
        <f t="shared" si="128"/>
        <v>0.7277104755899737</v>
      </c>
      <c r="AC47" s="27">
        <f t="shared" si="102"/>
        <v>-2.4862880249118868E-2</v>
      </c>
      <c r="AD47" s="27">
        <f t="shared" si="103"/>
        <v>1.1333198230085884E-2</v>
      </c>
      <c r="AE47" s="27">
        <f t="shared" si="104"/>
        <v>0.71418079357094122</v>
      </c>
      <c r="AG47" t="str">
        <f>$A$11</f>
        <v>Administrative and secretarial occupations</v>
      </c>
      <c r="AH47" s="27">
        <f t="shared" si="129"/>
        <v>-8.7133211170311142E-2</v>
      </c>
      <c r="AI47" s="27">
        <f t="shared" si="105"/>
        <v>-0.5837138311822514</v>
      </c>
      <c r="AJ47" s="27">
        <f t="shared" si="106"/>
        <v>0.26948790597604622</v>
      </c>
      <c r="AK47" s="27">
        <f t="shared" si="107"/>
        <v>-0.40135913637651655</v>
      </c>
      <c r="AL47" s="27"/>
      <c r="AM47" s="27">
        <f t="shared" si="130"/>
        <v>-1.854056029822388</v>
      </c>
      <c r="AN47" s="27">
        <f t="shared" si="108"/>
        <v>-1.0299516070608998</v>
      </c>
      <c r="AO47" s="27">
        <f t="shared" si="109"/>
        <v>0.35183431395570297</v>
      </c>
      <c r="AP47" s="27">
        <f>AU11-AP11</f>
        <v>-2.5321733229275836</v>
      </c>
      <c r="AQ47" s="27"/>
      <c r="AR47" s="27">
        <f t="shared" si="131"/>
        <v>-1.9411892409926992</v>
      </c>
      <c r="AS47" s="27">
        <f t="shared" si="111"/>
        <v>-1.6136654382431512</v>
      </c>
      <c r="AT47" s="27">
        <f t="shared" si="112"/>
        <v>0.62132221993174919</v>
      </c>
      <c r="AU47" s="27">
        <f t="shared" si="113"/>
        <v>-2.9335324593041001</v>
      </c>
    </row>
    <row r="48" spans="1:47" x14ac:dyDescent="0.2">
      <c r="A48" t="str">
        <f>$A$12</f>
        <v>Skilled trades occupations</v>
      </c>
      <c r="B48" s="27">
        <f t="shared" si="114"/>
        <v>-2.9034717470131035</v>
      </c>
      <c r="C48" s="27">
        <f t="shared" si="115"/>
        <v>-0.10374628225229987</v>
      </c>
      <c r="D48" s="27">
        <f t="shared" si="116"/>
        <v>-0.9252688726770586</v>
      </c>
      <c r="E48" s="27">
        <f t="shared" si="117"/>
        <v>-3.9324869019424646</v>
      </c>
      <c r="F48" s="27"/>
      <c r="G48" s="27">
        <f t="shared" si="118"/>
        <v>-1.1678539947497857</v>
      </c>
      <c r="H48" s="27">
        <f t="shared" si="119"/>
        <v>0.62883631046767041</v>
      </c>
      <c r="I48" s="27">
        <f t="shared" si="120"/>
        <v>0.9426746282619618</v>
      </c>
      <c r="J48" s="27">
        <f t="shared" si="121"/>
        <v>0.40365694397984697</v>
      </c>
      <c r="K48" s="27"/>
      <c r="L48" s="27">
        <f t="shared" si="122"/>
        <v>-4.0713257417628892</v>
      </c>
      <c r="M48" s="27">
        <f t="shared" si="123"/>
        <v>0.52509002821537054</v>
      </c>
      <c r="N48" s="27">
        <f t="shared" si="124"/>
        <v>1.7405755584903204E-2</v>
      </c>
      <c r="O48" s="27">
        <f t="shared" si="125"/>
        <v>-3.5288299579626177</v>
      </c>
      <c r="Q48" t="str">
        <f>$A$12</f>
        <v>Skilled trades occupations</v>
      </c>
      <c r="R48" s="27">
        <f t="shared" si="126"/>
        <v>-2.8392295618373602</v>
      </c>
      <c r="S48" s="27">
        <f t="shared" si="96"/>
        <v>-0.10796760570241815</v>
      </c>
      <c r="T48" s="27">
        <f t="shared" si="97"/>
        <v>-1.3940230867232284</v>
      </c>
      <c r="U48" s="27">
        <f t="shared" si="98"/>
        <v>-4.341220254263007</v>
      </c>
      <c r="V48" s="27"/>
      <c r="W48" s="27">
        <f t="shared" si="127"/>
        <v>-1.6014741835919679</v>
      </c>
      <c r="X48" s="27">
        <f t="shared" si="99"/>
        <v>0.3896097371790046</v>
      </c>
      <c r="Y48" s="27">
        <f t="shared" si="100"/>
        <v>0.67840165958142506</v>
      </c>
      <c r="Z48" s="27">
        <f t="shared" si="101"/>
        <v>-0.53346278683153514</v>
      </c>
      <c r="AA48" s="27"/>
      <c r="AB48" s="27">
        <f t="shared" si="128"/>
        <v>-4.4407037454293281</v>
      </c>
      <c r="AC48" s="27">
        <f t="shared" si="102"/>
        <v>0.28164213147658645</v>
      </c>
      <c r="AD48" s="27">
        <f t="shared" si="103"/>
        <v>-0.71562142714180332</v>
      </c>
      <c r="AE48" s="27">
        <f t="shared" si="104"/>
        <v>-4.8746830410945421</v>
      </c>
      <c r="AG48" t="str">
        <f>$A$12</f>
        <v>Skilled trades occupations</v>
      </c>
      <c r="AH48" s="27">
        <f t="shared" si="129"/>
        <v>-6.4242185175746425E-2</v>
      </c>
      <c r="AI48" s="27">
        <f t="shared" si="105"/>
        <v>4.2213234501169428E-3</v>
      </c>
      <c r="AJ48" s="27">
        <f t="shared" si="106"/>
        <v>0.46875421404616335</v>
      </c>
      <c r="AK48" s="27">
        <f t="shared" si="107"/>
        <v>0.40873335232053387</v>
      </c>
      <c r="AL48" s="27"/>
      <c r="AM48" s="27">
        <f t="shared" si="130"/>
        <v>0.43362018884218911</v>
      </c>
      <c r="AN48" s="27">
        <f t="shared" si="108"/>
        <v>0.23922657328866692</v>
      </c>
      <c r="AO48" s="27">
        <f t="shared" si="109"/>
        <v>0.26427296868053785</v>
      </c>
      <c r="AP48" s="27">
        <f t="shared" si="110"/>
        <v>0.9371197308113941</v>
      </c>
      <c r="AQ48" s="27"/>
      <c r="AR48" s="27">
        <f t="shared" si="131"/>
        <v>0.36937800366644269</v>
      </c>
      <c r="AS48" s="27">
        <f t="shared" si="111"/>
        <v>0.24344789673878386</v>
      </c>
      <c r="AT48" s="27">
        <f t="shared" si="112"/>
        <v>0.7330271827267012</v>
      </c>
      <c r="AU48" s="27">
        <f t="shared" si="113"/>
        <v>1.345853083131928</v>
      </c>
    </row>
    <row r="49" spans="1:47" x14ac:dyDescent="0.2">
      <c r="A49" t="str">
        <f>$A$13</f>
        <v>Caring, leisure and other service occupations</v>
      </c>
      <c r="B49" s="27">
        <f t="shared" si="114"/>
        <v>-0.57122334184634838</v>
      </c>
      <c r="C49" s="27">
        <f t="shared" si="115"/>
        <v>-1.15492642818257</v>
      </c>
      <c r="D49" s="27">
        <f t="shared" si="116"/>
        <v>0.28639641366846069</v>
      </c>
      <c r="E49" s="27">
        <f t="shared" si="117"/>
        <v>-1.439753356360459</v>
      </c>
      <c r="F49" s="27"/>
      <c r="G49" s="27">
        <f t="shared" si="118"/>
        <v>2.4348487387540025</v>
      </c>
      <c r="H49" s="27">
        <f t="shared" si="119"/>
        <v>1.4849313011662986</v>
      </c>
      <c r="I49" s="27">
        <f t="shared" si="120"/>
        <v>1.05472176543535</v>
      </c>
      <c r="J49" s="27">
        <f t="shared" si="121"/>
        <v>4.9745018053556471</v>
      </c>
      <c r="K49" s="27"/>
      <c r="L49" s="27">
        <f t="shared" si="122"/>
        <v>1.8636253969076542</v>
      </c>
      <c r="M49" s="27">
        <f t="shared" si="123"/>
        <v>0.3300048729837286</v>
      </c>
      <c r="N49" s="27">
        <f t="shared" si="124"/>
        <v>1.3411181791038107</v>
      </c>
      <c r="O49" s="27">
        <f t="shared" si="125"/>
        <v>3.5347484489951881</v>
      </c>
      <c r="Q49" t="str">
        <f>$A$13</f>
        <v>Caring, leisure and other service occupations</v>
      </c>
      <c r="R49" s="27">
        <f t="shared" si="126"/>
        <v>-4.9289586277524222E-2</v>
      </c>
      <c r="S49" s="27">
        <f t="shared" si="96"/>
        <v>0.11669253448268746</v>
      </c>
      <c r="T49" s="27">
        <f t="shared" si="97"/>
        <v>3.1667836989936027E-2</v>
      </c>
      <c r="U49" s="27">
        <f t="shared" si="98"/>
        <v>9.9070785195098487E-2</v>
      </c>
      <c r="V49" s="27"/>
      <c r="W49" s="27">
        <f t="shared" si="127"/>
        <v>0.64357501444943255</v>
      </c>
      <c r="X49" s="27">
        <f t="shared" si="99"/>
        <v>0.38193777368880388</v>
      </c>
      <c r="Y49" s="27">
        <f t="shared" si="100"/>
        <v>0.34876477419966745</v>
      </c>
      <c r="Z49" s="27">
        <f t="shared" si="101"/>
        <v>1.3742775623379044</v>
      </c>
      <c r="AA49" s="27"/>
      <c r="AB49" s="27">
        <f t="shared" si="128"/>
        <v>0.59428542817190833</v>
      </c>
      <c r="AC49" s="27">
        <f t="shared" si="102"/>
        <v>0.49863030817149134</v>
      </c>
      <c r="AD49" s="27">
        <f t="shared" si="103"/>
        <v>0.38043261118960348</v>
      </c>
      <c r="AE49" s="27">
        <f t="shared" si="104"/>
        <v>1.4733483475330029</v>
      </c>
      <c r="AG49" t="str">
        <f>$A$13</f>
        <v>Caring, leisure and other service occupations</v>
      </c>
      <c r="AH49" s="27">
        <f t="shared" si="129"/>
        <v>-0.52193375556882593</v>
      </c>
      <c r="AI49" s="27">
        <f t="shared" si="105"/>
        <v>-1.2716189626652614</v>
      </c>
      <c r="AJ49" s="27">
        <f t="shared" si="106"/>
        <v>0.25472857667852544</v>
      </c>
      <c r="AK49" s="27">
        <f t="shared" si="107"/>
        <v>-1.5388241415555655</v>
      </c>
      <c r="AL49" s="27"/>
      <c r="AM49" s="27">
        <f t="shared" si="130"/>
        <v>1.7912737243045651</v>
      </c>
      <c r="AN49" s="27">
        <f t="shared" si="108"/>
        <v>1.1029935274774942</v>
      </c>
      <c r="AO49" s="27">
        <f t="shared" si="109"/>
        <v>0.70595699123568156</v>
      </c>
      <c r="AP49" s="27">
        <f t="shared" si="110"/>
        <v>3.6002242430177418</v>
      </c>
      <c r="AQ49" s="27"/>
      <c r="AR49" s="27">
        <f t="shared" si="131"/>
        <v>1.2693399687357392</v>
      </c>
      <c r="AS49" s="27">
        <f t="shared" si="111"/>
        <v>-0.16862543518776718</v>
      </c>
      <c r="AT49" s="27">
        <f t="shared" si="112"/>
        <v>0.96068556791420701</v>
      </c>
      <c r="AU49" s="27">
        <f t="shared" si="113"/>
        <v>2.0614001014621763</v>
      </c>
    </row>
    <row r="50" spans="1:47" x14ac:dyDescent="0.2">
      <c r="A50" t="str">
        <f>$A$14</f>
        <v>Sales and customer service occupations</v>
      </c>
      <c r="B50" s="27">
        <f t="shared" si="114"/>
        <v>-4.852984198226018E-2</v>
      </c>
      <c r="C50" s="27">
        <f t="shared" si="115"/>
        <v>-2.3638854975395418E-2</v>
      </c>
      <c r="D50" s="27">
        <f t="shared" si="116"/>
        <v>-0.36830501056940035</v>
      </c>
      <c r="E50" s="27">
        <f t="shared" si="117"/>
        <v>-0.44047370752705461</v>
      </c>
      <c r="F50" s="27"/>
      <c r="G50" s="27">
        <f t="shared" si="118"/>
        <v>-5.8953304884976632E-3</v>
      </c>
      <c r="H50" s="27">
        <f t="shared" si="119"/>
        <v>0.66751933997168678</v>
      </c>
      <c r="I50" s="27">
        <f t="shared" si="120"/>
        <v>-0.21238972960745905</v>
      </c>
      <c r="J50" s="27">
        <f t="shared" si="121"/>
        <v>0.44923427987573206</v>
      </c>
      <c r="K50" s="27"/>
      <c r="L50" s="27">
        <f t="shared" si="122"/>
        <v>-5.4425172470757843E-2</v>
      </c>
      <c r="M50" s="27">
        <f t="shared" si="123"/>
        <v>0.64388048499629136</v>
      </c>
      <c r="N50" s="27">
        <f t="shared" si="124"/>
        <v>-0.5806947401768594</v>
      </c>
      <c r="O50" s="27">
        <f t="shared" si="125"/>
        <v>8.7605723486774423E-3</v>
      </c>
      <c r="Q50" t="str">
        <f>$A$14</f>
        <v>Sales and customer service occupations</v>
      </c>
      <c r="R50" s="27">
        <f t="shared" si="126"/>
        <v>-0.10239984526869872</v>
      </c>
      <c r="S50" s="27">
        <f t="shared" si="96"/>
        <v>0.28553616302595497</v>
      </c>
      <c r="T50" s="27">
        <f t="shared" si="97"/>
        <v>-0.18467314862464157</v>
      </c>
      <c r="U50" s="27">
        <f t="shared" si="98"/>
        <v>-1.5368308673853193E-3</v>
      </c>
      <c r="V50" s="27"/>
      <c r="W50" s="27">
        <f t="shared" si="127"/>
        <v>0.42728520194046915</v>
      </c>
      <c r="X50" s="27">
        <f t="shared" si="99"/>
        <v>0.42517503661275757</v>
      </c>
      <c r="Y50" s="27">
        <f t="shared" si="100"/>
        <v>-9.0539128509963707E-2</v>
      </c>
      <c r="Z50" s="27">
        <f t="shared" si="101"/>
        <v>0.76192111004326257</v>
      </c>
      <c r="AA50" s="27"/>
      <c r="AB50" s="27">
        <f t="shared" si="128"/>
        <v>0.32488535667177043</v>
      </c>
      <c r="AC50" s="27">
        <f t="shared" si="102"/>
        <v>0.71071119963871254</v>
      </c>
      <c r="AD50" s="27">
        <f t="shared" si="103"/>
        <v>-0.27521227713460528</v>
      </c>
      <c r="AE50" s="27">
        <f t="shared" si="104"/>
        <v>0.76038427917587725</v>
      </c>
      <c r="AG50" t="str">
        <f>$A$14</f>
        <v>Sales and customer service occupations</v>
      </c>
      <c r="AH50" s="27">
        <f t="shared" si="129"/>
        <v>5.3870003286437651E-2</v>
      </c>
      <c r="AI50" s="27">
        <f t="shared" si="105"/>
        <v>-0.30917501800134772</v>
      </c>
      <c r="AJ50" s="27">
        <f t="shared" si="106"/>
        <v>-0.18363186194475778</v>
      </c>
      <c r="AK50" s="27">
        <f t="shared" si="107"/>
        <v>-0.43893687665966752</v>
      </c>
      <c r="AL50" s="27"/>
      <c r="AM50" s="27">
        <f t="shared" si="130"/>
        <v>-0.43318053242897037</v>
      </c>
      <c r="AN50" s="27">
        <f t="shared" si="108"/>
        <v>0.24234430335892476</v>
      </c>
      <c r="AO50" s="27">
        <f t="shared" si="109"/>
        <v>-0.12185060109749668</v>
      </c>
      <c r="AP50" s="27">
        <f t="shared" si="110"/>
        <v>-0.31268683016754117</v>
      </c>
      <c r="AQ50" s="27"/>
      <c r="AR50" s="27">
        <f t="shared" si="131"/>
        <v>-0.37931052914253272</v>
      </c>
      <c r="AS50" s="27">
        <f t="shared" si="111"/>
        <v>-6.6830714642422961E-2</v>
      </c>
      <c r="AT50" s="27">
        <f t="shared" si="112"/>
        <v>-0.30548246304225446</v>
      </c>
      <c r="AU50" s="27">
        <f t="shared" si="113"/>
        <v>-0.75162370682720869</v>
      </c>
    </row>
    <row r="51" spans="1:47" x14ac:dyDescent="0.2">
      <c r="A51" t="str">
        <f>$A$15</f>
        <v>Process, plant and machine operatives</v>
      </c>
      <c r="B51" s="27">
        <f t="shared" si="114"/>
        <v>-2.3509294674092143</v>
      </c>
      <c r="C51" s="27">
        <f t="shared" si="115"/>
        <v>0.14503124314371041</v>
      </c>
      <c r="D51" s="27">
        <f t="shared" si="116"/>
        <v>5.7957996298891867E-2</v>
      </c>
      <c r="E51" s="27">
        <f t="shared" si="117"/>
        <v>-2.1479402279666111</v>
      </c>
      <c r="F51" s="27"/>
      <c r="G51" s="27">
        <f t="shared" si="118"/>
        <v>0.1591465016406719</v>
      </c>
      <c r="H51" s="27">
        <f t="shared" si="119"/>
        <v>1.2974475076561642</v>
      </c>
      <c r="I51" s="27">
        <f t="shared" si="120"/>
        <v>0.54167276456014024</v>
      </c>
      <c r="J51" s="27">
        <f t="shared" si="121"/>
        <v>1.9982667738569759</v>
      </c>
      <c r="K51" s="27"/>
      <c r="L51" s="27">
        <f t="shared" si="122"/>
        <v>-2.1917829657685424</v>
      </c>
      <c r="M51" s="27">
        <f t="shared" si="123"/>
        <v>1.4424787507998746</v>
      </c>
      <c r="N51" s="27">
        <f t="shared" si="124"/>
        <v>0.59963076085903211</v>
      </c>
      <c r="O51" s="27">
        <f t="shared" si="125"/>
        <v>-0.14967345410963517</v>
      </c>
      <c r="Q51" t="str">
        <f>$A$15</f>
        <v>Process, plant and machine operatives</v>
      </c>
      <c r="R51" s="27">
        <f t="shared" si="126"/>
        <v>-2.068748948287924</v>
      </c>
      <c r="S51" s="27">
        <f t="shared" si="96"/>
        <v>0.25176603512031348</v>
      </c>
      <c r="T51" s="27">
        <f t="shared" si="97"/>
        <v>-0.1299028535659581</v>
      </c>
      <c r="U51" s="27">
        <f t="shared" si="98"/>
        <v>-1.9468857667335691</v>
      </c>
      <c r="V51" s="27"/>
      <c r="W51" s="27">
        <f t="shared" si="127"/>
        <v>-7.6684464103777827E-2</v>
      </c>
      <c r="X51" s="27">
        <f t="shared" si="99"/>
        <v>0.6434817865805984</v>
      </c>
      <c r="Y51" s="27">
        <f t="shared" si="100"/>
        <v>0.30403432510964246</v>
      </c>
      <c r="Z51" s="27">
        <f t="shared" si="101"/>
        <v>0.8708316475864617</v>
      </c>
      <c r="AA51" s="27"/>
      <c r="AB51" s="27">
        <f t="shared" si="128"/>
        <v>-2.1454334123917018</v>
      </c>
      <c r="AC51" s="27">
        <f t="shared" si="102"/>
        <v>0.89524782170091188</v>
      </c>
      <c r="AD51" s="27">
        <f t="shared" si="103"/>
        <v>0.17413147154368436</v>
      </c>
      <c r="AE51" s="27">
        <f t="shared" si="104"/>
        <v>-1.0760541191471074</v>
      </c>
      <c r="AG51" t="str">
        <f>$A$15</f>
        <v>Process, plant and machine operatives</v>
      </c>
      <c r="AH51" s="27">
        <f t="shared" si="129"/>
        <v>-0.28218051912129394</v>
      </c>
      <c r="AI51" s="27">
        <f t="shared" si="105"/>
        <v>-0.10673479197660407</v>
      </c>
      <c r="AJ51" s="27">
        <f t="shared" si="106"/>
        <v>0.18786084986485105</v>
      </c>
      <c r="AK51" s="27">
        <f t="shared" si="107"/>
        <v>-0.20105446123304715</v>
      </c>
      <c r="AL51" s="27"/>
      <c r="AM51" s="27">
        <f t="shared" si="130"/>
        <v>0.23583096574445139</v>
      </c>
      <c r="AN51" s="27">
        <f t="shared" si="108"/>
        <v>0.65396572107556661</v>
      </c>
      <c r="AO51" s="27">
        <f t="shared" si="109"/>
        <v>0.23763843945049917</v>
      </c>
      <c r="AP51" s="27">
        <f t="shared" si="110"/>
        <v>1.1274351262705171</v>
      </c>
      <c r="AQ51" s="27"/>
      <c r="AR51" s="27">
        <f t="shared" si="131"/>
        <v>-4.6349553376842545E-2</v>
      </c>
      <c r="AS51" s="27">
        <f t="shared" si="111"/>
        <v>0.54723092909896254</v>
      </c>
      <c r="AT51" s="27">
        <f t="shared" si="112"/>
        <v>0.42549928931535019</v>
      </c>
      <c r="AU51" s="27">
        <f t="shared" si="113"/>
        <v>0.92638066503746996</v>
      </c>
    </row>
    <row r="52" spans="1:47" x14ac:dyDescent="0.2">
      <c r="A52" t="str">
        <f>$A$16</f>
        <v>Elementary occupations</v>
      </c>
      <c r="B52" s="27">
        <f t="shared" si="114"/>
        <v>-2.4096753922309908</v>
      </c>
      <c r="C52" s="27">
        <f t="shared" si="115"/>
        <v>0.81198160176498391</v>
      </c>
      <c r="D52" s="27">
        <f t="shared" si="116"/>
        <v>-6.9149116427056345E-2</v>
      </c>
      <c r="E52" s="27">
        <f t="shared" si="117"/>
        <v>-1.6668429068930664</v>
      </c>
      <c r="F52" s="27"/>
      <c r="G52" s="27">
        <f t="shared" si="118"/>
        <v>0.53905528428042793</v>
      </c>
      <c r="H52" s="27">
        <f t="shared" si="119"/>
        <v>0.33740287111006495</v>
      </c>
      <c r="I52" s="27">
        <f t="shared" si="120"/>
        <v>1.2443004605644639</v>
      </c>
      <c r="J52" s="27">
        <f t="shared" si="121"/>
        <v>2.120758615954955</v>
      </c>
      <c r="K52" s="27"/>
      <c r="L52" s="27">
        <f t="shared" si="122"/>
        <v>-1.8706201079505629</v>
      </c>
      <c r="M52" s="27">
        <f t="shared" si="123"/>
        <v>1.1493844728750489</v>
      </c>
      <c r="N52" s="27">
        <f t="shared" si="124"/>
        <v>1.1751513441374075</v>
      </c>
      <c r="O52" s="27">
        <f t="shared" si="125"/>
        <v>0.45391570906188861</v>
      </c>
      <c r="Q52" t="str">
        <f>$A$16</f>
        <v>Elementary occupations</v>
      </c>
      <c r="R52" s="27">
        <f t="shared" si="126"/>
        <v>-1.8401941937172452</v>
      </c>
      <c r="S52" s="27">
        <f t="shared" si="96"/>
        <v>0.48618488173331009</v>
      </c>
      <c r="T52" s="27">
        <f t="shared" si="97"/>
        <v>-6.8957415035966863E-2</v>
      </c>
      <c r="U52" s="27">
        <f t="shared" si="98"/>
        <v>-1.4229667270199009</v>
      </c>
      <c r="V52" s="27"/>
      <c r="W52" s="27">
        <f t="shared" si="127"/>
        <v>-0.48422471970014946</v>
      </c>
      <c r="X52" s="27">
        <f t="shared" si="99"/>
        <v>0.75317783128724169</v>
      </c>
      <c r="Y52" s="27">
        <f t="shared" si="100"/>
        <v>0.59002538200006915</v>
      </c>
      <c r="Z52" s="27">
        <f t="shared" si="101"/>
        <v>0.85897849358715916</v>
      </c>
      <c r="AA52" s="27"/>
      <c r="AB52" s="27">
        <f t="shared" si="128"/>
        <v>-2.3244189134173947</v>
      </c>
      <c r="AC52" s="27">
        <f t="shared" si="102"/>
        <v>1.2393627130205518</v>
      </c>
      <c r="AD52" s="27">
        <f t="shared" si="103"/>
        <v>0.52106796696410229</v>
      </c>
      <c r="AE52" s="27">
        <f t="shared" si="104"/>
        <v>-0.56398823343274174</v>
      </c>
      <c r="AG52" t="str">
        <f>$A$16</f>
        <v>Elementary occupations</v>
      </c>
      <c r="AH52" s="27">
        <f t="shared" si="129"/>
        <v>-0.56948119851374601</v>
      </c>
      <c r="AI52" s="27">
        <f t="shared" si="105"/>
        <v>0.3257967200316898</v>
      </c>
      <c r="AJ52" s="27">
        <f t="shared" si="106"/>
        <v>-1.9170139108792839E-4</v>
      </c>
      <c r="AK52" s="27">
        <f t="shared" si="107"/>
        <v>-0.24387617987314414</v>
      </c>
      <c r="AL52" s="27"/>
      <c r="AM52" s="27">
        <f t="shared" si="130"/>
        <v>1.0232800039805832</v>
      </c>
      <c r="AN52" s="27">
        <f t="shared" si="108"/>
        <v>-0.41577496017720073</v>
      </c>
      <c r="AO52" s="27">
        <f t="shared" si="109"/>
        <v>0.65427507856439426</v>
      </c>
      <c r="AP52" s="27">
        <f t="shared" si="110"/>
        <v>1.2617801223677745</v>
      </c>
      <c r="AQ52" s="27"/>
      <c r="AR52" s="27">
        <f t="shared" si="131"/>
        <v>0.45379880546683715</v>
      </c>
      <c r="AS52" s="27">
        <f t="shared" si="111"/>
        <v>-8.9978240145510924E-2</v>
      </c>
      <c r="AT52" s="27">
        <f t="shared" si="112"/>
        <v>0.65408337717330634</v>
      </c>
      <c r="AU52" s="27">
        <f t="shared" si="113"/>
        <v>1.0179039424946303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2.2029233077339541</v>
      </c>
      <c r="C54" s="29">
        <f t="shared" si="115"/>
        <v>3.3335442139114377</v>
      </c>
      <c r="D54" s="29">
        <f t="shared" si="116"/>
        <v>-0.78646752164542733</v>
      </c>
      <c r="E54" s="29">
        <f t="shared" si="117"/>
        <v>4.75</v>
      </c>
      <c r="F54" s="29"/>
      <c r="G54" s="29">
        <f t="shared" si="118"/>
        <v>14.297543477878861</v>
      </c>
      <c r="H54" s="29">
        <f t="shared" si="119"/>
        <v>9.5930229043815984</v>
      </c>
      <c r="I54" s="29">
        <f t="shared" si="120"/>
        <v>6.883433617739577</v>
      </c>
      <c r="J54" s="29">
        <f t="shared" si="121"/>
        <v>30.774000000000001</v>
      </c>
      <c r="K54" s="29"/>
      <c r="L54" s="29">
        <f t="shared" si="122"/>
        <v>16.500466785612815</v>
      </c>
      <c r="M54" s="29">
        <f t="shared" si="123"/>
        <v>12.926567118293036</v>
      </c>
      <c r="N54" s="29">
        <f t="shared" si="124"/>
        <v>6.0969660960941496</v>
      </c>
      <c r="O54" s="29">
        <f t="shared" si="125"/>
        <v>35.524000000000001</v>
      </c>
      <c r="Q54" s="24" t="str">
        <f>$A$18</f>
        <v>All occupations</v>
      </c>
      <c r="R54" s="29">
        <f t="shared" ref="R54" si="132">W18-R18</f>
        <v>-1.2913081006025777</v>
      </c>
      <c r="S54" s="29">
        <f t="shared" ref="S54" si="133">X18-S18</f>
        <v>2.9616235256572132</v>
      </c>
      <c r="T54" s="29">
        <f t="shared" ref="T54" si="134">Y18-T18</f>
        <v>-3.668866734295456</v>
      </c>
      <c r="U54" s="29">
        <f t="shared" ref="U54" si="135">Z18-U18</f>
        <v>-1.9985513092408382</v>
      </c>
      <c r="V54" s="29"/>
      <c r="W54" s="29">
        <f t="shared" ref="W54" si="136">AB18-W18</f>
        <v>5.7067836934197516</v>
      </c>
      <c r="X54" s="29">
        <f t="shared" ref="X54" si="137">AC18-X18</f>
        <v>4.3464342347132607</v>
      </c>
      <c r="Y54" s="29">
        <f t="shared" ref="Y54" si="138">AD18-Y18</f>
        <v>3.1905580355831198</v>
      </c>
      <c r="Z54" s="29">
        <f t="shared" ref="Z54" si="139">AE18-Z18</f>
        <v>13.243775963716161</v>
      </c>
      <c r="AA54" s="29"/>
      <c r="AB54" s="29">
        <f t="shared" ref="AB54" si="140">AB18-R18</f>
        <v>4.4154755928171738</v>
      </c>
      <c r="AC54" s="29">
        <f t="shared" ref="AC54" si="141">AC18-S18</f>
        <v>7.3080577603704739</v>
      </c>
      <c r="AD54" s="29">
        <f t="shared" ref="AD54" si="142">AD18-T18</f>
        <v>-0.47830869871233617</v>
      </c>
      <c r="AE54" s="29">
        <f t="shared" ref="AE54" si="143">AE18-U18</f>
        <v>11.245224654475322</v>
      </c>
      <c r="AG54" s="24" t="str">
        <f>$A$18</f>
        <v>All occupations</v>
      </c>
      <c r="AH54" s="29">
        <f t="shared" ref="AH54" si="144">AM18-AH18</f>
        <v>3.4942314083365389</v>
      </c>
      <c r="AI54" s="29">
        <f t="shared" ref="AI54" si="145">AN18-AI18</f>
        <v>0.3719206882542494</v>
      </c>
      <c r="AJ54" s="29">
        <f t="shared" ref="AJ54" si="146">AO18-AJ18</f>
        <v>2.8823992126500322</v>
      </c>
      <c r="AK54" s="29">
        <f t="shared" ref="AK54" si="147">AP18-AK18</f>
        <v>6.7485513092408098</v>
      </c>
      <c r="AL54" s="29"/>
      <c r="AM54" s="29">
        <f t="shared" ref="AM54" si="148">AR18-AM18</f>
        <v>8.5907597844591308</v>
      </c>
      <c r="AN54" s="29">
        <f t="shared" ref="AN54" si="149">AS18-AN18</f>
        <v>5.2465886696682986</v>
      </c>
      <c r="AO54" s="29">
        <f t="shared" ref="AO54" si="150">AT18-AO18</f>
        <v>3.6928755821564572</v>
      </c>
      <c r="AP54" s="29">
        <f t="shared" ref="AP54" si="151">AU18-AP18</f>
        <v>17.530224036283897</v>
      </c>
      <c r="AQ54" s="29"/>
      <c r="AR54" s="29">
        <f t="shared" ref="AR54" si="152">AR18-AH18</f>
        <v>12.08499119279567</v>
      </c>
      <c r="AS54" s="29">
        <f t="shared" ref="AS54" si="153">AS18-AI18</f>
        <v>5.618509357922548</v>
      </c>
      <c r="AT54" s="29">
        <f t="shared" ref="AT54" si="154">AT18-AJ18</f>
        <v>6.5752747948064894</v>
      </c>
      <c r="AU54" s="29">
        <f t="shared" ref="AU54" si="155">AU18-AK18</f>
        <v>24.278775345524707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Cornwall and the Isles of Scilly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0.3568554518623035</v>
      </c>
      <c r="N7" s="91">
        <f>'Occ T2'!I180</f>
        <v>0.72454816770322061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-0.27580502274362484</v>
      </c>
      <c r="N9" s="91">
        <f>'Occ T2'!I178</f>
        <v>0.57306282292748367</v>
      </c>
    </row>
    <row r="10" spans="1:14" x14ac:dyDescent="0.2">
      <c r="L10" s="91" t="str">
        <f>'Occ T3'!A48</f>
        <v>91 Elementary trades and related occupations</v>
      </c>
      <c r="M10" s="91">
        <f>'Occ T2'!H177</f>
        <v>-5.1848484109628163</v>
      </c>
      <c r="N10" s="91">
        <f>'Occ T2'!I177</f>
        <v>-0.60946168845963378</v>
      </c>
    </row>
    <row r="11" spans="1:14" x14ac:dyDescent="0.2">
      <c r="L11" s="114" t="str">
        <f>"["&amp;'Occ T3'!A47&amp;"]"</f>
        <v>[Elementary occupations]</v>
      </c>
      <c r="M11" s="91">
        <f>'Occ T1'!H88</f>
        <v>-1.0102973582558294</v>
      </c>
      <c r="N11" s="91">
        <f>'Occ T1'!I88</f>
        <v>0.42866810106743092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-1.645556674652926</v>
      </c>
      <c r="N13" s="91">
        <f>'Occ T2'!I176</f>
        <v>0.65976613917890781</v>
      </c>
    </row>
    <row r="14" spans="1:14" x14ac:dyDescent="0.2">
      <c r="L14" s="91" t="str">
        <f>'Occ T3'!A44</f>
        <v>81 Process, plant and machine operatives</v>
      </c>
      <c r="M14" s="91">
        <f>'Occ T2'!H175</f>
        <v>-4.4708608787856647</v>
      </c>
      <c r="N14" s="91">
        <f>'Occ T2'!I175</f>
        <v>1.280742054143813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-2.9691293558381071</v>
      </c>
      <c r="N15" s="91">
        <f>'Occ T1'!I87</f>
        <v>0.94381768026605695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2.643903065860842</v>
      </c>
      <c r="N17" s="91">
        <f>'Occ T2'!I174</f>
        <v>3.0192101025595441</v>
      </c>
    </row>
    <row r="18" spans="12:14" x14ac:dyDescent="0.2">
      <c r="L18" s="91" t="str">
        <f>'Occ T3'!A40</f>
        <v>71 Sales occupations</v>
      </c>
      <c r="M18" s="91">
        <f>'Occ T2'!H173</f>
        <v>-0.87023774290776457</v>
      </c>
      <c r="N18" s="91">
        <f>'Occ T2'!I173</f>
        <v>-0.61886526392785912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-0.34318620034071712</v>
      </c>
      <c r="N19" s="91">
        <f>'Occ T1'!I86</f>
        <v>0.11691970480522951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2.8824655791217291</v>
      </c>
      <c r="N21" s="91">
        <f>'Occ T2'!I172</f>
        <v>-1.7815393968768856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-0.31917788655767554</v>
      </c>
      <c r="N22" s="91">
        <f>'Occ T2'!I171</f>
        <v>1.3951428003984523</v>
      </c>
    </row>
    <row r="23" spans="12:14" x14ac:dyDescent="0.2">
      <c r="L23" s="91" t="str">
        <f>'Occ T3'!A35</f>
        <v>61 Caring personal service occupations</v>
      </c>
      <c r="M23" s="91">
        <f>'Occ T2'!H170</f>
        <v>-1.376110728979818</v>
      </c>
      <c r="N23" s="91">
        <f>'Occ T2'!I170</f>
        <v>1.1645116490404783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-1.0932642543577953</v>
      </c>
      <c r="N24" s="91">
        <f>'Occ T1'!I85</f>
        <v>1.1959818851269954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-1.2947441784532443</v>
      </c>
      <c r="N26" s="91">
        <f>'Occ T2'!I169</f>
        <v>7.3837186666980692E-2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-4.038527371875789</v>
      </c>
      <c r="N27" s="91">
        <f>'Occ T2'!I168</f>
        <v>0.29570121715194464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-2.8964539746472173</v>
      </c>
      <c r="N28" s="91">
        <f>'Occ T2'!I167</f>
        <v>-0.30728065728840015</v>
      </c>
    </row>
    <row r="29" spans="12:14" x14ac:dyDescent="0.2">
      <c r="L29" s="91" t="str">
        <f>'Occ T3'!A29</f>
        <v>51 Skilled agricultural and related trades</v>
      </c>
      <c r="M29" s="91">
        <f>'Occ T2'!H166</f>
        <v>0.40185857394063884</v>
      </c>
      <c r="N29" s="91">
        <f>'Occ T2'!I166</f>
        <v>0.39461118525825345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-2.4329661222875831</v>
      </c>
      <c r="N30" s="91">
        <f>'Occ T1'!I84</f>
        <v>8.9125626323216522E-2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-2.3090580186294729</v>
      </c>
      <c r="N32" s="91">
        <f>'Occ T2'!I165</f>
        <v>0.14222487169783804</v>
      </c>
    </row>
    <row r="33" spans="12:14" x14ac:dyDescent="0.2">
      <c r="L33" s="91" t="str">
        <f>'Occ T3'!A25</f>
        <v>41 Administrative occupations</v>
      </c>
      <c r="M33" s="91">
        <f>'Occ T2'!H164</f>
        <v>0.42342670583752628</v>
      </c>
      <c r="N33" s="91">
        <f>'Occ T2'!I164</f>
        <v>-0.74264350556355607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-0.14307306561227584</v>
      </c>
      <c r="N34" s="91">
        <f>'Occ T1'!I83</f>
        <v>-0.56217655641983555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2.1449809259366015</v>
      </c>
      <c r="N36" s="91">
        <f>'Occ T2'!I163</f>
        <v>0.24644846624719552</v>
      </c>
    </row>
    <row r="37" spans="12:14" x14ac:dyDescent="0.2">
      <c r="L37" s="91" t="str">
        <f>'Occ T3'!A21</f>
        <v>34 Culture, media and sports occupations</v>
      </c>
      <c r="M37" s="91">
        <f>'Occ T2'!H162</f>
        <v>0.42134304913186149</v>
      </c>
      <c r="N37" s="91">
        <f>'Occ T2'!I162</f>
        <v>1.662859765136071</v>
      </c>
    </row>
    <row r="38" spans="12:14" x14ac:dyDescent="0.2">
      <c r="L38" s="91" t="str">
        <f>'Occ T3'!A20</f>
        <v>33 Protective service occupations</v>
      </c>
      <c r="M38" s="91">
        <f>'Occ T2'!H161</f>
        <v>1.9561145654576784</v>
      </c>
      <c r="N38" s="91">
        <f>'Occ T2'!I161</f>
        <v>2.3420951174925264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1.5328293663773529</v>
      </c>
      <c r="N39" s="91">
        <f>'Occ T2'!I160</f>
        <v>0.95151960406443248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4.4325593177905631</v>
      </c>
      <c r="N40" s="91">
        <f>'Occ T2'!I159</f>
        <v>-0.29074732273743908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2.0210286772839758</v>
      </c>
      <c r="N41" s="91">
        <f>'Occ T1'!I82</f>
        <v>0.6885084117830953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4.4038633543800998</v>
      </c>
      <c r="N43" s="91">
        <f>'Occ T2'!I158</f>
        <v>1.7816802170652402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0.69952878143422215</v>
      </c>
      <c r="N44" s="91">
        <f>'Occ T2'!I157</f>
        <v>1.0935400082562108</v>
      </c>
    </row>
    <row r="45" spans="12:14" x14ac:dyDescent="0.2">
      <c r="L45" s="91" t="str">
        <f>'Occ T3'!A13</f>
        <v>22 Health professionals</v>
      </c>
      <c r="M45" s="91">
        <f>'Occ T2'!H156</f>
        <v>2.1807984000707048</v>
      </c>
      <c r="N45" s="91">
        <f>'Occ T2'!I156</f>
        <v>1.4634220363676453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2.8855051115540986</v>
      </c>
      <c r="N46" s="91">
        <f>'Occ T2'!I155</f>
        <v>1.277977233476113</v>
      </c>
    </row>
    <row r="47" spans="12:14" x14ac:dyDescent="0.2">
      <c r="L47" s="114" t="str">
        <f>"["&amp;'Occ T3'!A11&amp;"]"</f>
        <v>[Professional occupations]</v>
      </c>
      <c r="M47" s="91">
        <f>'Occ T1'!H81</f>
        <v>2.6196786235852532</v>
      </c>
      <c r="N47" s="91">
        <f>'Occ T1'!I81</f>
        <v>1.431949103873742</v>
      </c>
    </row>
    <row r="49" spans="12:14" x14ac:dyDescent="0.2">
      <c r="L49" s="107" t="str">
        <f>'Occ T3'!A9</f>
        <v>12 Other managers and proprietors</v>
      </c>
      <c r="M49" s="91">
        <f>'Occ T2'!H154</f>
        <v>2.4256321605851339</v>
      </c>
      <c r="N49" s="91">
        <f>'Occ T2'!I154</f>
        <v>2.5674090074013112</v>
      </c>
    </row>
    <row r="50" spans="12:14" x14ac:dyDescent="0.2">
      <c r="L50" s="107" t="str">
        <f>'Occ T3'!A8</f>
        <v>11 Corporate managers and directors</v>
      </c>
      <c r="M50" s="91">
        <f>'Occ T2'!H153</f>
        <v>4.1940726040724963</v>
      </c>
      <c r="N50" s="91">
        <f>'Occ T2'!I153</f>
        <v>0.23688783256947676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3.4691698001556581</v>
      </c>
      <c r="N51" s="91">
        <f>'Occ T1'!I80</f>
        <v>1.2548018301638875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Cornwall and the Isles of Scilly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3.4799783508341733</v>
      </c>
      <c r="N82" s="94">
        <f>'Occ T2'!F119</f>
        <v>0.67704345698743751</v>
      </c>
    </row>
    <row r="83" spans="12:14" x14ac:dyDescent="0.2">
      <c r="L83" s="10" t="str">
        <f>name!D5</f>
        <v>12 Other managers and proprietors</v>
      </c>
      <c r="M83" s="94">
        <f>'Occ T2'!D9-'Occ T2'!B9</f>
        <v>1.3964659906653178</v>
      </c>
      <c r="N83" s="94">
        <f>'Occ T2'!F120</f>
        <v>5.7209168784245499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1.7850894421661625</v>
      </c>
      <c r="N84" s="94">
        <f>'Occ T2'!F121</f>
        <v>2.8252201808412121</v>
      </c>
    </row>
    <row r="85" spans="12:14" x14ac:dyDescent="0.2">
      <c r="L85" s="10" t="str">
        <f>name!D7</f>
        <v>22 Health professionals</v>
      </c>
      <c r="M85" s="94">
        <f>'Occ T2'!D11-'Occ T2'!B11</f>
        <v>1.2677636940840493</v>
      </c>
      <c r="N85" s="94">
        <f>'Occ T2'!F122</f>
        <v>3.0188473060031757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0.43036882580271119</v>
      </c>
      <c r="N86" s="94">
        <f>'Occ T2'!F123</f>
        <v>2.2263608508982635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3.1455204088135336</v>
      </c>
      <c r="N87" s="94">
        <f>'Occ T2'!F124</f>
        <v>4.9215717688385574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0.88867906423120768</v>
      </c>
      <c r="N88" s="94">
        <f>'Occ T2'!F125</f>
        <v>-0.19480545910711466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0.3906876886297086</v>
      </c>
      <c r="N89" s="94">
        <f>'Occ T2'!F126</f>
        <v>0.81423051697623627</v>
      </c>
    </row>
    <row r="90" spans="12:14" x14ac:dyDescent="0.2">
      <c r="L90" s="10" t="str">
        <f>name!D12</f>
        <v>33 Protective service occupations</v>
      </c>
      <c r="M90" s="94">
        <f>'Occ T2'!D16-'Occ T2'!B16</f>
        <v>0.16416769672287734</v>
      </c>
      <c r="N90" s="94">
        <f>'Occ T2'!F127</f>
        <v>0.7383231387928515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0.11567248570031463</v>
      </c>
      <c r="N91" s="94">
        <f>'Occ T2'!F128</f>
        <v>1.5605570764518095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1.4937365726488032</v>
      </c>
      <c r="N92" s="94">
        <f>'Occ T2'!F129</f>
        <v>0.55803441199384629</v>
      </c>
    </row>
    <row r="93" spans="12:14" x14ac:dyDescent="0.2">
      <c r="L93" s="10" t="str">
        <f>name!D15</f>
        <v>41 Administrative occupations</v>
      </c>
      <c r="M93" s="94">
        <f>'Occ T2'!D19-'Occ T2'!B19</f>
        <v>0.42364362982230475</v>
      </c>
      <c r="N93" s="94">
        <f>'Occ T2'!F130</f>
        <v>-2.1438064153072069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-0.60427674943158216</v>
      </c>
      <c r="N94" s="94">
        <f>'Occ T2'!F131</f>
        <v>0.10508786918328195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0.10331345692274763</v>
      </c>
      <c r="N95" s="94">
        <f>'Occ T2'!F132</f>
        <v>0.31668555604307347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-1.4456519269483934</v>
      </c>
      <c r="N96" s="94">
        <f>'Occ T2'!F133</f>
        <v>-0.41197059877829822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-2.1747916133949428</v>
      </c>
      <c r="N97" s="94">
        <f>'Occ T2'!F134</f>
        <v>0.43026251763027368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-0.41535681852187167</v>
      </c>
      <c r="N98" s="94">
        <f>'Occ T2'!F135</f>
        <v>6.8679469084797162E-2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-1.3759631466871554</v>
      </c>
      <c r="N99" s="94">
        <f>'Occ T2'!F136</f>
        <v>3.6376594428146056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-9.7437025722938664E-2</v>
      </c>
      <c r="N100" s="94">
        <f>'Occ T2'!F137</f>
        <v>1.3968810028480627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3.3646816049635347E-2</v>
      </c>
      <c r="N101" s="94">
        <f>'Occ T2'!F138</f>
        <v>-6.0038640307019525E-2</v>
      </c>
    </row>
    <row r="102" spans="12:14" x14ac:dyDescent="0.2">
      <c r="L102" s="10" t="str">
        <f>name!D24</f>
        <v>71 Sales occupations</v>
      </c>
      <c r="M102" s="94">
        <f>'Occ T2'!D28-'Occ T2'!B28</f>
        <v>-0.94915470361053877</v>
      </c>
      <c r="N102" s="94">
        <f>'Occ T2'!F139</f>
        <v>-1.8892060338348813</v>
      </c>
    </row>
    <row r="103" spans="12:14" x14ac:dyDescent="0.2">
      <c r="L103" s="10" t="str">
        <f>name!D25</f>
        <v>72 Customer service occupations</v>
      </c>
      <c r="M103" s="94">
        <f>'Occ T2'!D29-'Occ T2'!B29</f>
        <v>0.50868099608344153</v>
      </c>
      <c r="N103" s="94">
        <f>'Occ T2'!F140</f>
        <v>2.3384403137105876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-1.5159725431547786</v>
      </c>
      <c r="N104" s="94">
        <f>'Occ T2'!F141</f>
        <v>1.2408718502777463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-0.63196768481184584</v>
      </c>
      <c r="N105" s="94">
        <f>'Occ T2'!F142</f>
        <v>0.75739492357923499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-1.2801920688150199</v>
      </c>
      <c r="N106" s="94">
        <f>'Occ T2'!F143</f>
        <v>-0.36777012083488092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-0.38665083807800471</v>
      </c>
      <c r="N107" s="94">
        <f>'Occ T2'!F144</f>
        <v>2.4885287367897995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4.7499999999998863</v>
      </c>
      <c r="N109" s="94">
        <f>'Occ T2'!F146</f>
        <v>30.774000000000058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Cornwall and the Isles of Scilly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4.8764443414994894</v>
      </c>
      <c r="N153" s="94">
        <f>'Occ T1'!H8</f>
        <v>6.3979603354119838</v>
      </c>
    </row>
    <row r="154" spans="1:14" x14ac:dyDescent="0.2">
      <c r="L154" s="10" t="str">
        <f>name!E5</f>
        <v>Professional occupations</v>
      </c>
      <c r="M154" s="94">
        <f>'Occ T1'!D9-'Occ T1'!B9</f>
        <v>6.6287423708664548</v>
      </c>
      <c r="N154" s="94">
        <f>'Occ T1'!H9</f>
        <v>12.992000106581202</v>
      </c>
    </row>
    <row r="155" spans="1:14" x14ac:dyDescent="0.2">
      <c r="L155" s="10" t="str">
        <f>name!E6</f>
        <v>Associate professional occupations</v>
      </c>
      <c r="M155" s="94">
        <f>'Occ T1'!D10-'Occ T1'!B10</f>
        <v>3.052943507932909</v>
      </c>
      <c r="N155" s="94">
        <f>'Occ T1'!H10</f>
        <v>3.4763396851076322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-0.18063311960927564</v>
      </c>
      <c r="N156" s="94">
        <f>'Occ T1'!H11</f>
        <v>-2.0387185461239277</v>
      </c>
    </row>
    <row r="157" spans="1:14" x14ac:dyDescent="0.2">
      <c r="L157" s="10" t="str">
        <f>name!E8</f>
        <v>Skilled trades occupations</v>
      </c>
      <c r="M157" s="94">
        <f>'Occ T1'!D12-'Occ T1'!B12</f>
        <v>-3.9324869019424611</v>
      </c>
      <c r="N157" s="94">
        <f>'Occ T1'!H12</f>
        <v>0.40365694397984697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-1.439753356360459</v>
      </c>
      <c r="N158" s="94">
        <f>'Occ T1'!H13</f>
        <v>4.9745018053556507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-0.44047370752709725</v>
      </c>
      <c r="N159" s="94">
        <f>'Occ T1'!H14</f>
        <v>0.44923427987570719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-2.1479402279666235</v>
      </c>
      <c r="N160" s="94">
        <f>'Occ T1'!H15</f>
        <v>1.9982667738569813</v>
      </c>
    </row>
    <row r="161" spans="12:14" x14ac:dyDescent="0.2">
      <c r="L161" s="10" t="str">
        <f>name!E12</f>
        <v>Elementary occupations</v>
      </c>
      <c r="M161" s="94">
        <f>'Occ T1'!D16-'Occ T1'!B16</f>
        <v>-1.6668429068930308</v>
      </c>
      <c r="N161" s="94">
        <f>'Occ T1'!H16</f>
        <v>2.1207586159549194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4.7499999999999432</v>
      </c>
      <c r="N163" s="94">
        <f>'Occ T1'!H18</f>
        <v>30.773999999999994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Cornwall and the Isles of Scilly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21.944668800524369</v>
      </c>
      <c r="N5" s="87">
        <f>SUM(N6:N7)</f>
        <v>24.542964253705428</v>
      </c>
      <c r="O5" s="87">
        <f t="shared" ref="O5:AL5" si="1">SUM(O6:O7)</f>
        <v>24.106403804044525</v>
      </c>
      <c r="P5" s="87">
        <f t="shared" si="1"/>
        <v>25.107879615590988</v>
      </c>
      <c r="Q5" s="87">
        <f t="shared" si="1"/>
        <v>27.900366527556489</v>
      </c>
      <c r="R5" s="87">
        <f t="shared" si="1"/>
        <v>26.228943806210424</v>
      </c>
      <c r="S5" s="87">
        <f t="shared" si="1"/>
        <v>27.659193051106492</v>
      </c>
      <c r="T5" s="87">
        <f t="shared" si="1"/>
        <v>30.140637203750252</v>
      </c>
      <c r="U5" s="87">
        <f t="shared" si="1"/>
        <v>30.024577348379353</v>
      </c>
      <c r="V5" s="87">
        <f t="shared" si="1"/>
        <v>30.444403512453718</v>
      </c>
      <c r="W5" s="87">
        <f t="shared" si="1"/>
        <v>31.105388147709913</v>
      </c>
      <c r="X5" s="87">
        <f t="shared" si="1"/>
        <v>30.347646772586014</v>
      </c>
      <c r="Y5" s="87">
        <f t="shared" si="1"/>
        <v>30.990510738868863</v>
      </c>
      <c r="Z5" s="87">
        <f t="shared" si="1"/>
        <v>31.721927900505239</v>
      </c>
      <c r="AA5" s="87">
        <f t="shared" si="1"/>
        <v>32.37351499068906</v>
      </c>
      <c r="AB5" s="87">
        <f t="shared" si="1"/>
        <v>32.893942106189371</v>
      </c>
      <c r="AC5" s="87">
        <f t="shared" si="1"/>
        <v>33.378509544617962</v>
      </c>
      <c r="AD5" s="87">
        <f t="shared" si="1"/>
        <v>33.840820749079825</v>
      </c>
      <c r="AE5" s="87">
        <f t="shared" si="1"/>
        <v>34.320278914142676</v>
      </c>
      <c r="AF5" s="87">
        <f t="shared" si="1"/>
        <v>34.800275546027748</v>
      </c>
      <c r="AG5" s="87">
        <f t="shared" si="1"/>
        <v>35.296471687791779</v>
      </c>
      <c r="AH5" s="87">
        <f t="shared" si="1"/>
        <v>35.795041547730207</v>
      </c>
      <c r="AI5" s="87">
        <f t="shared" si="1"/>
        <v>36.280948084536746</v>
      </c>
      <c r="AJ5" s="87">
        <f t="shared" si="1"/>
        <v>36.783866233796104</v>
      </c>
      <c r="AK5" s="87">
        <f t="shared" si="1"/>
        <v>37.265471564591124</v>
      </c>
      <c r="AL5" s="87">
        <f t="shared" si="1"/>
        <v>37.503348483121897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12.788819641844073</v>
      </c>
      <c r="N6" s="11">
        <v>14.207645069049168</v>
      </c>
      <c r="O6" s="11">
        <v>14.45992499007143</v>
      </c>
      <c r="P6" s="11">
        <v>14.854691215069909</v>
      </c>
      <c r="Q6" s="11">
        <v>14.937170743296207</v>
      </c>
      <c r="R6" s="11">
        <v>15.25990230417354</v>
      </c>
      <c r="S6" s="11">
        <v>16.713893715865847</v>
      </c>
      <c r="T6" s="11">
        <v>17.526328488839386</v>
      </c>
      <c r="U6" s="11">
        <v>17.531397552891953</v>
      </c>
      <c r="V6" s="11">
        <v>18.113430873465543</v>
      </c>
      <c r="W6" s="11">
        <v>18.739880655007713</v>
      </c>
      <c r="X6" s="11">
        <v>16.560820298642529</v>
      </c>
      <c r="Y6" s="11">
        <v>16.794972198823636</v>
      </c>
      <c r="Z6" s="11">
        <v>17.057664107480235</v>
      </c>
      <c r="AA6" s="11">
        <v>17.305799944978578</v>
      </c>
      <c r="AB6" s="11">
        <v>17.51435013997828</v>
      </c>
      <c r="AC6" s="11">
        <v>17.702596709953948</v>
      </c>
      <c r="AD6" s="11">
        <v>17.883043250813905</v>
      </c>
      <c r="AE6" s="11">
        <v>18.063515630305108</v>
      </c>
      <c r="AF6" s="11">
        <v>18.246653027523813</v>
      </c>
      <c r="AG6" s="11">
        <v>18.440050870768129</v>
      </c>
      <c r="AH6" s="11">
        <v>18.638115453167064</v>
      </c>
      <c r="AI6" s="11">
        <v>18.839429189909819</v>
      </c>
      <c r="AJ6" s="11">
        <v>19.05628050717397</v>
      </c>
      <c r="AK6" s="11">
        <v>19.246460833056926</v>
      </c>
      <c r="AL6" s="11">
        <v>19.416924111995151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9.1558491586802973</v>
      </c>
      <c r="N7" s="11">
        <v>10.335319184656258</v>
      </c>
      <c r="O7" s="11">
        <v>9.6464788139730935</v>
      </c>
      <c r="P7" s="11">
        <v>10.253188400521081</v>
      </c>
      <c r="Q7" s="11">
        <v>12.963195784260282</v>
      </c>
      <c r="R7" s="11">
        <v>10.969041502036882</v>
      </c>
      <c r="S7" s="11">
        <v>10.945299335240646</v>
      </c>
      <c r="T7" s="11">
        <v>12.614308714910868</v>
      </c>
      <c r="U7" s="11">
        <v>12.493179795487398</v>
      </c>
      <c r="V7" s="11">
        <v>12.330972638988175</v>
      </c>
      <c r="W7" s="11">
        <v>12.3655074927022</v>
      </c>
      <c r="X7" s="11">
        <v>13.786826473943485</v>
      </c>
      <c r="Y7" s="11">
        <v>14.195538540045227</v>
      </c>
      <c r="Z7" s="11">
        <v>14.664263793025004</v>
      </c>
      <c r="AA7" s="11">
        <v>15.067715045710486</v>
      </c>
      <c r="AB7" s="11">
        <v>15.379591966211091</v>
      </c>
      <c r="AC7" s="11">
        <v>15.675912834664013</v>
      </c>
      <c r="AD7" s="11">
        <v>15.957777498265919</v>
      </c>
      <c r="AE7" s="11">
        <v>16.256763283837572</v>
      </c>
      <c r="AF7" s="11">
        <v>16.553622518503939</v>
      </c>
      <c r="AG7" s="11">
        <v>16.85642081702365</v>
      </c>
      <c r="AH7" s="11">
        <v>17.156926094563143</v>
      </c>
      <c r="AI7" s="11">
        <v>17.441518894626928</v>
      </c>
      <c r="AJ7" s="11">
        <v>17.727585726622138</v>
      </c>
      <c r="AK7" s="11">
        <v>18.019010731534195</v>
      </c>
      <c r="AL7" s="11">
        <v>18.08642437112675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45.919892913112214</v>
      </c>
      <c r="N9" s="87">
        <f>SUM(N10:N13)</f>
        <v>46.22394823687624</v>
      </c>
      <c r="O9" s="87">
        <f t="shared" ref="O9:AL9" si="3">SUM(O10:O13)</f>
        <v>46.194877533146979</v>
      </c>
      <c r="P9" s="87">
        <f t="shared" si="3"/>
        <v>46.504762122197121</v>
      </c>
      <c r="Q9" s="87">
        <f t="shared" si="3"/>
        <v>48.120919651065662</v>
      </c>
      <c r="R9" s="87">
        <f t="shared" si="3"/>
        <v>48.024344080285097</v>
      </c>
      <c r="S9" s="87">
        <f t="shared" si="3"/>
        <v>51.102273335159268</v>
      </c>
      <c r="T9" s="87">
        <f t="shared" si="3"/>
        <v>50.521934543135835</v>
      </c>
      <c r="U9" s="87">
        <f t="shared" si="3"/>
        <v>52.029707137004991</v>
      </c>
      <c r="V9" s="87">
        <f t="shared" si="3"/>
        <v>53.026949080149734</v>
      </c>
      <c r="W9" s="87">
        <f t="shared" si="3"/>
        <v>54.653086451151552</v>
      </c>
      <c r="X9" s="87">
        <f t="shared" si="3"/>
        <v>56.164149027045411</v>
      </c>
      <c r="Y9" s="87">
        <f t="shared" si="3"/>
        <v>57.07606052782004</v>
      </c>
      <c r="Z9" s="87">
        <f t="shared" si="3"/>
        <v>58.031785077752659</v>
      </c>
      <c r="AA9" s="87">
        <f t="shared" si="3"/>
        <v>58.952024254010958</v>
      </c>
      <c r="AB9" s="87">
        <f t="shared" si="3"/>
        <v>59.74126143609687</v>
      </c>
      <c r="AC9" s="87">
        <f t="shared" si="3"/>
        <v>60.503906030216541</v>
      </c>
      <c r="AD9" s="87">
        <f t="shared" si="3"/>
        <v>61.25265259238212</v>
      </c>
      <c r="AE9" s="87">
        <f t="shared" si="3"/>
        <v>62.018795500257177</v>
      </c>
      <c r="AF9" s="87">
        <f t="shared" si="3"/>
        <v>62.792653753233765</v>
      </c>
      <c r="AG9" s="87">
        <f t="shared" si="3"/>
        <v>63.584449238623804</v>
      </c>
      <c r="AH9" s="87">
        <f t="shared" si="3"/>
        <v>64.370410554654825</v>
      </c>
      <c r="AI9" s="87">
        <f t="shared" si="3"/>
        <v>65.178434886175424</v>
      </c>
      <c r="AJ9" s="87">
        <f t="shared" si="3"/>
        <v>66.019937622985836</v>
      </c>
      <c r="AK9" s="87">
        <f t="shared" si="3"/>
        <v>66.843460662753444</v>
      </c>
      <c r="AL9" s="87">
        <f t="shared" si="3"/>
        <v>67.645086557732753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10.622686460964953</v>
      </c>
      <c r="N10" s="11">
        <v>10.78913403267377</v>
      </c>
      <c r="O10" s="11">
        <v>10.649547880735669</v>
      </c>
      <c r="P10" s="11">
        <v>10.329797154992502</v>
      </c>
      <c r="Q10" s="11">
        <v>11.338684185036353</v>
      </c>
      <c r="R10" s="11">
        <v>11.679072863282208</v>
      </c>
      <c r="S10" s="11">
        <v>12.436843242058877</v>
      </c>
      <c r="T10" s="11">
        <v>12.174998278867408</v>
      </c>
      <c r="U10" s="11">
        <v>13.06396632096796</v>
      </c>
      <c r="V10" s="11">
        <v>13.001045660914055</v>
      </c>
      <c r="W10" s="11">
        <v>13.464162305448371</v>
      </c>
      <c r="X10" s="11">
        <v>13.540570140547072</v>
      </c>
      <c r="Y10" s="11">
        <v>13.765320346876983</v>
      </c>
      <c r="Z10" s="11">
        <v>14.004811326815929</v>
      </c>
      <c r="AA10" s="11">
        <v>14.228958155035221</v>
      </c>
      <c r="AB10" s="11">
        <v>14.415972563345951</v>
      </c>
      <c r="AC10" s="11">
        <v>14.594417094187015</v>
      </c>
      <c r="AD10" s="11">
        <v>14.771708062456526</v>
      </c>
      <c r="AE10" s="11">
        <v>14.950323956612534</v>
      </c>
      <c r="AF10" s="11">
        <v>15.131939485978107</v>
      </c>
      <c r="AG10" s="11">
        <v>15.322290372677859</v>
      </c>
      <c r="AH10" s="11">
        <v>15.512195880378277</v>
      </c>
      <c r="AI10" s="11">
        <v>15.706995707489481</v>
      </c>
      <c r="AJ10" s="11">
        <v>15.905038239395475</v>
      </c>
      <c r="AK10" s="11">
        <v>16.096155045119225</v>
      </c>
      <c r="AL10" s="11">
        <v>16.289382486289583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9.3098886407557604</v>
      </c>
      <c r="N11" s="11">
        <v>9.8590787984774479</v>
      </c>
      <c r="O11" s="11">
        <v>10.419234356208895</v>
      </c>
      <c r="P11" s="11">
        <v>11.015795467910118</v>
      </c>
      <c r="Q11" s="11">
        <v>11.290228109138518</v>
      </c>
      <c r="R11" s="11">
        <v>11.130433871926517</v>
      </c>
      <c r="S11" s="11">
        <v>11.625241042945039</v>
      </c>
      <c r="T11" s="11">
        <v>12.104379306346585</v>
      </c>
      <c r="U11" s="11">
        <v>12.345470053608015</v>
      </c>
      <c r="V11" s="11">
        <v>12.525683081921427</v>
      </c>
      <c r="W11" s="11">
        <v>12.398197566010566</v>
      </c>
      <c r="X11" s="11">
        <v>12.855874452637314</v>
      </c>
      <c r="Y11" s="11">
        <v>13.050819281798047</v>
      </c>
      <c r="Z11" s="11">
        <v>13.251367047729815</v>
      </c>
      <c r="AA11" s="11">
        <v>13.447464986138943</v>
      </c>
      <c r="AB11" s="11">
        <v>13.629138892097087</v>
      </c>
      <c r="AC11" s="11">
        <v>13.802087454424075</v>
      </c>
      <c r="AD11" s="11">
        <v>13.968506868924855</v>
      </c>
      <c r="AE11" s="11">
        <v>14.152576185324001</v>
      </c>
      <c r="AF11" s="11">
        <v>14.328367677818139</v>
      </c>
      <c r="AG11" s="11">
        <v>14.509431328548656</v>
      </c>
      <c r="AH11" s="11">
        <v>14.687680321560839</v>
      </c>
      <c r="AI11" s="11">
        <v>14.866698303870606</v>
      </c>
      <c r="AJ11" s="11">
        <v>15.057111376034598</v>
      </c>
      <c r="AK11" s="11">
        <v>15.243851622021877</v>
      </c>
      <c r="AL11" s="11">
        <v>15.417044872013742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12.670522087853739</v>
      </c>
      <c r="N12" s="11">
        <v>12.704074881579928</v>
      </c>
      <c r="O12" s="11">
        <v>12.945439063436709</v>
      </c>
      <c r="P12" s="11">
        <v>12.302657857809677</v>
      </c>
      <c r="Q12" s="11">
        <v>11.863037575248553</v>
      </c>
      <c r="R12" s="11">
        <v>12.13358767565421</v>
      </c>
      <c r="S12" s="11">
        <v>13.096324127844802</v>
      </c>
      <c r="T12" s="11">
        <v>12.496268933814019</v>
      </c>
      <c r="U12" s="11">
        <v>12.181355000744063</v>
      </c>
      <c r="V12" s="11">
        <v>12.52660324492247</v>
      </c>
      <c r="W12" s="11">
        <v>12.563956501456921</v>
      </c>
      <c r="X12" s="11">
        <v>12.621547799328797</v>
      </c>
      <c r="Y12" s="11">
        <v>12.777876171357365</v>
      </c>
      <c r="Z12" s="11">
        <v>12.952376522783963</v>
      </c>
      <c r="AA12" s="11">
        <v>13.132515480161977</v>
      </c>
      <c r="AB12" s="11">
        <v>13.282936154778412</v>
      </c>
      <c r="AC12" s="11">
        <v>13.429457692508727</v>
      </c>
      <c r="AD12" s="11">
        <v>13.574017565089589</v>
      </c>
      <c r="AE12" s="11">
        <v>13.719614163255255</v>
      </c>
      <c r="AF12" s="11">
        <v>13.871339132051993</v>
      </c>
      <c r="AG12" s="11">
        <v>14.019235263632611</v>
      </c>
      <c r="AH12" s="11">
        <v>14.167829686093272</v>
      </c>
      <c r="AI12" s="11">
        <v>14.318146810010481</v>
      </c>
      <c r="AJ12" s="11">
        <v>14.472635616376749</v>
      </c>
      <c r="AK12" s="11">
        <v>14.63346202820647</v>
      </c>
      <c r="AL12" s="11">
        <v>14.790317352355185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13.316795723537757</v>
      </c>
      <c r="N13" s="11">
        <v>12.87166052414509</v>
      </c>
      <c r="O13" s="11">
        <v>12.180656232765704</v>
      </c>
      <c r="P13" s="11">
        <v>12.856511641484818</v>
      </c>
      <c r="Q13" s="11">
        <v>13.628969781642242</v>
      </c>
      <c r="R13" s="11">
        <v>13.081249669422162</v>
      </c>
      <c r="S13" s="11">
        <v>13.943864922310555</v>
      </c>
      <c r="T13" s="11">
        <v>13.74628802410782</v>
      </c>
      <c r="U13" s="11">
        <v>14.43891576168495</v>
      </c>
      <c r="V13" s="11">
        <v>14.973617092391786</v>
      </c>
      <c r="W13" s="11">
        <v>16.226770078235695</v>
      </c>
      <c r="X13" s="11">
        <v>17.146156634532229</v>
      </c>
      <c r="Y13" s="11">
        <v>17.482044727787645</v>
      </c>
      <c r="Z13" s="11">
        <v>17.82323018042295</v>
      </c>
      <c r="AA13" s="11">
        <v>18.143085632674818</v>
      </c>
      <c r="AB13" s="11">
        <v>18.413213825875424</v>
      </c>
      <c r="AC13" s="11">
        <v>18.677943789096719</v>
      </c>
      <c r="AD13" s="11">
        <v>18.938420095911148</v>
      </c>
      <c r="AE13" s="11">
        <v>19.196281195065389</v>
      </c>
      <c r="AF13" s="11">
        <v>19.461007457385531</v>
      </c>
      <c r="AG13" s="11">
        <v>19.733492273764682</v>
      </c>
      <c r="AH13" s="11">
        <v>20.002704666622442</v>
      </c>
      <c r="AI13" s="11">
        <v>20.286594064804856</v>
      </c>
      <c r="AJ13" s="11">
        <v>20.585152391179019</v>
      </c>
      <c r="AK13" s="11">
        <v>20.86999196740587</v>
      </c>
      <c r="AL13" s="11">
        <v>21.148341847074253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27.160146359667117</v>
      </c>
      <c r="N15" s="87">
        <f>SUM(N16:N20)</f>
        <v>28.225747815135293</v>
      </c>
      <c r="O15" s="87">
        <f t="shared" ref="O15:AL15" si="5">SUM(O16:O20)</f>
        <v>28.192538990020331</v>
      </c>
      <c r="P15" s="87">
        <f t="shared" si="5"/>
        <v>28.01038337688847</v>
      </c>
      <c r="Q15" s="87">
        <f t="shared" si="5"/>
        <v>29.621017313012459</v>
      </c>
      <c r="R15" s="87">
        <f t="shared" si="5"/>
        <v>29.015030828321244</v>
      </c>
      <c r="S15" s="87">
        <f t="shared" si="5"/>
        <v>30.418137469335981</v>
      </c>
      <c r="T15" s="87">
        <f t="shared" si="5"/>
        <v>31.096263304618564</v>
      </c>
      <c r="U15" s="87">
        <f t="shared" si="5"/>
        <v>31.769040559264063</v>
      </c>
      <c r="V15" s="87">
        <f t="shared" si="5"/>
        <v>31.030437640224655</v>
      </c>
      <c r="W15" s="87">
        <f t="shared" si="5"/>
        <v>32.067974336254153</v>
      </c>
      <c r="X15" s="87">
        <f t="shared" si="5"/>
        <v>30.333416539589688</v>
      </c>
      <c r="Y15" s="87">
        <f t="shared" si="5"/>
        <v>30.886061772108548</v>
      </c>
      <c r="Z15" s="87">
        <f t="shared" si="5"/>
        <v>31.41773799829026</v>
      </c>
      <c r="AA15" s="87">
        <f t="shared" si="5"/>
        <v>31.858606143706524</v>
      </c>
      <c r="AB15" s="87">
        <f t="shared" si="5"/>
        <v>32.199012803690664</v>
      </c>
      <c r="AC15" s="87">
        <f t="shared" si="5"/>
        <v>32.519540514243403</v>
      </c>
      <c r="AD15" s="87">
        <f t="shared" si="5"/>
        <v>32.830001085852139</v>
      </c>
      <c r="AE15" s="87">
        <f t="shared" si="5"/>
        <v>33.14068672434626</v>
      </c>
      <c r="AF15" s="87">
        <f t="shared" si="5"/>
        <v>33.454322272491353</v>
      </c>
      <c r="AG15" s="87">
        <f t="shared" si="5"/>
        <v>33.790807970994088</v>
      </c>
      <c r="AH15" s="87">
        <f t="shared" si="5"/>
        <v>34.137145420356447</v>
      </c>
      <c r="AI15" s="87">
        <f t="shared" si="5"/>
        <v>34.505854844131107</v>
      </c>
      <c r="AJ15" s="87">
        <f t="shared" si="5"/>
        <v>34.864571441676162</v>
      </c>
      <c r="AK15" s="87">
        <f t="shared" si="5"/>
        <v>35.221272392769556</v>
      </c>
      <c r="AL15" s="87">
        <f t="shared" si="5"/>
        <v>35.544314021361785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3.8446644080936081</v>
      </c>
      <c r="N16" s="11">
        <v>3.8156969264210701</v>
      </c>
      <c r="O16" s="11">
        <v>3.8525744387101204</v>
      </c>
      <c r="P16" s="11">
        <v>3.8185915753329627</v>
      </c>
      <c r="Q16" s="11">
        <v>3.6670361588698825</v>
      </c>
      <c r="R16" s="11">
        <v>3.6697116443512661</v>
      </c>
      <c r="S16" s="11">
        <v>3.8826640395552938</v>
      </c>
      <c r="T16" s="11">
        <v>4.3097539771370341</v>
      </c>
      <c r="U16" s="11">
        <v>4.3434459553715827</v>
      </c>
      <c r="V16" s="11">
        <v>4.1447431666922476</v>
      </c>
      <c r="W16" s="11">
        <v>4.5583907085824737</v>
      </c>
      <c r="X16" s="11">
        <v>3.8698349293695662</v>
      </c>
      <c r="Y16" s="11">
        <v>3.9148524857436158</v>
      </c>
      <c r="Z16" s="11">
        <v>3.9625459050977798</v>
      </c>
      <c r="AA16" s="11">
        <v>4.007220228892387</v>
      </c>
      <c r="AB16" s="11">
        <v>4.0398359529630996</v>
      </c>
      <c r="AC16" s="11">
        <v>4.0699207506722583</v>
      </c>
      <c r="AD16" s="11">
        <v>4.1006978139406867</v>
      </c>
      <c r="AE16" s="11">
        <v>4.1292468250753105</v>
      </c>
      <c r="AF16" s="11">
        <v>4.1551701167526254</v>
      </c>
      <c r="AG16" s="11">
        <v>4.1834878500744477</v>
      </c>
      <c r="AH16" s="11">
        <v>4.2181270935440107</v>
      </c>
      <c r="AI16" s="11">
        <v>4.2560289536029234</v>
      </c>
      <c r="AJ16" s="11">
        <v>4.2929284912797154</v>
      </c>
      <c r="AK16" s="11">
        <v>4.3288129988015074</v>
      </c>
      <c r="AL16" s="11">
        <v>4.3635852494753591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3.8416506944772291</v>
      </c>
      <c r="N17" s="11">
        <v>4.6060859552695925</v>
      </c>
      <c r="O17" s="11">
        <v>4.775488231298981</v>
      </c>
      <c r="P17" s="11">
        <v>4.8177274175230105</v>
      </c>
      <c r="Q17" s="11">
        <v>4.9246495500688496</v>
      </c>
      <c r="R17" s="11">
        <v>4.9437037661279195</v>
      </c>
      <c r="S17" s="11">
        <v>5.0435983370053359</v>
      </c>
      <c r="T17" s="11">
        <v>4.914975817920471</v>
      </c>
      <c r="U17" s="11">
        <v>5.4846097452545211</v>
      </c>
      <c r="V17" s="11">
        <v>5.3064533997171974</v>
      </c>
      <c r="W17" s="11">
        <v>5.3343914547576281</v>
      </c>
      <c r="X17" s="11">
        <v>5.1958407865125871</v>
      </c>
      <c r="Y17" s="11">
        <v>5.2706096960635653</v>
      </c>
      <c r="Z17" s="11">
        <v>5.3489524893577016</v>
      </c>
      <c r="AA17" s="11">
        <v>5.4246513812793742</v>
      </c>
      <c r="AB17" s="11">
        <v>5.4935763387326615</v>
      </c>
      <c r="AC17" s="11">
        <v>5.5583907038031102</v>
      </c>
      <c r="AD17" s="11">
        <v>5.6196616567818927</v>
      </c>
      <c r="AE17" s="11">
        <v>5.6841709411924093</v>
      </c>
      <c r="AF17" s="11">
        <v>5.7493588016401524</v>
      </c>
      <c r="AG17" s="11">
        <v>5.8178902006729425</v>
      </c>
      <c r="AH17" s="11">
        <v>5.8854567520760961</v>
      </c>
      <c r="AI17" s="11">
        <v>5.9508663518416656</v>
      </c>
      <c r="AJ17" s="11">
        <v>6.0168546416474697</v>
      </c>
      <c r="AK17" s="11">
        <v>6.0825510710895241</v>
      </c>
      <c r="AL17" s="11">
        <v>6.1486219717338644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1.6774754854216658</v>
      </c>
      <c r="N18" s="11">
        <v>1.959293110730582</v>
      </c>
      <c r="O18" s="11">
        <v>1.8704653991642501</v>
      </c>
      <c r="P18" s="11">
        <v>1.7556098086610517</v>
      </c>
      <c r="Q18" s="11">
        <v>1.6136159041369493</v>
      </c>
      <c r="R18" s="11">
        <v>1.6141128294358236</v>
      </c>
      <c r="S18" s="11">
        <v>1.9327938896913992</v>
      </c>
      <c r="T18" s="11">
        <v>1.8797992767485341</v>
      </c>
      <c r="U18" s="11">
        <v>1.7764981214396551</v>
      </c>
      <c r="V18" s="11">
        <v>1.6470821911419922</v>
      </c>
      <c r="W18" s="11">
        <v>1.7782805261587009</v>
      </c>
      <c r="X18" s="11">
        <v>1.987753015443734</v>
      </c>
      <c r="Y18" s="11">
        <v>2.0400755143026528</v>
      </c>
      <c r="Z18" s="11">
        <v>2.0870329366059677</v>
      </c>
      <c r="AA18" s="11">
        <v>2.1311071638082972</v>
      </c>
      <c r="AB18" s="11">
        <v>2.163150009966234</v>
      </c>
      <c r="AC18" s="11">
        <v>2.1967115424173809</v>
      </c>
      <c r="AD18" s="11">
        <v>2.2288010100264559</v>
      </c>
      <c r="AE18" s="11">
        <v>2.2627391601961016</v>
      </c>
      <c r="AF18" s="11">
        <v>2.2959891596512163</v>
      </c>
      <c r="AG18" s="11">
        <v>2.3355109288211486</v>
      </c>
      <c r="AH18" s="11">
        <v>2.3742222612460862</v>
      </c>
      <c r="AI18" s="11">
        <v>2.4155963915613308</v>
      </c>
      <c r="AJ18" s="11">
        <v>2.4478639469364851</v>
      </c>
      <c r="AK18" s="11">
        <v>2.4859206979508035</v>
      </c>
      <c r="AL18" s="11">
        <v>2.5166036649515524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4.257722845926283</v>
      </c>
      <c r="N19" s="11">
        <v>5.4051839947374329</v>
      </c>
      <c r="O19" s="11">
        <v>5.011678317799185</v>
      </c>
      <c r="P19" s="11">
        <v>4.6326745951384032</v>
      </c>
      <c r="Q19" s="11">
        <v>5.4153717679814157</v>
      </c>
      <c r="R19" s="11">
        <v>5.4445814823343968</v>
      </c>
      <c r="S19" s="11">
        <v>5.6512901327872642</v>
      </c>
      <c r="T19" s="11">
        <v>5.5489059665672729</v>
      </c>
      <c r="U19" s="11">
        <v>5.9265400720526804</v>
      </c>
      <c r="V19" s="11">
        <v>5.7115566230397601</v>
      </c>
      <c r="W19" s="11">
        <v>5.5602539680347114</v>
      </c>
      <c r="X19" s="11">
        <v>5.3368839782137316</v>
      </c>
      <c r="Y19" s="11">
        <v>5.5725266651597778</v>
      </c>
      <c r="Z19" s="11">
        <v>5.7595602517927915</v>
      </c>
      <c r="AA19" s="11">
        <v>5.8866281705534576</v>
      </c>
      <c r="AB19" s="11">
        <v>5.9884659020878841</v>
      </c>
      <c r="AC19" s="11">
        <v>6.0893932301018339</v>
      </c>
      <c r="AD19" s="11">
        <v>6.1922135917036538</v>
      </c>
      <c r="AE19" s="11">
        <v>6.2927258468527025</v>
      </c>
      <c r="AF19" s="11">
        <v>6.395638735945262</v>
      </c>
      <c r="AG19" s="11">
        <v>6.5033934142203282</v>
      </c>
      <c r="AH19" s="11">
        <v>6.6132422525814816</v>
      </c>
      <c r="AI19" s="11">
        <v>6.7454636440193081</v>
      </c>
      <c r="AJ19" s="11">
        <v>6.8780477377605438</v>
      </c>
      <c r="AK19" s="11">
        <v>7.0072254681933428</v>
      </c>
      <c r="AL19" s="11">
        <v>7.1208110444865209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13.538632925748328</v>
      </c>
      <c r="N20" s="11">
        <v>12.439487827976615</v>
      </c>
      <c r="O20" s="11">
        <v>12.682332603047797</v>
      </c>
      <c r="P20" s="11">
        <v>12.985779980233039</v>
      </c>
      <c r="Q20" s="11">
        <v>14.00034393195536</v>
      </c>
      <c r="R20" s="11">
        <v>13.342921106071838</v>
      </c>
      <c r="S20" s="11">
        <v>13.907791070296689</v>
      </c>
      <c r="T20" s="11">
        <v>14.44282826624525</v>
      </c>
      <c r="U20" s="11">
        <v>14.237946665145625</v>
      </c>
      <c r="V20" s="11">
        <v>14.220602259633457</v>
      </c>
      <c r="W20" s="11">
        <v>14.836657678720641</v>
      </c>
      <c r="X20" s="11">
        <v>13.94310383005007</v>
      </c>
      <c r="Y20" s="11">
        <v>14.087997410838932</v>
      </c>
      <c r="Z20" s="11">
        <v>14.25964641543602</v>
      </c>
      <c r="AA20" s="11">
        <v>14.40899919917301</v>
      </c>
      <c r="AB20" s="11">
        <v>14.513984599940782</v>
      </c>
      <c r="AC20" s="11">
        <v>14.60512428724882</v>
      </c>
      <c r="AD20" s="11">
        <v>14.688627013399447</v>
      </c>
      <c r="AE20" s="11">
        <v>14.771803951029741</v>
      </c>
      <c r="AF20" s="11">
        <v>14.858165458502093</v>
      </c>
      <c r="AG20" s="11">
        <v>14.950525577205218</v>
      </c>
      <c r="AH20" s="11">
        <v>15.046097060908775</v>
      </c>
      <c r="AI20" s="11">
        <v>15.137899503105881</v>
      </c>
      <c r="AJ20" s="11">
        <v>15.228876624051948</v>
      </c>
      <c r="AK20" s="11">
        <v>15.316762156734377</v>
      </c>
      <c r="AL20" s="11">
        <v>15.394692090714488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27.345126943456371</v>
      </c>
      <c r="N22" s="87">
        <f>SUM(N23:N24)</f>
        <v>25.487680369102627</v>
      </c>
      <c r="O22" s="87">
        <f t="shared" ref="O22:AL22" si="7">SUM(O23:O24)</f>
        <v>25.66308147798653</v>
      </c>
      <c r="P22" s="87">
        <f t="shared" si="7"/>
        <v>25.934902115609272</v>
      </c>
      <c r="Q22" s="87">
        <f t="shared" si="7"/>
        <v>26.996329239506281</v>
      </c>
      <c r="R22" s="87">
        <f t="shared" si="7"/>
        <v>25.322828382105154</v>
      </c>
      <c r="S22" s="87">
        <f t="shared" si="7"/>
        <v>25.169845175974643</v>
      </c>
      <c r="T22" s="87">
        <f t="shared" si="7"/>
        <v>26.239810814044468</v>
      </c>
      <c r="U22" s="87">
        <f t="shared" si="7"/>
        <v>25.609566345876797</v>
      </c>
      <c r="V22" s="87">
        <f t="shared" si="7"/>
        <v>24.4841745459862</v>
      </c>
      <c r="W22" s="87">
        <f t="shared" si="7"/>
        <v>25.142195262495878</v>
      </c>
      <c r="X22" s="87">
        <f t="shared" si="7"/>
        <v>24.30579208254402</v>
      </c>
      <c r="Y22" s="87">
        <f t="shared" si="7"/>
        <v>24.29370954920708</v>
      </c>
      <c r="Z22" s="87">
        <f t="shared" si="7"/>
        <v>24.307370533204974</v>
      </c>
      <c r="AA22" s="87">
        <f t="shared" si="7"/>
        <v>24.263184707139406</v>
      </c>
      <c r="AB22" s="87">
        <f t="shared" si="7"/>
        <v>24.135124947901019</v>
      </c>
      <c r="AC22" s="87">
        <f t="shared" si="7"/>
        <v>23.999571773785583</v>
      </c>
      <c r="AD22" s="87">
        <f t="shared" si="7"/>
        <v>23.893752563859564</v>
      </c>
      <c r="AE22" s="87">
        <f t="shared" si="7"/>
        <v>23.754308697670517</v>
      </c>
      <c r="AF22" s="87">
        <f t="shared" si="7"/>
        <v>23.604076025118765</v>
      </c>
      <c r="AG22" s="87">
        <f t="shared" si="7"/>
        <v>23.424850459051051</v>
      </c>
      <c r="AH22" s="87">
        <f t="shared" si="7"/>
        <v>23.281160320626665</v>
      </c>
      <c r="AI22" s="87">
        <f t="shared" si="7"/>
        <v>23.160558903415136</v>
      </c>
      <c r="AJ22" s="87">
        <f t="shared" si="7"/>
        <v>23.01013094820825</v>
      </c>
      <c r="AK22" s="87">
        <f t="shared" si="7"/>
        <v>22.850963604016364</v>
      </c>
      <c r="AL22" s="87">
        <f t="shared" si="7"/>
        <v>23.103476716371951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20.368212132597435</v>
      </c>
      <c r="N23" s="11">
        <v>19.624663402481481</v>
      </c>
      <c r="O23" s="11">
        <v>19.876622400539844</v>
      </c>
      <c r="P23" s="11">
        <v>19.801615144865551</v>
      </c>
      <c r="Q23" s="11">
        <v>20.635963419090157</v>
      </c>
      <c r="R23" s="11">
        <v>19.841504673109636</v>
      </c>
      <c r="S23" s="11">
        <v>19.895422696493039</v>
      </c>
      <c r="T23" s="11">
        <v>20.693012268485017</v>
      </c>
      <c r="U23" s="11">
        <v>20.021296379390385</v>
      </c>
      <c r="V23" s="11">
        <v>19.427687961238973</v>
      </c>
      <c r="W23" s="11">
        <v>20.265148302931941</v>
      </c>
      <c r="X23" s="11">
        <v>18.80182494338878</v>
      </c>
      <c r="Y23" s="11">
        <v>18.826413855805107</v>
      </c>
      <c r="Z23" s="11">
        <v>18.874600798129606</v>
      </c>
      <c r="AA23" s="11">
        <v>18.883853917267036</v>
      </c>
      <c r="AB23" s="11">
        <v>18.826619902006076</v>
      </c>
      <c r="AC23" s="11">
        <v>18.747638961085784</v>
      </c>
      <c r="AD23" s="11">
        <v>18.667505144284203</v>
      </c>
      <c r="AE23" s="11">
        <v>18.594653731569856</v>
      </c>
      <c r="AF23" s="11">
        <v>18.515390954660674</v>
      </c>
      <c r="AG23" s="11">
        <v>18.444477535864927</v>
      </c>
      <c r="AH23" s="11">
        <v>18.380207937442105</v>
      </c>
      <c r="AI23" s="11">
        <v>18.325714009067138</v>
      </c>
      <c r="AJ23" s="11">
        <v>18.272296472570311</v>
      </c>
      <c r="AK23" s="11">
        <v>18.204433262495424</v>
      </c>
      <c r="AL23" s="11">
        <v>18.121341887624734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6.9769148108589363</v>
      </c>
      <c r="N24" s="11">
        <v>5.863016966621144</v>
      </c>
      <c r="O24" s="11">
        <v>5.7864590774466871</v>
      </c>
      <c r="P24" s="11">
        <v>6.1332869707437228</v>
      </c>
      <c r="Q24" s="11">
        <v>6.3603658204161233</v>
      </c>
      <c r="R24" s="11">
        <v>5.4813237089955189</v>
      </c>
      <c r="S24" s="11">
        <v>5.2744224794816041</v>
      </c>
      <c r="T24" s="11">
        <v>5.5467985455594491</v>
      </c>
      <c r="U24" s="11">
        <v>5.5882699664864122</v>
      </c>
      <c r="V24" s="11">
        <v>5.0564865847472245</v>
      </c>
      <c r="W24" s="11">
        <v>4.8770469595639367</v>
      </c>
      <c r="X24" s="11">
        <v>5.5039671391552396</v>
      </c>
      <c r="Y24" s="11">
        <v>5.4672956934019714</v>
      </c>
      <c r="Z24" s="11">
        <v>5.4327697350753672</v>
      </c>
      <c r="AA24" s="11">
        <v>5.3793307898723697</v>
      </c>
      <c r="AB24" s="11">
        <v>5.3085050458949414</v>
      </c>
      <c r="AC24" s="11">
        <v>5.2519328126997982</v>
      </c>
      <c r="AD24" s="11">
        <v>5.226247419575361</v>
      </c>
      <c r="AE24" s="11">
        <v>5.1596549661006605</v>
      </c>
      <c r="AF24" s="11">
        <v>5.0886850704580899</v>
      </c>
      <c r="AG24" s="11">
        <v>4.9803729231861231</v>
      </c>
      <c r="AH24" s="11">
        <v>4.9009523831845598</v>
      </c>
      <c r="AI24" s="11">
        <v>4.8348448943479978</v>
      </c>
      <c r="AJ24" s="11">
        <v>4.7378344756379382</v>
      </c>
      <c r="AK24" s="11">
        <v>4.646530341520938</v>
      </c>
      <c r="AL24" s="11">
        <v>4.9821348287472187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32.403901929407112</v>
      </c>
      <c r="N26" s="87">
        <f>SUM(N27:N30)</f>
        <v>33.298906800942937</v>
      </c>
      <c r="O26" s="87">
        <f t="shared" ref="O26:AL26" si="9">SUM(O27:O30)</f>
        <v>31.764381032463771</v>
      </c>
      <c r="P26" s="87">
        <f t="shared" si="9"/>
        <v>31.923542949681231</v>
      </c>
      <c r="Q26" s="87">
        <f t="shared" si="9"/>
        <v>35.07380574028663</v>
      </c>
      <c r="R26" s="87">
        <f>SUM(R27:R30)</f>
        <v>33.938416783715702</v>
      </c>
      <c r="S26" s="87">
        <f t="shared" si="9"/>
        <v>35.114275719133417</v>
      </c>
      <c r="T26" s="87">
        <f t="shared" si="9"/>
        <v>35.387192369818798</v>
      </c>
      <c r="U26" s="87">
        <f t="shared" si="9"/>
        <v>33.498557344085484</v>
      </c>
      <c r="V26" s="87">
        <f t="shared" si="9"/>
        <v>32.979922652988122</v>
      </c>
      <c r="W26" s="87">
        <f t="shared" si="9"/>
        <v>30.005929881773241</v>
      </c>
      <c r="X26" s="87">
        <f t="shared" si="9"/>
        <v>30.228630964512703</v>
      </c>
      <c r="Y26" s="87">
        <f t="shared" si="9"/>
        <v>30.322187358257608</v>
      </c>
      <c r="Z26" s="87">
        <f t="shared" si="9"/>
        <v>30.532586673728051</v>
      </c>
      <c r="AA26" s="87">
        <f t="shared" si="9"/>
        <v>30.662721695923061</v>
      </c>
      <c r="AB26" s="87">
        <f t="shared" si="9"/>
        <v>30.669861173398431</v>
      </c>
      <c r="AC26" s="87">
        <f t="shared" si="9"/>
        <v>30.67105896939497</v>
      </c>
      <c r="AD26" s="87">
        <f t="shared" si="9"/>
        <v>30.668781136634024</v>
      </c>
      <c r="AE26" s="87">
        <f t="shared" si="9"/>
        <v>30.656198380442831</v>
      </c>
      <c r="AF26" s="87">
        <f t="shared" si="9"/>
        <v>30.640298839973596</v>
      </c>
      <c r="AG26" s="87">
        <f t="shared" si="9"/>
        <v>30.627018390539668</v>
      </c>
      <c r="AH26" s="87">
        <f t="shared" si="9"/>
        <v>30.606781958249968</v>
      </c>
      <c r="AI26" s="87">
        <f t="shared" si="9"/>
        <v>30.57747176956758</v>
      </c>
      <c r="AJ26" s="87">
        <f t="shared" si="9"/>
        <v>30.543482130072086</v>
      </c>
      <c r="AK26" s="87">
        <f t="shared" si="9"/>
        <v>30.523582007915238</v>
      </c>
      <c r="AL26" s="87">
        <f t="shared" si="9"/>
        <v>30.409586825753088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5.9946559577886909</v>
      </c>
      <c r="N27" s="11">
        <v>5.5337811275191111</v>
      </c>
      <c r="O27" s="11">
        <v>5.1004244359073692</v>
      </c>
      <c r="P27" s="11">
        <v>4.5816913587963759</v>
      </c>
      <c r="Q27" s="11">
        <v>5.6448339238628371</v>
      </c>
      <c r="R27" s="11">
        <v>5.1006222444355114</v>
      </c>
      <c r="S27" s="11">
        <v>5.6575339429486435</v>
      </c>
      <c r="T27" s="11">
        <v>5.9210390695251043</v>
      </c>
      <c r="U27" s="11">
        <v>5.6862842993905787</v>
      </c>
      <c r="V27" s="11">
        <v>4.8018025408363894</v>
      </c>
      <c r="W27" s="11">
        <v>5.203935701358259</v>
      </c>
      <c r="X27" s="11">
        <v>4.9620987721061347</v>
      </c>
      <c r="Y27" s="11">
        <v>4.9981110773879065</v>
      </c>
      <c r="Z27" s="11">
        <v>5.0706990867451607</v>
      </c>
      <c r="AA27" s="11">
        <v>5.1260642512299119</v>
      </c>
      <c r="AB27" s="11">
        <v>5.1588745750399587</v>
      </c>
      <c r="AC27" s="11">
        <v>5.1895100654782453</v>
      </c>
      <c r="AD27" s="11">
        <v>5.2194496781395001</v>
      </c>
      <c r="AE27" s="11">
        <v>5.2496201910219034</v>
      </c>
      <c r="AF27" s="11">
        <v>5.2774691689863094</v>
      </c>
      <c r="AG27" s="11">
        <v>5.3128161850918225</v>
      </c>
      <c r="AH27" s="11">
        <v>5.3494225119366021</v>
      </c>
      <c r="AI27" s="11">
        <v>5.3932554325214586</v>
      </c>
      <c r="AJ27" s="11">
        <v>5.4378748340836465</v>
      </c>
      <c r="AK27" s="11">
        <v>5.4808642913089036</v>
      </c>
      <c r="AL27" s="11">
        <v>5.5206212574013325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9.2808232057081739</v>
      </c>
      <c r="N28" s="11">
        <v>10.287850972039312</v>
      </c>
      <c r="O28" s="11">
        <v>9.2770486779893027</v>
      </c>
      <c r="P28" s="11">
        <v>9.6365057308628348</v>
      </c>
      <c r="Q28" s="11">
        <v>10.154669649360832</v>
      </c>
      <c r="R28" s="11">
        <v>10.57747004191088</v>
      </c>
      <c r="S28" s="11">
        <v>10.56323651726257</v>
      </c>
      <c r="T28" s="11">
        <v>9.9545037165219998</v>
      </c>
      <c r="U28" s="11">
        <v>9.9085274305401665</v>
      </c>
      <c r="V28" s="11">
        <v>10.138876194948875</v>
      </c>
      <c r="W28" s="11">
        <v>9.1318181149624866</v>
      </c>
      <c r="X28" s="11">
        <v>9.1243587694426065</v>
      </c>
      <c r="Y28" s="11">
        <v>9.0982933890479369</v>
      </c>
      <c r="Z28" s="11">
        <v>9.0894993119345386</v>
      </c>
      <c r="AA28" s="11">
        <v>9.0717430827499683</v>
      </c>
      <c r="AB28" s="11">
        <v>9.0337790001130855</v>
      </c>
      <c r="AC28" s="11">
        <v>8.9978074431968178</v>
      </c>
      <c r="AD28" s="11">
        <v>8.9650274002204</v>
      </c>
      <c r="AE28" s="11">
        <v>8.9332351732877875</v>
      </c>
      <c r="AF28" s="11">
        <v>8.9038057161740163</v>
      </c>
      <c r="AG28" s="11">
        <v>8.8750288009527072</v>
      </c>
      <c r="AH28" s="11">
        <v>8.8468532897751295</v>
      </c>
      <c r="AI28" s="11">
        <v>8.8168313973163404</v>
      </c>
      <c r="AJ28" s="11">
        <v>8.7864721962544419</v>
      </c>
      <c r="AK28" s="11">
        <v>8.7518826858719017</v>
      </c>
      <c r="AL28" s="11">
        <v>8.7198475161841884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10.451447018685199</v>
      </c>
      <c r="N29" s="11">
        <v>11.020938977019137</v>
      </c>
      <c r="O29" s="11">
        <v>10.693872349832391</v>
      </c>
      <c r="P29" s="11">
        <v>11.124428467153409</v>
      </c>
      <c r="Q29" s="11">
        <v>11.979336460648215</v>
      </c>
      <c r="R29" s="11">
        <v>11.675972177464688</v>
      </c>
      <c r="S29" s="11">
        <v>11.795267619257753</v>
      </c>
      <c r="T29" s="11">
        <v>12.075949529524276</v>
      </c>
      <c r="U29" s="11">
        <v>10.802049016679581</v>
      </c>
      <c r="V29" s="11">
        <v>11.675912334184844</v>
      </c>
      <c r="W29" s="11">
        <v>9.5011805640697453</v>
      </c>
      <c r="X29" s="11">
        <v>10.099301108620367</v>
      </c>
      <c r="Y29" s="11">
        <v>10.102891511495132</v>
      </c>
      <c r="Z29" s="11">
        <v>10.152666548057697</v>
      </c>
      <c r="AA29" s="11">
        <v>10.184585087501771</v>
      </c>
      <c r="AB29" s="11">
        <v>10.176315770471263</v>
      </c>
      <c r="AC29" s="11">
        <v>10.166117159869483</v>
      </c>
      <c r="AD29" s="11">
        <v>10.153222870072582</v>
      </c>
      <c r="AE29" s="11">
        <v>10.131638288795532</v>
      </c>
      <c r="AF29" s="11">
        <v>10.112485189064389</v>
      </c>
      <c r="AG29" s="11">
        <v>10.091630281757531</v>
      </c>
      <c r="AH29" s="11">
        <v>10.066007410173212</v>
      </c>
      <c r="AI29" s="11">
        <v>10.035799791821651</v>
      </c>
      <c r="AJ29" s="11">
        <v>10.00291896210252</v>
      </c>
      <c r="AK29" s="11">
        <v>9.9668808962504443</v>
      </c>
      <c r="AL29" s="11">
        <v>9.931443081700019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6.6769757472250522</v>
      </c>
      <c r="N30" s="11">
        <v>6.4563357243653776</v>
      </c>
      <c r="O30" s="11">
        <v>6.6930355687347083</v>
      </c>
      <c r="P30" s="11">
        <v>6.58091739286861</v>
      </c>
      <c r="Q30" s="11">
        <v>7.2949657064147431</v>
      </c>
      <c r="R30" s="11">
        <v>6.5843523199046219</v>
      </c>
      <c r="S30" s="11">
        <v>7.0982376396644478</v>
      </c>
      <c r="T30" s="11">
        <v>7.4357000542474205</v>
      </c>
      <c r="U30" s="11">
        <v>7.1016965974751569</v>
      </c>
      <c r="V30" s="11">
        <v>6.3633315830180157</v>
      </c>
      <c r="W30" s="11">
        <v>6.1689955013827502</v>
      </c>
      <c r="X30" s="11">
        <v>6.0428723143435983</v>
      </c>
      <c r="Y30" s="11">
        <v>6.122891380326636</v>
      </c>
      <c r="Z30" s="11">
        <v>6.2197217269906515</v>
      </c>
      <c r="AA30" s="11">
        <v>6.2803292744414074</v>
      </c>
      <c r="AB30" s="11">
        <v>6.3008918277741248</v>
      </c>
      <c r="AC30" s="11">
        <v>6.3176243008504276</v>
      </c>
      <c r="AD30" s="11">
        <v>6.3310811882015416</v>
      </c>
      <c r="AE30" s="11">
        <v>6.3417047273376053</v>
      </c>
      <c r="AF30" s="11">
        <v>6.3465387657488801</v>
      </c>
      <c r="AG30" s="11">
        <v>6.3475431227376031</v>
      </c>
      <c r="AH30" s="11">
        <v>6.3444987463650246</v>
      </c>
      <c r="AI30" s="11">
        <v>6.3315851479081307</v>
      </c>
      <c r="AJ30" s="11">
        <v>6.3162161376314794</v>
      </c>
      <c r="AK30" s="11">
        <v>6.3239541344839854</v>
      </c>
      <c r="AL30" s="11">
        <v>6.2376749704675474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27.225842421942016</v>
      </c>
      <c r="N32" s="87">
        <f t="shared" si="10"/>
        <v>25.522913284813541</v>
      </c>
      <c r="O32" s="87">
        <f t="shared" si="10"/>
        <v>25.879572366199675</v>
      </c>
      <c r="P32" s="87">
        <f t="shared" si="10"/>
        <v>26.492198643616391</v>
      </c>
      <c r="Q32" s="87">
        <f t="shared" si="10"/>
        <v>28.425135203871491</v>
      </c>
      <c r="R32" s="87">
        <f t="shared" si="10"/>
        <v>26.920847571019245</v>
      </c>
      <c r="S32" s="87">
        <f t="shared" si="10"/>
        <v>28.102374026949924</v>
      </c>
      <c r="T32" s="87">
        <f t="shared" si="10"/>
        <v>27.773399233693105</v>
      </c>
      <c r="U32" s="87">
        <f t="shared" si="10"/>
        <v>27.804917263956085</v>
      </c>
      <c r="V32" s="87">
        <f t="shared" si="10"/>
        <v>27.301944318075147</v>
      </c>
      <c r="W32" s="87">
        <f t="shared" si="10"/>
        <v>25.481094214658786</v>
      </c>
      <c r="X32" s="87">
        <f t="shared" si="10"/>
        <v>26.22534641933515</v>
      </c>
      <c r="Y32" s="87">
        <f t="shared" si="10"/>
        <v>26.644533665240143</v>
      </c>
      <c r="Z32" s="87">
        <f t="shared" si="10"/>
        <v>27.052560585479462</v>
      </c>
      <c r="AA32" s="87">
        <f t="shared" si="10"/>
        <v>27.41479205519104</v>
      </c>
      <c r="AB32" s="87">
        <f t="shared" si="10"/>
        <v>27.72162603687822</v>
      </c>
      <c r="AC32" s="87">
        <f t="shared" si="10"/>
        <v>27.998579579059527</v>
      </c>
      <c r="AD32" s="87">
        <f t="shared" si="10"/>
        <v>28.253411284650507</v>
      </c>
      <c r="AE32" s="87">
        <f t="shared" ref="AE32" si="11">SUM(AE33:AE35)</f>
        <v>28.540130971380623</v>
      </c>
      <c r="AF32" s="87">
        <f t="shared" ref="AF32" si="12">SUM(AF33:AF35)</f>
        <v>28.825595177093689</v>
      </c>
      <c r="AG32" s="87">
        <f t="shared" ref="AG32" si="13">SUM(AG33:AG35)</f>
        <v>29.123829551844803</v>
      </c>
      <c r="AH32" s="87">
        <f t="shared" ref="AH32" si="14">SUM(AH33:AH35)</f>
        <v>29.414394460281482</v>
      </c>
      <c r="AI32" s="87">
        <f t="shared" ref="AI32" si="15">SUM(AI33:AI35)</f>
        <v>29.675708748300369</v>
      </c>
      <c r="AJ32" s="87">
        <f t="shared" ref="AJ32" si="16">SUM(AJ33:AJ35)</f>
        <v>29.945153677992057</v>
      </c>
      <c r="AK32" s="87">
        <f t="shared" ref="AK32" si="17">SUM(AK33:AK35)</f>
        <v>30.211344769171514</v>
      </c>
      <c r="AL32" s="87">
        <f t="shared" ref="AL32" si="18">SUM(AL33:AL35)</f>
        <v>30.455596020014436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19.975253053955495</v>
      </c>
      <c r="N33" s="11">
        <v>18.253748340256116</v>
      </c>
      <c r="O33" s="11">
        <v>19.552846535336542</v>
      </c>
      <c r="P33" s="11">
        <v>19.670506021073091</v>
      </c>
      <c r="Q33" s="11">
        <v>20.661487691623236</v>
      </c>
      <c r="R33" s="11">
        <v>20.555866211708405</v>
      </c>
      <c r="S33" s="11">
        <v>21.208888035534027</v>
      </c>
      <c r="T33" s="11">
        <v>20.57846749004424</v>
      </c>
      <c r="U33" s="11">
        <v>20.535836172165915</v>
      </c>
      <c r="V33" s="11">
        <v>20.148489137672126</v>
      </c>
      <c r="W33" s="11">
        <v>19.17990306502125</v>
      </c>
      <c r="X33" s="11">
        <v>19.913290373829934</v>
      </c>
      <c r="Y33" s="11">
        <v>20.16920376703148</v>
      </c>
      <c r="Z33" s="11">
        <v>20.430995139976673</v>
      </c>
      <c r="AA33" s="11">
        <v>20.673256822665714</v>
      </c>
      <c r="AB33" s="11">
        <v>20.893931348015368</v>
      </c>
      <c r="AC33" s="11">
        <v>21.086389726222166</v>
      </c>
      <c r="AD33" s="11">
        <v>21.2588242400487</v>
      </c>
      <c r="AE33" s="11">
        <v>21.461683122054165</v>
      </c>
      <c r="AF33" s="11">
        <v>21.664339164645746</v>
      </c>
      <c r="AG33" s="11">
        <v>21.87623453503447</v>
      </c>
      <c r="AH33" s="11">
        <v>22.081196987167605</v>
      </c>
      <c r="AI33" s="11">
        <v>22.257649622513746</v>
      </c>
      <c r="AJ33" s="11">
        <v>22.440326827144723</v>
      </c>
      <c r="AK33" s="11">
        <v>22.626026336479931</v>
      </c>
      <c r="AL33" s="11">
        <v>22.817562507835856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6.8997107554953141</v>
      </c>
      <c r="N34" s="11">
        <v>7.0168586726509439</v>
      </c>
      <c r="O34" s="11">
        <v>6.0937277444668885</v>
      </c>
      <c r="P34" s="11">
        <v>6.6284943164697845</v>
      </c>
      <c r="Q34" s="11">
        <v>7.5460885076497082</v>
      </c>
      <c r="R34" s="11">
        <v>6.144599182337565</v>
      </c>
      <c r="S34" s="11">
        <v>6.700212491961107</v>
      </c>
      <c r="T34" s="11">
        <v>6.9828074755954193</v>
      </c>
      <c r="U34" s="11">
        <v>7.0419226848505385</v>
      </c>
      <c r="V34" s="11">
        <v>6.9739214888778509</v>
      </c>
      <c r="W34" s="11">
        <v>6.0471621566146263</v>
      </c>
      <c r="X34" s="11">
        <v>6.1380305902658003</v>
      </c>
      <c r="Y34" s="11">
        <v>6.2982543554559216</v>
      </c>
      <c r="Z34" s="11">
        <v>6.4414667827929026</v>
      </c>
      <c r="AA34" s="11">
        <v>6.5591956002992369</v>
      </c>
      <c r="AB34" s="11">
        <v>6.6443800595133604</v>
      </c>
      <c r="AC34" s="11">
        <v>6.7277812473381928</v>
      </c>
      <c r="AD34" s="11">
        <v>6.8092302715211455</v>
      </c>
      <c r="AE34" s="11">
        <v>6.8919092039061809</v>
      </c>
      <c r="AF34" s="11">
        <v>6.9738627238262767</v>
      </c>
      <c r="AG34" s="11">
        <v>7.0589435489743755</v>
      </c>
      <c r="AH34" s="11">
        <v>7.1433687964586348</v>
      </c>
      <c r="AI34" s="11">
        <v>7.2268716527997467</v>
      </c>
      <c r="AJ34" s="11">
        <v>7.3128446686040753</v>
      </c>
      <c r="AK34" s="11">
        <v>7.3920949466576413</v>
      </c>
      <c r="AL34" s="11">
        <v>7.444043159462689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0.35087861249120822</v>
      </c>
      <c r="N35" s="11">
        <v>0.25230627190648047</v>
      </c>
      <c r="O35" s="11">
        <v>0.23299808639624206</v>
      </c>
      <c r="P35" s="11">
        <v>0.19319830607351457</v>
      </c>
      <c r="Q35" s="11">
        <v>0.21755900459854957</v>
      </c>
      <c r="R35" s="11">
        <v>0.22038217697327314</v>
      </c>
      <c r="S35" s="11">
        <v>0.19327349945478911</v>
      </c>
      <c r="T35" s="11">
        <v>0.21212426805344858</v>
      </c>
      <c r="U35" s="11">
        <v>0.22715840693963027</v>
      </c>
      <c r="V35" s="11">
        <v>0.17953369152516729</v>
      </c>
      <c r="W35" s="11">
        <v>0.25402899302290849</v>
      </c>
      <c r="X35" s="11">
        <v>0.17402545523941707</v>
      </c>
      <c r="Y35" s="11">
        <v>0.17707554275274145</v>
      </c>
      <c r="Z35" s="11">
        <v>0.18009866270988792</v>
      </c>
      <c r="AA35" s="11">
        <v>0.18233963222608768</v>
      </c>
      <c r="AB35" s="11">
        <v>0.18331462934949383</v>
      </c>
      <c r="AC35" s="11">
        <v>0.18440860549916863</v>
      </c>
      <c r="AD35" s="11">
        <v>0.18535677308066437</v>
      </c>
      <c r="AE35" s="11">
        <v>0.18653864542027812</v>
      </c>
      <c r="AF35" s="11">
        <v>0.18739328862166599</v>
      </c>
      <c r="AG35" s="11">
        <v>0.18865146783595538</v>
      </c>
      <c r="AH35" s="11">
        <v>0.18982867665524222</v>
      </c>
      <c r="AI35" s="11">
        <v>0.19118747298687416</v>
      </c>
      <c r="AJ35" s="11">
        <v>0.19198218224325769</v>
      </c>
      <c r="AK35" s="11">
        <v>0.1932234860339411</v>
      </c>
      <c r="AL35" s="11">
        <v>0.19399035271588896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24.349913718629544</v>
      </c>
      <c r="N37" s="87">
        <f t="shared" ref="N37:AL37" si="19">SUM(N38:N39)</f>
        <v>25.154191780076989</v>
      </c>
      <c r="O37" s="87">
        <f t="shared" si="19"/>
        <v>26.316059540088126</v>
      </c>
      <c r="P37" s="87">
        <f t="shared" si="19"/>
        <v>26.218867388717669</v>
      </c>
      <c r="Q37" s="87">
        <f t="shared" si="19"/>
        <v>26.36220699097986</v>
      </c>
      <c r="R37" s="87">
        <f t="shared" si="19"/>
        <v>25.846458298889818</v>
      </c>
      <c r="S37" s="87">
        <f t="shared" si="19"/>
        <v>28.183206115256294</v>
      </c>
      <c r="T37" s="87">
        <f t="shared" si="19"/>
        <v>27.665520130655509</v>
      </c>
      <c r="U37" s="87">
        <f t="shared" si="19"/>
        <v>25.655716122368794</v>
      </c>
      <c r="V37" s="87">
        <f t="shared" si="19"/>
        <v>25.368386567510171</v>
      </c>
      <c r="W37" s="87">
        <f t="shared" si="19"/>
        <v>25.405984591362721</v>
      </c>
      <c r="X37" s="87">
        <f t="shared" si="19"/>
        <v>24.862162793238159</v>
      </c>
      <c r="Y37" s="87">
        <f t="shared" si="19"/>
        <v>25.020287550389092</v>
      </c>
      <c r="Z37" s="87">
        <f t="shared" si="19"/>
        <v>25.237986064368066</v>
      </c>
      <c r="AA37" s="87">
        <f t="shared" si="19"/>
        <v>25.433826805814135</v>
      </c>
      <c r="AB37" s="87">
        <f t="shared" si="19"/>
        <v>25.553150733885406</v>
      </c>
      <c r="AC37" s="87">
        <f t="shared" si="19"/>
        <v>25.633340823127568</v>
      </c>
      <c r="AD37" s="87">
        <f t="shared" si="19"/>
        <v>25.687463490981163</v>
      </c>
      <c r="AE37" s="87">
        <f t="shared" si="19"/>
        <v>25.72776025924076</v>
      </c>
      <c r="AF37" s="87">
        <f t="shared" si="19"/>
        <v>25.76359188624162</v>
      </c>
      <c r="AG37" s="87">
        <f t="shared" si="19"/>
        <v>25.797434603563367</v>
      </c>
      <c r="AH37" s="87">
        <f t="shared" si="19"/>
        <v>25.82081658536385</v>
      </c>
      <c r="AI37" s="87">
        <f t="shared" si="19"/>
        <v>25.841751775509639</v>
      </c>
      <c r="AJ37" s="87">
        <f t="shared" si="19"/>
        <v>25.854811522498494</v>
      </c>
      <c r="AK37" s="87">
        <f t="shared" si="19"/>
        <v>25.868552659329765</v>
      </c>
      <c r="AL37" s="87">
        <f t="shared" si="19"/>
        <v>25.855218871238428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20.784733790590568</v>
      </c>
      <c r="N38" s="11">
        <v>21.710454781427224</v>
      </c>
      <c r="O38" s="11">
        <v>22.890251179771635</v>
      </c>
      <c r="P38" s="11">
        <v>22.719717994592308</v>
      </c>
      <c r="Q38" s="11">
        <v>22.844910984150548</v>
      </c>
      <c r="R38" s="11">
        <v>22.196667575155402</v>
      </c>
      <c r="S38" s="11">
        <v>24.503664602992927</v>
      </c>
      <c r="T38" s="11">
        <v>23.524848854812216</v>
      </c>
      <c r="U38" s="11">
        <v>21.473146447299833</v>
      </c>
      <c r="V38" s="11">
        <v>21.333163217789686</v>
      </c>
      <c r="W38" s="11">
        <v>21.247512871544863</v>
      </c>
      <c r="X38" s="11">
        <v>19.872427495158366</v>
      </c>
      <c r="Y38" s="11">
        <v>19.913316459049643</v>
      </c>
      <c r="Z38" s="11">
        <v>19.993500024114375</v>
      </c>
      <c r="AA38" s="11">
        <v>20.065336321810207</v>
      </c>
      <c r="AB38" s="11">
        <v>20.079409480699848</v>
      </c>
      <c r="AC38" s="11">
        <v>20.061097795681437</v>
      </c>
      <c r="AD38" s="11">
        <v>20.016553187827977</v>
      </c>
      <c r="AE38" s="11">
        <v>19.959261851434931</v>
      </c>
      <c r="AF38" s="11">
        <v>19.894896126641026</v>
      </c>
      <c r="AG38" s="11">
        <v>19.823729321232836</v>
      </c>
      <c r="AH38" s="11">
        <v>19.741232816588337</v>
      </c>
      <c r="AI38" s="11">
        <v>19.65788808994882</v>
      </c>
      <c r="AJ38" s="11">
        <v>19.56488690580867</v>
      </c>
      <c r="AK38" s="11">
        <v>19.474484064910058</v>
      </c>
      <c r="AL38" s="11">
        <v>19.358306837709982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3.5651799280389764</v>
      </c>
      <c r="N39" s="11">
        <v>3.4437369986497646</v>
      </c>
      <c r="O39" s="11">
        <v>3.4258083603164908</v>
      </c>
      <c r="P39" s="11">
        <v>3.4991493941253622</v>
      </c>
      <c r="Q39" s="11">
        <v>3.5172960068293135</v>
      </c>
      <c r="R39" s="11">
        <v>3.6497907237344158</v>
      </c>
      <c r="S39" s="11">
        <v>3.6795415122633655</v>
      </c>
      <c r="T39" s="11">
        <v>4.1406712758432942</v>
      </c>
      <c r="U39" s="11">
        <v>4.1825696750689634</v>
      </c>
      <c r="V39" s="11">
        <v>4.0352233497204857</v>
      </c>
      <c r="W39" s="11">
        <v>4.1584717198178573</v>
      </c>
      <c r="X39" s="11">
        <v>4.9897352980797924</v>
      </c>
      <c r="Y39" s="11">
        <v>5.1069710913394504</v>
      </c>
      <c r="Z39" s="11">
        <v>5.2444860402536895</v>
      </c>
      <c r="AA39" s="11">
        <v>5.3684904840039289</v>
      </c>
      <c r="AB39" s="11">
        <v>5.4737412531855592</v>
      </c>
      <c r="AC39" s="11">
        <v>5.572243027446131</v>
      </c>
      <c r="AD39" s="11">
        <v>5.6709103031531862</v>
      </c>
      <c r="AE39" s="11">
        <v>5.7684984078058275</v>
      </c>
      <c r="AF39" s="11">
        <v>5.8686957596005929</v>
      </c>
      <c r="AG39" s="11">
        <v>5.9737052823305303</v>
      </c>
      <c r="AH39" s="11">
        <v>6.0795837687755121</v>
      </c>
      <c r="AI39" s="11">
        <v>6.1838636855608184</v>
      </c>
      <c r="AJ39" s="11">
        <v>6.2899246166898219</v>
      </c>
      <c r="AK39" s="11">
        <v>6.3940685944197089</v>
      </c>
      <c r="AL39" s="11">
        <v>6.4969120335284449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15.922999129547692</v>
      </c>
      <c r="N41" s="87">
        <f t="shared" ref="N41" si="20">SUM(N42:N43)</f>
        <v>15.445628869151108</v>
      </c>
      <c r="O41" s="87">
        <f t="shared" ref="O41" si="21">SUM(O42:O43)</f>
        <v>15.317780786961318</v>
      </c>
      <c r="P41" s="87">
        <f t="shared" ref="P41" si="22">SUM(P42:P43)</f>
        <v>15.281725717411337</v>
      </c>
      <c r="Q41" s="87">
        <f t="shared" ref="Q41" si="23">SUM(Q42:Q43)</f>
        <v>16.138935632277089</v>
      </c>
      <c r="R41" s="87">
        <f t="shared" ref="R41" si="24">SUM(R42:R43)</f>
        <v>15.353547672596697</v>
      </c>
      <c r="S41" s="87">
        <f t="shared" ref="S41" si="25">SUM(S42:S43)</f>
        <v>16.010917592336941</v>
      </c>
      <c r="T41" s="87">
        <f t="shared" ref="T41" si="26">SUM(T42:T43)</f>
        <v>16.140138624061649</v>
      </c>
      <c r="U41" s="87">
        <f t="shared" ref="U41" si="27">SUM(U42:U43)</f>
        <v>16.309945956584837</v>
      </c>
      <c r="V41" s="87">
        <f t="shared" ref="V41" si="28">SUM(V42:V43)</f>
        <v>14.753538057538464</v>
      </c>
      <c r="W41" s="87">
        <f t="shared" ref="W41" si="29">SUM(W42:W43)</f>
        <v>13.205607444630074</v>
      </c>
      <c r="X41" s="87">
        <f t="shared" ref="X41" si="30">SUM(X42:X43)</f>
        <v>14.751653306301863</v>
      </c>
      <c r="Y41" s="87">
        <f t="shared" ref="Y41" si="31">SUM(Y42:Y43)</f>
        <v>14.739531087777442</v>
      </c>
      <c r="Z41" s="87">
        <f t="shared" ref="Z41" si="32">SUM(Z42:Z43)</f>
        <v>14.818858886305293</v>
      </c>
      <c r="AA41" s="87">
        <f t="shared" ref="AA41" si="33">SUM(AA42:AA43)</f>
        <v>14.882732400728143</v>
      </c>
      <c r="AB41" s="87">
        <f t="shared" ref="AB41" si="34">SUM(AB42:AB43)</f>
        <v>14.908950825473902</v>
      </c>
      <c r="AC41" s="87">
        <f t="shared" ref="AC41" si="35">SUM(AC42:AC43)</f>
        <v>14.930210033542807</v>
      </c>
      <c r="AD41" s="87">
        <f t="shared" ref="AD41" si="36">SUM(AD42:AD43)</f>
        <v>14.947542185655553</v>
      </c>
      <c r="AE41" s="87">
        <f t="shared" ref="AE41" si="37">SUM(AE42:AE43)</f>
        <v>14.958609877936166</v>
      </c>
      <c r="AF41" s="87">
        <f t="shared" ref="AF41" si="38">SUM(AF42:AF43)</f>
        <v>14.970192690551411</v>
      </c>
      <c r="AG41" s="87">
        <f t="shared" ref="AG41" si="39">SUM(AG42:AG43)</f>
        <v>14.995418980169649</v>
      </c>
      <c r="AH41" s="87">
        <f t="shared" ref="AH41" si="40">SUM(AH42:AH43)</f>
        <v>15.020404714924307</v>
      </c>
      <c r="AI41" s="87">
        <f t="shared" ref="AI41" si="41">SUM(AI42:AI43)</f>
        <v>15.042962474140147</v>
      </c>
      <c r="AJ41" s="87">
        <f t="shared" ref="AJ41" si="42">SUM(AJ42:AJ43)</f>
        <v>15.083911069144333</v>
      </c>
      <c r="AK41" s="87">
        <f t="shared" ref="AK41" si="43">SUM(AK42:AK43)</f>
        <v>15.13221299812948</v>
      </c>
      <c r="AL41" s="87">
        <f t="shared" ref="AL41" si="44">SUM(AL42:AL43)</f>
        <v>15.203874218487055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7.4105968009938437</v>
      </c>
      <c r="N42" s="11">
        <v>6.99025806503706</v>
      </c>
      <c r="O42" s="11">
        <v>7.3455313121194941</v>
      </c>
      <c r="P42" s="11">
        <v>7.3709902259037339</v>
      </c>
      <c r="Q42" s="11">
        <v>7.7093733383739513</v>
      </c>
      <c r="R42" s="11">
        <v>7.4156682981051532</v>
      </c>
      <c r="S42" s="11">
        <v>7.4361535260535794</v>
      </c>
      <c r="T42" s="11">
        <v>7.6277337482732062</v>
      </c>
      <c r="U42" s="11">
        <v>7.4430627075153142</v>
      </c>
      <c r="V42" s="11">
        <v>6.6873547046187207</v>
      </c>
      <c r="W42" s="11">
        <v>5.8996957549503746</v>
      </c>
      <c r="X42" s="11">
        <v>7.0881140113171135</v>
      </c>
      <c r="Y42" s="11">
        <v>7.0941549800686019</v>
      </c>
      <c r="Z42" s="11">
        <v>7.1267096885847305</v>
      </c>
      <c r="AA42" s="11">
        <v>7.1455453810359417</v>
      </c>
      <c r="AB42" s="11">
        <v>7.1470632528379436</v>
      </c>
      <c r="AC42" s="11">
        <v>7.1419322611156293</v>
      </c>
      <c r="AD42" s="11">
        <v>7.1388011685530861</v>
      </c>
      <c r="AE42" s="11">
        <v>7.1252617319537217</v>
      </c>
      <c r="AF42" s="11">
        <v>7.1105198725996308</v>
      </c>
      <c r="AG42" s="11">
        <v>7.101203806906879</v>
      </c>
      <c r="AH42" s="11">
        <v>7.0912396346100417</v>
      </c>
      <c r="AI42" s="11">
        <v>7.0809640521633863</v>
      </c>
      <c r="AJ42" s="11">
        <v>7.0865506299581753</v>
      </c>
      <c r="AK42" s="11">
        <v>7.1018011400376935</v>
      </c>
      <c r="AL42" s="11">
        <v>7.1405676052281208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8.5124023285538488</v>
      </c>
      <c r="N43" s="11">
        <v>8.4553708041140467</v>
      </c>
      <c r="O43" s="11">
        <v>7.9722494748418242</v>
      </c>
      <c r="P43" s="11">
        <v>7.9107354915076042</v>
      </c>
      <c r="Q43" s="11">
        <v>8.4295622939031372</v>
      </c>
      <c r="R43" s="11">
        <v>7.937879374491545</v>
      </c>
      <c r="S43" s="11">
        <v>8.5747640662833629</v>
      </c>
      <c r="T43" s="11">
        <v>8.5124048757884427</v>
      </c>
      <c r="U43" s="11">
        <v>8.8668832490695237</v>
      </c>
      <c r="V43" s="11">
        <v>8.0661833529197438</v>
      </c>
      <c r="W43" s="11">
        <v>7.3059116896796992</v>
      </c>
      <c r="X43" s="11">
        <v>7.6635392949847496</v>
      </c>
      <c r="Y43" s="11">
        <v>7.6453761077088398</v>
      </c>
      <c r="Z43" s="11">
        <v>7.6921491977205623</v>
      </c>
      <c r="AA43" s="11">
        <v>7.7371870196922012</v>
      </c>
      <c r="AB43" s="11">
        <v>7.7618875726359589</v>
      </c>
      <c r="AC43" s="11">
        <v>7.7882777724271781</v>
      </c>
      <c r="AD43" s="11">
        <v>7.8087410171024683</v>
      </c>
      <c r="AE43" s="11">
        <v>7.8333481459824448</v>
      </c>
      <c r="AF43" s="11">
        <v>7.8596728179517799</v>
      </c>
      <c r="AG43" s="11">
        <v>7.8942151732627712</v>
      </c>
      <c r="AH43" s="11">
        <v>7.9291650803142648</v>
      </c>
      <c r="AI43" s="11">
        <v>7.9619984219767597</v>
      </c>
      <c r="AJ43" s="11">
        <v>7.9973604391861581</v>
      </c>
      <c r="AK43" s="11">
        <v>8.0304118580917869</v>
      </c>
      <c r="AL43" s="11">
        <v>8.0633066132589342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35.808507783713608</v>
      </c>
      <c r="N45" s="87">
        <f t="shared" ref="N45" si="45">SUM(N46:N47)</f>
        <v>33.297018590195918</v>
      </c>
      <c r="O45" s="87">
        <f t="shared" ref="O45" si="46">SUM(O46:O47)</f>
        <v>34.075304469088834</v>
      </c>
      <c r="P45" s="87">
        <f t="shared" ref="P45" si="47">SUM(P46:P47)</f>
        <v>33.103738070287527</v>
      </c>
      <c r="Q45" s="87">
        <f t="shared" ref="Q45" si="48">SUM(Q46:Q47)</f>
        <v>36.384283701444247</v>
      </c>
      <c r="R45" s="87">
        <f t="shared" ref="R45" si="49">SUM(R46:R47)</f>
        <v>33.67058257685656</v>
      </c>
      <c r="S45" s="87">
        <f t="shared" ref="S45" si="50">SUM(S46:S47)</f>
        <v>34.971777514747117</v>
      </c>
      <c r="T45" s="87">
        <f t="shared" ref="T45" si="51">SUM(T46:T47)</f>
        <v>36.441103776221809</v>
      </c>
      <c r="U45" s="87">
        <f t="shared" ref="U45" si="52">SUM(U46:U47)</f>
        <v>36.075971922479795</v>
      </c>
      <c r="V45" s="87">
        <f t="shared" ref="V45" si="53">SUM(V46:V47)</f>
        <v>34.330243625073763</v>
      </c>
      <c r="W45" s="87">
        <f t="shared" ref="W45" si="54">SUM(W46:W47)</f>
        <v>32.003739669963529</v>
      </c>
      <c r="X45" s="87">
        <f t="shared" ref="X45" si="55">SUM(X46:X47)</f>
        <v>32.2832020948468</v>
      </c>
      <c r="Y45" s="87">
        <f t="shared" ref="Y45" si="56">SUM(Y46:Y47)</f>
        <v>32.701117750331179</v>
      </c>
      <c r="Z45" s="87">
        <f t="shared" ref="Z45" si="57">SUM(Z46:Z47)</f>
        <v>33.323186280366023</v>
      </c>
      <c r="AA45" s="87">
        <f t="shared" ref="AA45" si="58">SUM(AA46:AA47)</f>
        <v>33.71259694679766</v>
      </c>
      <c r="AB45" s="87">
        <f t="shared" ref="AB45" si="59">SUM(AB46:AB47)</f>
        <v>33.87006993648599</v>
      </c>
      <c r="AC45" s="87">
        <f t="shared" ref="AC45" si="60">SUM(AC46:AC47)</f>
        <v>33.997282732011527</v>
      </c>
      <c r="AD45" s="87">
        <f t="shared" ref="AD45" si="61">SUM(AD46:AD47)</f>
        <v>34.070574910905187</v>
      </c>
      <c r="AE45" s="87">
        <f t="shared" ref="AE45" si="62">SUM(AE46:AE47)</f>
        <v>34.101230674582929</v>
      </c>
      <c r="AF45" s="87">
        <f t="shared" ref="AF45" si="63">SUM(AF46:AF47)</f>
        <v>34.114993809268064</v>
      </c>
      <c r="AG45" s="87">
        <f t="shared" ref="AG45" si="64">SUM(AG46:AG47)</f>
        <v>34.173719117421619</v>
      </c>
      <c r="AH45" s="87">
        <f t="shared" ref="AH45" si="65">SUM(AH46:AH47)</f>
        <v>34.186844437812347</v>
      </c>
      <c r="AI45" s="87">
        <f t="shared" ref="AI45" si="66">SUM(AI46:AI47)</f>
        <v>34.177308514223661</v>
      </c>
      <c r="AJ45" s="87">
        <f t="shared" ref="AJ45" si="67">SUM(AJ46:AJ47)</f>
        <v>34.161135353626669</v>
      </c>
      <c r="AK45" s="87">
        <f t="shared" ref="AK45" si="68">SUM(AK46:AK47)</f>
        <v>34.147139341323673</v>
      </c>
      <c r="AL45" s="87">
        <f t="shared" ref="AL45" si="69">SUM(AL46:AL47)</f>
        <v>34.124498285918449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5.2831493029464234</v>
      </c>
      <c r="N46" s="11">
        <v>5.1000098874255233</v>
      </c>
      <c r="O46" s="11">
        <v>5.2173663726297894</v>
      </c>
      <c r="P46" s="11">
        <v>4.7832468141734488</v>
      </c>
      <c r="Q46" s="11">
        <v>5.6960112111743531</v>
      </c>
      <c r="R46" s="11">
        <v>5.4775112857963073</v>
      </c>
      <c r="S46" s="11">
        <v>5.5609211137449117</v>
      </c>
      <c r="T46" s="11">
        <v>5.677799542891357</v>
      </c>
      <c r="U46" s="11">
        <v>5.2621716443028816</v>
      </c>
      <c r="V46" s="11">
        <v>4.7029102896062192</v>
      </c>
      <c r="W46" s="11">
        <v>4.1973192169812874</v>
      </c>
      <c r="X46" s="11">
        <v>3.6815227564582913</v>
      </c>
      <c r="Y46" s="11">
        <v>3.7029378124599748</v>
      </c>
      <c r="Z46" s="11">
        <v>3.7334178566025558</v>
      </c>
      <c r="AA46" s="11">
        <v>3.7581508778912669</v>
      </c>
      <c r="AB46" s="11">
        <v>3.7767073257367896</v>
      </c>
      <c r="AC46" s="11">
        <v>3.7935790218844803</v>
      </c>
      <c r="AD46" s="11">
        <v>3.8070535817920668</v>
      </c>
      <c r="AE46" s="11">
        <v>3.8136980601452222</v>
      </c>
      <c r="AF46" s="11">
        <v>3.8208886131066118</v>
      </c>
      <c r="AG46" s="11">
        <v>3.8404529873563775</v>
      </c>
      <c r="AH46" s="11">
        <v>3.8446841844367201</v>
      </c>
      <c r="AI46" s="11">
        <v>3.842023748214495</v>
      </c>
      <c r="AJ46" s="11">
        <v>3.8385155971387914</v>
      </c>
      <c r="AK46" s="11">
        <v>3.8326700617867764</v>
      </c>
      <c r="AL46" s="11">
        <v>3.8295490961464065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30.525358480767188</v>
      </c>
      <c r="N47" s="11">
        <v>28.197008702770397</v>
      </c>
      <c r="O47" s="11">
        <v>28.857938096459048</v>
      </c>
      <c r="P47" s="11">
        <v>28.320491256114078</v>
      </c>
      <c r="Q47" s="11">
        <v>30.688272490269892</v>
      </c>
      <c r="R47" s="11">
        <v>28.193071291060249</v>
      </c>
      <c r="S47" s="11">
        <v>29.410856401002206</v>
      </c>
      <c r="T47" s="11">
        <v>30.763304233330452</v>
      </c>
      <c r="U47" s="11">
        <v>30.813800278176917</v>
      </c>
      <c r="V47" s="11">
        <v>29.627333335467547</v>
      </c>
      <c r="W47" s="11">
        <v>27.806420452982245</v>
      </c>
      <c r="X47" s="11">
        <v>28.601679338388507</v>
      </c>
      <c r="Y47" s="11">
        <v>28.998179937871203</v>
      </c>
      <c r="Z47" s="11">
        <v>29.58976842376347</v>
      </c>
      <c r="AA47" s="11">
        <v>29.954446068906396</v>
      </c>
      <c r="AB47" s="11">
        <v>30.0933626107492</v>
      </c>
      <c r="AC47" s="11">
        <v>30.203703710127044</v>
      </c>
      <c r="AD47" s="11">
        <v>30.263521329113122</v>
      </c>
      <c r="AE47" s="11">
        <v>30.287532614437705</v>
      </c>
      <c r="AF47" s="11">
        <v>30.29410519616145</v>
      </c>
      <c r="AG47" s="11">
        <v>30.333266130065244</v>
      </c>
      <c r="AH47" s="11">
        <v>30.342160253375628</v>
      </c>
      <c r="AI47" s="11">
        <v>30.335284766009167</v>
      </c>
      <c r="AJ47" s="11">
        <v>30.322619756487878</v>
      </c>
      <c r="AK47" s="11">
        <v>30.314469279536894</v>
      </c>
      <c r="AL47" s="11">
        <v>30.294949189772044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258.08100000000007</v>
      </c>
      <c r="N49" s="87">
        <f t="shared" si="70"/>
        <v>257.19900000000007</v>
      </c>
      <c r="O49" s="87">
        <f t="shared" si="70"/>
        <v>257.5100000000001</v>
      </c>
      <c r="P49" s="87">
        <f t="shared" si="70"/>
        <v>258.57800000000003</v>
      </c>
      <c r="Q49" s="87">
        <f t="shared" si="70"/>
        <v>275.0230000000002</v>
      </c>
      <c r="R49" s="87">
        <f t="shared" si="70"/>
        <v>264.32099999999991</v>
      </c>
      <c r="S49" s="87">
        <f t="shared" si="70"/>
        <v>276.73200000000008</v>
      </c>
      <c r="T49" s="87">
        <f t="shared" si="70"/>
        <v>281.40599999999995</v>
      </c>
      <c r="U49" s="87">
        <f t="shared" si="70"/>
        <v>278.77800000000025</v>
      </c>
      <c r="V49" s="87">
        <f t="shared" si="70"/>
        <v>273.72000000000003</v>
      </c>
      <c r="W49" s="87">
        <f t="shared" si="70"/>
        <v>269.07099999999986</v>
      </c>
      <c r="X49" s="87">
        <f t="shared" si="70"/>
        <v>269.50199999999984</v>
      </c>
      <c r="Y49" s="87">
        <f t="shared" si="70"/>
        <v>272.67399999999998</v>
      </c>
      <c r="Z49" s="87">
        <f t="shared" si="70"/>
        <v>276.44400000000002</v>
      </c>
      <c r="AA49" s="87">
        <f t="shared" si="70"/>
        <v>279.55400000000003</v>
      </c>
      <c r="AB49" s="87">
        <f t="shared" si="70"/>
        <v>281.69299999999987</v>
      </c>
      <c r="AC49" s="87">
        <f t="shared" si="70"/>
        <v>283.63199999999995</v>
      </c>
      <c r="AD49" s="87">
        <f t="shared" si="70"/>
        <v>285.44500000000011</v>
      </c>
      <c r="AE49" s="87">
        <f t="shared" ref="AE49:AL49" si="71">SUM(AE5,AE9,AE15,AE22,AE26,AE32,AE37,AE41,AE45)</f>
        <v>287.21799999999996</v>
      </c>
      <c r="AF49" s="87">
        <f t="shared" si="71"/>
        <v>288.96600000000001</v>
      </c>
      <c r="AG49" s="87">
        <f t="shared" si="71"/>
        <v>290.81399999999985</v>
      </c>
      <c r="AH49" s="87">
        <f t="shared" si="71"/>
        <v>292.6330000000001</v>
      </c>
      <c r="AI49" s="87">
        <f t="shared" si="71"/>
        <v>294.4409999999998</v>
      </c>
      <c r="AJ49" s="87">
        <f t="shared" si="71"/>
        <v>296.267</v>
      </c>
      <c r="AK49" s="87">
        <f t="shared" si="71"/>
        <v>298.06400000000019</v>
      </c>
      <c r="AL49" s="87">
        <f t="shared" si="71"/>
        <v>299.8449999999998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8.5030160300542709E-2</v>
      </c>
      <c r="N52" s="337">
        <f t="shared" si="73"/>
        <v>9.5424026740793783E-2</v>
      </c>
      <c r="O52" s="337">
        <f t="shared" si="73"/>
        <v>9.3613466677195126E-2</v>
      </c>
      <c r="P52" s="337">
        <f t="shared" si="73"/>
        <v>9.7099829125412776E-2</v>
      </c>
      <c r="Q52" s="337">
        <f t="shared" si="73"/>
        <v>0.1014473935909232</v>
      </c>
      <c r="R52" s="337">
        <f t="shared" si="73"/>
        <v>9.923140350638214E-2</v>
      </c>
      <c r="S52" s="337">
        <f t="shared" si="73"/>
        <v>9.9949384426472124E-2</v>
      </c>
      <c r="T52" s="337">
        <f t="shared" si="73"/>
        <v>0.10710730120804196</v>
      </c>
      <c r="U52" s="337">
        <f t="shared" si="73"/>
        <v>0.10770066988205428</v>
      </c>
      <c r="V52" s="337">
        <f t="shared" si="73"/>
        <v>0.11122462192186802</v>
      </c>
      <c r="W52" s="337">
        <f t="shared" si="73"/>
        <v>0.11560290089868447</v>
      </c>
      <c r="X52" s="337">
        <f t="shared" si="73"/>
        <v>0.11260638797703183</v>
      </c>
      <c r="Y52" s="337">
        <f t="shared" si="73"/>
        <v>0.11365407313813883</v>
      </c>
      <c r="Z52" s="337">
        <f t="shared" si="73"/>
        <v>0.11474992367533836</v>
      </c>
      <c r="AA52" s="337">
        <f t="shared" si="73"/>
        <v>0.11580415587217159</v>
      </c>
      <c r="AB52" s="337">
        <f t="shared" si="73"/>
        <v>0.11677230923803356</v>
      </c>
      <c r="AC52" s="337">
        <f t="shared" si="73"/>
        <v>0.1176824531245345</v>
      </c>
      <c r="AD52" s="337">
        <f t="shared" si="73"/>
        <v>0.1185546103420267</v>
      </c>
      <c r="AE52" s="337">
        <f t="shared" ref="AE52:AL52" si="74">AE5/AE$49</f>
        <v>0.11949208933333802</v>
      </c>
      <c r="AF52" s="337">
        <f t="shared" si="74"/>
        <v>0.12043034663603243</v>
      </c>
      <c r="AG52" s="337">
        <f t="shared" si="74"/>
        <v>0.12137129466872915</v>
      </c>
      <c r="AH52" s="337">
        <f t="shared" si="74"/>
        <v>0.12232059114225052</v>
      </c>
      <c r="AI52" s="337">
        <f t="shared" si="74"/>
        <v>0.12321975568802161</v>
      </c>
      <c r="AJ52" s="337">
        <f t="shared" si="74"/>
        <v>0.12415782464397353</v>
      </c>
      <c r="AK52" s="337">
        <f t="shared" si="74"/>
        <v>0.125025066980887</v>
      </c>
      <c r="AL52" s="337">
        <f t="shared" si="74"/>
        <v>0.12507578409885747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4.9553510881638202E-2</v>
      </c>
      <c r="N53" s="336">
        <f t="shared" si="75"/>
        <v>5.5239892336475506E-2</v>
      </c>
      <c r="O53" s="336">
        <f t="shared" si="75"/>
        <v>5.6152867811236164E-2</v>
      </c>
      <c r="P53" s="336">
        <f t="shared" si="75"/>
        <v>5.7447622052417095E-2</v>
      </c>
      <c r="Q53" s="336">
        <f t="shared" si="75"/>
        <v>5.4312442025925819E-2</v>
      </c>
      <c r="R53" s="336">
        <f t="shared" si="75"/>
        <v>5.7732462816702211E-2</v>
      </c>
      <c r="S53" s="336">
        <f t="shared" si="75"/>
        <v>6.0397401514338214E-2</v>
      </c>
      <c r="T53" s="336">
        <f t="shared" si="75"/>
        <v>6.2281289271868365E-2</v>
      </c>
      <c r="U53" s="336">
        <f t="shared" si="75"/>
        <v>6.2886589160163056E-2</v>
      </c>
      <c r="V53" s="336">
        <f t="shared" si="75"/>
        <v>6.6175036071407067E-2</v>
      </c>
      <c r="W53" s="336">
        <f t="shared" si="75"/>
        <v>6.9646601287421256E-2</v>
      </c>
      <c r="X53" s="336">
        <f t="shared" si="75"/>
        <v>6.1449712056469111E-2</v>
      </c>
      <c r="Y53" s="336">
        <f t="shared" si="75"/>
        <v>6.1593596011440904E-2</v>
      </c>
      <c r="Z53" s="336">
        <f t="shared" si="75"/>
        <v>6.1703868079901296E-2</v>
      </c>
      <c r="AA53" s="336">
        <f t="shared" si="75"/>
        <v>6.1905034250908861E-2</v>
      </c>
      <c r="AB53" s="336">
        <f t="shared" si="75"/>
        <v>6.2175311917506963E-2</v>
      </c>
      <c r="AC53" s="336">
        <f t="shared" si="75"/>
        <v>6.2413961435782817E-2</v>
      </c>
      <c r="AD53" s="336">
        <f t="shared" si="75"/>
        <v>6.26496987188912E-2</v>
      </c>
      <c r="AE53" s="336">
        <f t="shared" ref="AE53:AL53" si="76">AE6/AE$49</f>
        <v>6.289130775336195E-2</v>
      </c>
      <c r="AF53" s="336">
        <f t="shared" si="76"/>
        <v>6.3144636488458195E-2</v>
      </c>
      <c r="AG53" s="336">
        <f t="shared" si="76"/>
        <v>6.3408401489502358E-2</v>
      </c>
      <c r="AH53" s="336">
        <f t="shared" si="76"/>
        <v>6.3691092437172359E-2</v>
      </c>
      <c r="AI53" s="336">
        <f t="shared" si="76"/>
        <v>6.3983715548819056E-2</v>
      </c>
      <c r="AJ53" s="336">
        <f t="shared" si="76"/>
        <v>6.4321306480890447E-2</v>
      </c>
      <c r="AK53" s="336">
        <f t="shared" si="76"/>
        <v>6.4571571317089321E-2</v>
      </c>
      <c r="AL53" s="336">
        <f t="shared" si="76"/>
        <v>6.4756537917908127E-2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3.5476649418904507E-2</v>
      </c>
      <c r="N54" s="336">
        <f t="shared" si="77"/>
        <v>4.0184134404318277E-2</v>
      </c>
      <c r="O54" s="336">
        <f t="shared" si="77"/>
        <v>3.7460598865958948E-2</v>
      </c>
      <c r="P54" s="336">
        <f t="shared" si="77"/>
        <v>3.9652207072995688E-2</v>
      </c>
      <c r="Q54" s="336">
        <f t="shared" si="77"/>
        <v>4.7134951564997377E-2</v>
      </c>
      <c r="R54" s="336">
        <f t="shared" si="77"/>
        <v>4.1498940689679915E-2</v>
      </c>
      <c r="S54" s="336">
        <f t="shared" si="77"/>
        <v>3.9551982912133916E-2</v>
      </c>
      <c r="T54" s="336">
        <f t="shared" si="77"/>
        <v>4.482601193617361E-2</v>
      </c>
      <c r="U54" s="336">
        <f t="shared" si="77"/>
        <v>4.4814080721891206E-2</v>
      </c>
      <c r="V54" s="336">
        <f t="shared" si="77"/>
        <v>4.5049585850460962E-2</v>
      </c>
      <c r="W54" s="336">
        <f t="shared" si="77"/>
        <v>4.595629961126322E-2</v>
      </c>
      <c r="X54" s="336">
        <f t="shared" si="77"/>
        <v>5.1156675920562715E-2</v>
      </c>
      <c r="Y54" s="336">
        <f t="shared" si="77"/>
        <v>5.2060477126697917E-2</v>
      </c>
      <c r="Z54" s="336">
        <f t="shared" si="77"/>
        <v>5.3046055595437062E-2</v>
      </c>
      <c r="AA54" s="336">
        <f t="shared" si="77"/>
        <v>5.3899121621262744E-2</v>
      </c>
      <c r="AB54" s="336">
        <f t="shared" si="77"/>
        <v>5.4596997320526593E-2</v>
      </c>
      <c r="AC54" s="336">
        <f t="shared" si="77"/>
        <v>5.5268491688751677E-2</v>
      </c>
      <c r="AD54" s="336">
        <f t="shared" si="77"/>
        <v>5.5904911623135503E-2</v>
      </c>
      <c r="AE54" s="336">
        <f t="shared" ref="AE54:AL54" si="78">AE7/AE$49</f>
        <v>5.6600781579976091E-2</v>
      </c>
      <c r="AF54" s="336">
        <f t="shared" si="78"/>
        <v>5.7285710147574241E-2</v>
      </c>
      <c r="AG54" s="336">
        <f t="shared" si="78"/>
        <v>5.7962893179226788E-2</v>
      </c>
      <c r="AH54" s="336">
        <f t="shared" si="78"/>
        <v>5.8629498705078165E-2</v>
      </c>
      <c r="AI54" s="336">
        <f t="shared" si="78"/>
        <v>5.9236040139202556E-2</v>
      </c>
      <c r="AJ54" s="336">
        <f t="shared" si="78"/>
        <v>5.9836518163083094E-2</v>
      </c>
      <c r="AK54" s="336">
        <f t="shared" si="78"/>
        <v>6.0453495663797652E-2</v>
      </c>
      <c r="AL54" s="336">
        <f t="shared" si="78"/>
        <v>6.0319246180949367E-2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0.17792821987326538</v>
      </c>
      <c r="N56" s="337">
        <f t="shared" si="79"/>
        <v>0.17972055971009307</v>
      </c>
      <c r="O56" s="337">
        <f t="shared" si="79"/>
        <v>0.17939061602713277</v>
      </c>
      <c r="P56" s="337">
        <f t="shared" si="79"/>
        <v>0.17984810046561236</v>
      </c>
      <c r="Q56" s="337">
        <f t="shared" si="79"/>
        <v>0.17497052846876671</v>
      </c>
      <c r="R56" s="337">
        <f t="shared" si="79"/>
        <v>0.18168947635747865</v>
      </c>
      <c r="S56" s="337">
        <f t="shared" si="79"/>
        <v>0.18466340479293775</v>
      </c>
      <c r="T56" s="337">
        <f t="shared" si="79"/>
        <v>0.17953396353715217</v>
      </c>
      <c r="U56" s="337">
        <f t="shared" si="79"/>
        <v>0.18663491070674496</v>
      </c>
      <c r="V56" s="337">
        <f t="shared" si="79"/>
        <v>0.19372698041849237</v>
      </c>
      <c r="W56" s="337">
        <f t="shared" si="79"/>
        <v>0.20311771410204585</v>
      </c>
      <c r="X56" s="337">
        <f t="shared" si="79"/>
        <v>0.20839974852522594</v>
      </c>
      <c r="Y56" s="337">
        <f t="shared" si="79"/>
        <v>0.20931977573153307</v>
      </c>
      <c r="Z56" s="337">
        <f t="shared" si="79"/>
        <v>0.20992238962593746</v>
      </c>
      <c r="AA56" s="337">
        <f t="shared" si="79"/>
        <v>0.21087884363668899</v>
      </c>
      <c r="AB56" s="337">
        <f t="shared" si="79"/>
        <v>0.21207932549299024</v>
      </c>
      <c r="AC56" s="337">
        <f t="shared" si="79"/>
        <v>0.21331833513220141</v>
      </c>
      <c r="AD56" s="337">
        <f t="shared" si="79"/>
        <v>0.21458653187963389</v>
      </c>
      <c r="AE56" s="337">
        <f t="shared" ref="AE56:AL56" si="80">AE9/AE$49</f>
        <v>0.21592934809189251</v>
      </c>
      <c r="AF56" s="337">
        <f t="shared" si="80"/>
        <v>0.21730118336840237</v>
      </c>
      <c r="AG56" s="337">
        <f t="shared" si="80"/>
        <v>0.21864301319270682</v>
      </c>
      <c r="AH56" s="337">
        <f t="shared" si="80"/>
        <v>0.21996975923650033</v>
      </c>
      <c r="AI56" s="337">
        <f t="shared" si="80"/>
        <v>0.22136331178801685</v>
      </c>
      <c r="AJ56" s="337">
        <f t="shared" si="80"/>
        <v>0.22283932271561072</v>
      </c>
      <c r="AK56" s="337">
        <f t="shared" si="80"/>
        <v>0.22425875202222811</v>
      </c>
      <c r="AL56" s="337">
        <f t="shared" si="80"/>
        <v>0.22560018195311843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4.1160280923295205E-2</v>
      </c>
      <c r="N57" s="336">
        <f t="shared" si="81"/>
        <v>4.1948584686074861E-2</v>
      </c>
      <c r="O57" s="336">
        <f t="shared" si="81"/>
        <v>4.1355861445130926E-2</v>
      </c>
      <c r="P57" s="336">
        <f t="shared" si="81"/>
        <v>3.9948476494491028E-2</v>
      </c>
      <c r="Q57" s="336">
        <f t="shared" si="81"/>
        <v>4.1228130683747706E-2</v>
      </c>
      <c r="R57" s="336">
        <f t="shared" si="81"/>
        <v>4.4185187190129468E-2</v>
      </c>
      <c r="S57" s="336">
        <f t="shared" si="81"/>
        <v>4.4941832683097267E-2</v>
      </c>
      <c r="T57" s="336">
        <f t="shared" si="81"/>
        <v>4.3264885179660026E-2</v>
      </c>
      <c r="U57" s="336">
        <f t="shared" si="81"/>
        <v>4.6861539723249142E-2</v>
      </c>
      <c r="V57" s="336">
        <f t="shared" si="81"/>
        <v>4.7497609458256811E-2</v>
      </c>
      <c r="W57" s="336">
        <f t="shared" si="81"/>
        <v>5.0039440539665657E-2</v>
      </c>
      <c r="X57" s="336">
        <f t="shared" si="81"/>
        <v>5.0242930073049849E-2</v>
      </c>
      <c r="Y57" s="336">
        <f t="shared" si="81"/>
        <v>5.0482702226383833E-2</v>
      </c>
      <c r="Z57" s="336">
        <f t="shared" si="81"/>
        <v>5.0660572581846336E-2</v>
      </c>
      <c r="AA57" s="336">
        <f t="shared" si="81"/>
        <v>5.089878218532097E-2</v>
      </c>
      <c r="AB57" s="336">
        <f t="shared" si="81"/>
        <v>5.1176183161619059E-2</v>
      </c>
      <c r="AC57" s="336">
        <f t="shared" si="81"/>
        <v>5.1455467275155903E-2</v>
      </c>
      <c r="AD57" s="336">
        <f t="shared" si="81"/>
        <v>5.1749752360197306E-2</v>
      </c>
      <c r="AE57" s="336">
        <f t="shared" ref="AE57:AL57" si="82">AE10/AE$49</f>
        <v>5.2052183207920592E-2</v>
      </c>
      <c r="AF57" s="336">
        <f t="shared" si="82"/>
        <v>5.2365812884485045E-2</v>
      </c>
      <c r="AG57" s="336">
        <f t="shared" si="82"/>
        <v>5.2687595413831063E-2</v>
      </c>
      <c r="AH57" s="336">
        <f t="shared" si="82"/>
        <v>5.300904505089403E-2</v>
      </c>
      <c r="AI57" s="336">
        <f t="shared" si="82"/>
        <v>5.3345137761009818E-2</v>
      </c>
      <c r="AJ57" s="336">
        <f t="shared" si="82"/>
        <v>5.3684812143760446E-2</v>
      </c>
      <c r="AK57" s="336">
        <f t="shared" si="82"/>
        <v>5.4002345285305217E-2</v>
      </c>
      <c r="AL57" s="336">
        <f t="shared" si="82"/>
        <v>5.4326010059496048E-2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Cornwall and the Isles of Scilly</v>
      </c>
      <c r="L58" s="232" t="str">
        <f>'Occ T3'!A13</f>
        <v>22 Health professionals</v>
      </c>
      <c r="M58" s="336">
        <f t="shared" ref="M58:AD58" si="83">M11/M$49</f>
        <v>3.6073514287203463E-2</v>
      </c>
      <c r="N58" s="336">
        <f t="shared" si="83"/>
        <v>3.8332492733165545E-2</v>
      </c>
      <c r="O58" s="336">
        <f t="shared" si="83"/>
        <v>4.0461474724122912E-2</v>
      </c>
      <c r="P58" s="336">
        <f t="shared" si="83"/>
        <v>4.2601441220483247E-2</v>
      </c>
      <c r="Q58" s="336">
        <f t="shared" si="83"/>
        <v>4.1051941507213981E-2</v>
      </c>
      <c r="R58" s="336">
        <f t="shared" si="83"/>
        <v>4.2109532999370161E-2</v>
      </c>
      <c r="S58" s="336">
        <f t="shared" si="83"/>
        <v>4.2009023325618414E-2</v>
      </c>
      <c r="T58" s="336">
        <f t="shared" si="83"/>
        <v>4.3013934693455672E-2</v>
      </c>
      <c r="U58" s="336">
        <f t="shared" si="83"/>
        <v>4.4284233524912307E-2</v>
      </c>
      <c r="V58" s="336">
        <f t="shared" si="83"/>
        <v>4.5760934830927316E-2</v>
      </c>
      <c r="W58" s="336">
        <f t="shared" si="83"/>
        <v>4.6077791980594612E-2</v>
      </c>
      <c r="X58" s="336">
        <f t="shared" si="83"/>
        <v>4.770233412975533E-2</v>
      </c>
      <c r="Y58" s="336">
        <f t="shared" si="83"/>
        <v>4.7862353146240738E-2</v>
      </c>
      <c r="Z58" s="336">
        <f t="shared" si="83"/>
        <v>4.7935086483084512E-2</v>
      </c>
      <c r="AA58" s="336">
        <f t="shared" si="83"/>
        <v>4.8103282321622802E-2</v>
      </c>
      <c r="AB58" s="336">
        <f t="shared" si="83"/>
        <v>4.8382951979982082E-2</v>
      </c>
      <c r="AC58" s="336">
        <f t="shared" si="83"/>
        <v>4.8661954414255366E-2</v>
      </c>
      <c r="AD58" s="336">
        <f t="shared" si="83"/>
        <v>4.8935896123333218E-2</v>
      </c>
      <c r="AE58" s="336">
        <f t="shared" ref="AE58:AL58" si="84">AE11/AE$49</f>
        <v>4.9274683986811424E-2</v>
      </c>
      <c r="AF58" s="336">
        <f t="shared" si="84"/>
        <v>4.9584960437622901E-2</v>
      </c>
      <c r="AG58" s="336">
        <f t="shared" si="84"/>
        <v>4.9892478795892439E-2</v>
      </c>
      <c r="AH58" s="336">
        <f t="shared" si="84"/>
        <v>5.0191469593521013E-2</v>
      </c>
      <c r="AI58" s="336">
        <f t="shared" si="84"/>
        <v>5.0491264137367473E-2</v>
      </c>
      <c r="AJ58" s="336">
        <f t="shared" si="84"/>
        <v>5.0822775996093382E-2</v>
      </c>
      <c r="AK58" s="336">
        <f t="shared" si="84"/>
        <v>5.1142880797486003E-2</v>
      </c>
      <c r="AL58" s="336">
        <f t="shared" si="84"/>
        <v>5.1416714876065139E-2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4.9095137138548496E-2</v>
      </c>
      <c r="N59" s="336">
        <f t="shared" si="85"/>
        <v>4.939395130455377E-2</v>
      </c>
      <c r="O59" s="336">
        <f t="shared" si="85"/>
        <v>5.0271597465872016E-2</v>
      </c>
      <c r="P59" s="336">
        <f t="shared" si="85"/>
        <v>4.7578130613624037E-2</v>
      </c>
      <c r="Q59" s="336">
        <f t="shared" si="85"/>
        <v>4.3134710825089337E-2</v>
      </c>
      <c r="R59" s="336">
        <f t="shared" si="85"/>
        <v>4.590474338268323E-2</v>
      </c>
      <c r="S59" s="336">
        <f t="shared" si="85"/>
        <v>4.7324935778460017E-2</v>
      </c>
      <c r="T59" s="336">
        <f t="shared" si="85"/>
        <v>4.4406547599603496E-2</v>
      </c>
      <c r="U59" s="336">
        <f t="shared" si="85"/>
        <v>4.3695539105467619E-2</v>
      </c>
      <c r="V59" s="336">
        <f t="shared" si="85"/>
        <v>4.5764296525363395E-2</v>
      </c>
      <c r="W59" s="336">
        <f t="shared" si="85"/>
        <v>4.6693833603238283E-2</v>
      </c>
      <c r="X59" s="336">
        <f t="shared" si="85"/>
        <v>4.6832853928092569E-2</v>
      </c>
      <c r="Y59" s="336">
        <f t="shared" si="85"/>
        <v>4.6861366215177704E-2</v>
      </c>
      <c r="Z59" s="336">
        <f t="shared" si="85"/>
        <v>4.6853527379085678E-2</v>
      </c>
      <c r="AA59" s="336">
        <f t="shared" si="85"/>
        <v>4.6976668121944155E-2</v>
      </c>
      <c r="AB59" s="336">
        <f t="shared" si="85"/>
        <v>4.7153944736924303E-2</v>
      </c>
      <c r="AC59" s="336">
        <f t="shared" si="85"/>
        <v>4.7348175426287338E-2</v>
      </c>
      <c r="AD59" s="336">
        <f t="shared" si="85"/>
        <v>4.7553881010666099E-2</v>
      </c>
      <c r="AE59" s="336">
        <f t="shared" ref="AE59:AL59" si="86">AE12/AE$49</f>
        <v>4.7767250531844302E-2</v>
      </c>
      <c r="AF59" s="336">
        <f t="shared" si="86"/>
        <v>4.800336071389711E-2</v>
      </c>
      <c r="AG59" s="336">
        <f t="shared" si="86"/>
        <v>4.8206878842258688E-2</v>
      </c>
      <c r="AH59" s="336">
        <f t="shared" si="86"/>
        <v>4.8415010221312248E-2</v>
      </c>
      <c r="AI59" s="336">
        <f t="shared" si="86"/>
        <v>4.8628237269981049E-2</v>
      </c>
      <c r="AJ59" s="336">
        <f t="shared" si="86"/>
        <v>4.8849975246574036E-2</v>
      </c>
      <c r="AK59" s="336">
        <f t="shared" si="86"/>
        <v>4.909503337607514E-2</v>
      </c>
      <c r="AL59" s="336">
        <f t="shared" si="86"/>
        <v>4.9326543221848602E-2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5.1599287524218183E-2</v>
      </c>
      <c r="N60" s="336">
        <f t="shared" si="87"/>
        <v>5.0045530986298888E-2</v>
      </c>
      <c r="O60" s="336">
        <f t="shared" si="87"/>
        <v>4.7301682392006911E-2</v>
      </c>
      <c r="P60" s="336">
        <f t="shared" si="87"/>
        <v>4.972005213701404E-2</v>
      </c>
      <c r="Q60" s="336">
        <f t="shared" si="87"/>
        <v>4.955574545271571E-2</v>
      </c>
      <c r="R60" s="336">
        <f t="shared" si="87"/>
        <v>4.949001278529578E-2</v>
      </c>
      <c r="S60" s="336">
        <f t="shared" si="87"/>
        <v>5.0387613005762076E-2</v>
      </c>
      <c r="T60" s="336">
        <f t="shared" si="87"/>
        <v>4.884859606443296E-2</v>
      </c>
      <c r="U60" s="336">
        <f t="shared" si="87"/>
        <v>5.1793598353115873E-2</v>
      </c>
      <c r="V60" s="336">
        <f t="shared" si="87"/>
        <v>5.4704139603944851E-2</v>
      </c>
      <c r="W60" s="336">
        <f t="shared" si="87"/>
        <v>6.0306647978547311E-2</v>
      </c>
      <c r="X60" s="336">
        <f t="shared" si="87"/>
        <v>6.3621630394328207E-2</v>
      </c>
      <c r="Y60" s="336">
        <f t="shared" si="87"/>
        <v>6.4113354143730775E-2</v>
      </c>
      <c r="Z60" s="336">
        <f t="shared" si="87"/>
        <v>6.4473203181920929E-2</v>
      </c>
      <c r="AA60" s="336">
        <f t="shared" si="87"/>
        <v>6.4900111007801062E-2</v>
      </c>
      <c r="AB60" s="336">
        <f t="shared" si="87"/>
        <v>6.5366245614464802E-2</v>
      </c>
      <c r="AC60" s="336">
        <f t="shared" si="87"/>
        <v>6.5852738016502807E-2</v>
      </c>
      <c r="AD60" s="336">
        <f t="shared" si="87"/>
        <v>6.6347002385437268E-2</v>
      </c>
      <c r="AE60" s="336">
        <f t="shared" ref="AE60:AL60" si="88">AE13/AE$49</f>
        <v>6.6835230365316203E-2</v>
      </c>
      <c r="AF60" s="336">
        <f t="shared" si="88"/>
        <v>6.7347049332397338E-2</v>
      </c>
      <c r="AG60" s="336">
        <f t="shared" si="88"/>
        <v>6.7856060140724622E-2</v>
      </c>
      <c r="AH60" s="336">
        <f t="shared" si="88"/>
        <v>6.8354234370773065E-2</v>
      </c>
      <c r="AI60" s="336">
        <f t="shared" si="88"/>
        <v>6.8898672619658499E-2</v>
      </c>
      <c r="AJ60" s="336">
        <f t="shared" si="88"/>
        <v>6.9481759329182866E-2</v>
      </c>
      <c r="AK60" s="336">
        <f t="shared" si="88"/>
        <v>7.0018492563361748E-2</v>
      </c>
      <c r="AL60" s="336">
        <f t="shared" si="88"/>
        <v>7.0530913795708666E-2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0.10523884501248487</v>
      </c>
      <c r="N62" s="337">
        <f t="shared" si="89"/>
        <v>0.10974283653954831</v>
      </c>
      <c r="O62" s="337">
        <f t="shared" si="89"/>
        <v>0.10948133660836597</v>
      </c>
      <c r="P62" s="337">
        <f t="shared" si="89"/>
        <v>0.10832469652054107</v>
      </c>
      <c r="Q62" s="337">
        <f t="shared" si="89"/>
        <v>0.10770378227643665</v>
      </c>
      <c r="R62" s="337">
        <f t="shared" si="89"/>
        <v>0.10977194709584655</v>
      </c>
      <c r="S62" s="337">
        <f t="shared" si="89"/>
        <v>0.10991911838651104</v>
      </c>
      <c r="T62" s="337">
        <f t="shared" si="89"/>
        <v>0.11050319930853844</v>
      </c>
      <c r="U62" s="337">
        <f t="shared" si="89"/>
        <v>0.11395820530767864</v>
      </c>
      <c r="V62" s="337">
        <f t="shared" si="89"/>
        <v>0.11336562048891076</v>
      </c>
      <c r="W62" s="337">
        <f t="shared" si="89"/>
        <v>0.11918034398450286</v>
      </c>
      <c r="X62" s="337">
        <f t="shared" si="89"/>
        <v>0.11255358602010265</v>
      </c>
      <c r="Y62" s="337">
        <f t="shared" si="89"/>
        <v>0.11327101877006443</v>
      </c>
      <c r="Z62" s="337">
        <f t="shared" si="89"/>
        <v>0.11364955650435625</v>
      </c>
      <c r="AA62" s="337">
        <f t="shared" si="89"/>
        <v>0.11396226183029583</v>
      </c>
      <c r="AB62" s="337">
        <f t="shared" si="89"/>
        <v>0.11430533525394908</v>
      </c>
      <c r="AC62" s="337">
        <f t="shared" si="89"/>
        <v>0.11465399007955171</v>
      </c>
      <c r="AD62" s="337">
        <f t="shared" si="89"/>
        <v>0.11501340393368994</v>
      </c>
      <c r="AE62" s="337">
        <f t="shared" ref="AE62:AL62" si="90">AE15/AE$49</f>
        <v>0.11538513158766604</v>
      </c>
      <c r="AF62" s="337">
        <f t="shared" si="90"/>
        <v>0.11577252089343158</v>
      </c>
      <c r="AG62" s="337">
        <f t="shared" si="90"/>
        <v>0.11619388327588805</v>
      </c>
      <c r="AH62" s="337">
        <f t="shared" si="90"/>
        <v>0.11665514627658684</v>
      </c>
      <c r="AI62" s="337">
        <f t="shared" si="90"/>
        <v>0.11719106661141325</v>
      </c>
      <c r="AJ62" s="337">
        <f t="shared" si="90"/>
        <v>0.1176795641825656</v>
      </c>
      <c r="AK62" s="337">
        <f t="shared" si="90"/>
        <v>0.11816681113039325</v>
      </c>
      <c r="AL62" s="337">
        <f t="shared" si="90"/>
        <v>0.11854229358956063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1.4897123027629338E-2</v>
      </c>
      <c r="N63" s="336">
        <f t="shared" si="91"/>
        <v>1.4835582278395596E-2</v>
      </c>
      <c r="O63" s="336">
        <f t="shared" si="91"/>
        <v>1.4960873126131485E-2</v>
      </c>
      <c r="P63" s="336">
        <f t="shared" si="91"/>
        <v>1.4767658406101688E-2</v>
      </c>
      <c r="Q63" s="336">
        <f t="shared" si="91"/>
        <v>1.3333561770724194E-2</v>
      </c>
      <c r="R63" s="336">
        <f t="shared" si="91"/>
        <v>1.3883541770617042E-2</v>
      </c>
      <c r="S63" s="336">
        <f t="shared" si="91"/>
        <v>1.4030412238394159E-2</v>
      </c>
      <c r="T63" s="336">
        <f t="shared" si="91"/>
        <v>1.5315074934923331E-2</v>
      </c>
      <c r="U63" s="336">
        <f t="shared" si="91"/>
        <v>1.5580303881122538E-2</v>
      </c>
      <c r="V63" s="336">
        <f t="shared" si="91"/>
        <v>1.5142273734810197E-2</v>
      </c>
      <c r="W63" s="336">
        <f t="shared" si="91"/>
        <v>1.694121889234617E-2</v>
      </c>
      <c r="X63" s="336">
        <f t="shared" si="91"/>
        <v>1.4359206719688791E-2</v>
      </c>
      <c r="Y63" s="336">
        <f t="shared" si="91"/>
        <v>1.4357263566543257E-2</v>
      </c>
      <c r="Z63" s="336">
        <f t="shared" si="91"/>
        <v>1.4333991351224044E-2</v>
      </c>
      <c r="AA63" s="336">
        <f t="shared" si="91"/>
        <v>1.4334333362757773E-2</v>
      </c>
      <c r="AB63" s="336">
        <f t="shared" si="91"/>
        <v>1.4341272069107508E-2</v>
      </c>
      <c r="AC63" s="336">
        <f t="shared" si="91"/>
        <v>1.4349300328144424E-2</v>
      </c>
      <c r="AD63" s="336">
        <f t="shared" si="91"/>
        <v>1.4365982287097987E-2</v>
      </c>
      <c r="AE63" s="336">
        <f t="shared" ref="AE63:AL63" si="92">AE16/AE$49</f>
        <v>1.4376699319246395E-2</v>
      </c>
      <c r="AF63" s="336">
        <f t="shared" si="92"/>
        <v>1.4379442968212957E-2</v>
      </c>
      <c r="AG63" s="336">
        <f t="shared" si="92"/>
        <v>1.4385441725895074E-2</v>
      </c>
      <c r="AH63" s="336">
        <f t="shared" si="92"/>
        <v>1.4414393091496889E-2</v>
      </c>
      <c r="AI63" s="336">
        <f t="shared" si="92"/>
        <v>1.4454607047262188E-2</v>
      </c>
      <c r="AJ63" s="336">
        <f t="shared" si="92"/>
        <v>1.4490066363380719E-2</v>
      </c>
      <c r="AK63" s="336">
        <f t="shared" si="92"/>
        <v>1.4523099061951476E-2</v>
      </c>
      <c r="AL63" s="336">
        <f t="shared" si="92"/>
        <v>1.4552803113193022E-2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1.4885445633259433E-2</v>
      </c>
      <c r="N64" s="336">
        <f t="shared" si="93"/>
        <v>1.7908646438242727E-2</v>
      </c>
      <c r="O64" s="336">
        <f t="shared" si="93"/>
        <v>1.8544865175329033E-2</v>
      </c>
      <c r="P64" s="336">
        <f t="shared" si="93"/>
        <v>1.8631621474073625E-2</v>
      </c>
      <c r="Q64" s="336">
        <f t="shared" si="93"/>
        <v>1.7906318926303785E-2</v>
      </c>
      <c r="R64" s="336">
        <f t="shared" si="93"/>
        <v>1.8703408984257479E-2</v>
      </c>
      <c r="S64" s="336">
        <f t="shared" si="93"/>
        <v>1.822556963779156E-2</v>
      </c>
      <c r="T64" s="336">
        <f t="shared" si="93"/>
        <v>1.7465781887807907E-2</v>
      </c>
      <c r="U64" s="336">
        <f t="shared" si="93"/>
        <v>1.9673753830124745E-2</v>
      </c>
      <c r="V64" s="336">
        <f t="shared" si="93"/>
        <v>1.9386429196687115E-2</v>
      </c>
      <c r="W64" s="336">
        <f t="shared" si="93"/>
        <v>1.9825218826100291E-2</v>
      </c>
      <c r="X64" s="336">
        <f t="shared" si="93"/>
        <v>1.9279414573964534E-2</v>
      </c>
      <c r="Y64" s="336">
        <f t="shared" si="93"/>
        <v>1.9329344550868679E-2</v>
      </c>
      <c r="Z64" s="336">
        <f t="shared" si="93"/>
        <v>1.9349135772010612E-2</v>
      </c>
      <c r="AA64" s="336">
        <f t="shared" si="93"/>
        <v>1.9404663790464002E-2</v>
      </c>
      <c r="AB64" s="336">
        <f t="shared" si="93"/>
        <v>1.9501998057220676E-2</v>
      </c>
      <c r="AC64" s="336">
        <f t="shared" si="93"/>
        <v>1.959719179712836E-2</v>
      </c>
      <c r="AD64" s="336">
        <f t="shared" si="93"/>
        <v>1.9687371146041761E-2</v>
      </c>
      <c r="AE64" s="336">
        <f t="shared" ref="AE64:AL64" si="94">AE17/AE$49</f>
        <v>1.9790441202126644E-2</v>
      </c>
      <c r="AF64" s="336">
        <f t="shared" si="94"/>
        <v>1.9896315835219894E-2</v>
      </c>
      <c r="AG64" s="336">
        <f t="shared" si="94"/>
        <v>2.000553687467916E-2</v>
      </c>
      <c r="AH64" s="336">
        <f t="shared" si="94"/>
        <v>2.0112074687667125E-2</v>
      </c>
      <c r="AI64" s="336">
        <f t="shared" si="94"/>
        <v>2.0210725924180634E-2</v>
      </c>
      <c r="AJ64" s="336">
        <f t="shared" si="94"/>
        <v>2.0308892457301927E-2</v>
      </c>
      <c r="AK64" s="336">
        <f t="shared" si="94"/>
        <v>2.040686252311423E-2</v>
      </c>
      <c r="AL64" s="336">
        <f t="shared" si="94"/>
        <v>2.0506001339805128E-2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6.4998023311350515E-3</v>
      </c>
      <c r="N65" s="336">
        <f t="shared" si="95"/>
        <v>7.617809986549642E-3</v>
      </c>
      <c r="O65" s="336">
        <f t="shared" si="95"/>
        <v>7.2636612137946073E-3</v>
      </c>
      <c r="P65" s="336">
        <f t="shared" si="95"/>
        <v>6.7894786434308076E-3</v>
      </c>
      <c r="Q65" s="336">
        <f t="shared" si="95"/>
        <v>5.8672034852974052E-3</v>
      </c>
      <c r="R65" s="336">
        <f t="shared" si="95"/>
        <v>6.1066386304373249E-3</v>
      </c>
      <c r="S65" s="336">
        <f t="shared" si="95"/>
        <v>6.9843526939110711E-3</v>
      </c>
      <c r="T65" s="336">
        <f t="shared" si="95"/>
        <v>6.6800255742540471E-3</v>
      </c>
      <c r="U65" s="336">
        <f t="shared" si="95"/>
        <v>6.3724473288410619E-3</v>
      </c>
      <c r="V65" s="336">
        <f t="shared" si="95"/>
        <v>6.0173980386599149E-3</v>
      </c>
      <c r="W65" s="336">
        <f t="shared" si="95"/>
        <v>6.6089639023109211E-3</v>
      </c>
      <c r="X65" s="336">
        <f t="shared" si="95"/>
        <v>7.3756521860458739E-3</v>
      </c>
      <c r="Y65" s="336">
        <f t="shared" si="95"/>
        <v>7.4817383186613056E-3</v>
      </c>
      <c r="Z65" s="336">
        <f t="shared" si="95"/>
        <v>7.549568580276539E-3</v>
      </c>
      <c r="AA65" s="336">
        <f t="shared" si="95"/>
        <v>7.6232397454813628E-3</v>
      </c>
      <c r="AB65" s="336">
        <f t="shared" si="95"/>
        <v>7.6791045924685204E-3</v>
      </c>
      <c r="AC65" s="336">
        <f t="shared" si="95"/>
        <v>7.7449354882995619E-3</v>
      </c>
      <c r="AD65" s="336">
        <f t="shared" si="95"/>
        <v>7.8081627284641705E-3</v>
      </c>
      <c r="AE65" s="336">
        <f t="shared" ref="AE65:AL65" si="96">AE18/AE$49</f>
        <v>7.8781244914876564E-3</v>
      </c>
      <c r="AF65" s="336">
        <f t="shared" si="96"/>
        <v>7.9455339370417839E-3</v>
      </c>
      <c r="AG65" s="336">
        <f t="shared" si="96"/>
        <v>8.0309439326206773E-3</v>
      </c>
      <c r="AH65" s="336">
        <f t="shared" si="96"/>
        <v>8.1133100547309614E-3</v>
      </c>
      <c r="AI65" s="336">
        <f t="shared" si="96"/>
        <v>8.2040082446443677E-3</v>
      </c>
      <c r="AJ65" s="336">
        <f t="shared" si="96"/>
        <v>8.2623577615343093E-3</v>
      </c>
      <c r="AK65" s="336">
        <f t="shared" si="96"/>
        <v>8.3402245757649429E-3</v>
      </c>
      <c r="AL65" s="336">
        <f t="shared" si="96"/>
        <v>8.3930152743969515E-3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1.6497622242343614E-2</v>
      </c>
      <c r="N66" s="336">
        <f t="shared" si="97"/>
        <v>2.1015571579739545E-2</v>
      </c>
      <c r="O66" s="336">
        <f t="shared" si="97"/>
        <v>1.9462072609992557E-2</v>
      </c>
      <c r="P66" s="336">
        <f t="shared" si="97"/>
        <v>1.7915965763283817E-2</v>
      </c>
      <c r="Q66" s="336">
        <f t="shared" si="97"/>
        <v>1.9690614123114836E-2</v>
      </c>
      <c r="R66" s="336">
        <f t="shared" si="97"/>
        <v>2.0598368961733643E-2</v>
      </c>
      <c r="S66" s="336">
        <f t="shared" si="97"/>
        <v>2.0421527444557414E-2</v>
      </c>
      <c r="T66" s="336">
        <f t="shared" si="97"/>
        <v>1.9718506238556654E-2</v>
      </c>
      <c r="U66" s="336">
        <f t="shared" si="97"/>
        <v>2.125899487065936E-2</v>
      </c>
      <c r="V66" s="336">
        <f t="shared" si="97"/>
        <v>2.0866420513808853E-2</v>
      </c>
      <c r="W66" s="336">
        <f t="shared" si="97"/>
        <v>2.0664634866019431E-2</v>
      </c>
      <c r="X66" s="336">
        <f t="shared" si="97"/>
        <v>1.9802762050796414E-2</v>
      </c>
      <c r="Y66" s="336">
        <f t="shared" si="97"/>
        <v>2.0436589719444384E-2</v>
      </c>
      <c r="Z66" s="336">
        <f t="shared" si="97"/>
        <v>2.0834455628600337E-2</v>
      </c>
      <c r="AA66" s="336">
        <f t="shared" si="97"/>
        <v>2.1057213170097573E-2</v>
      </c>
      <c r="AB66" s="336">
        <f t="shared" si="97"/>
        <v>2.125883817520452E-2</v>
      </c>
      <c r="AC66" s="336">
        <f t="shared" si="97"/>
        <v>2.1469344890921459E-2</v>
      </c>
      <c r="AD66" s="336">
        <f t="shared" si="97"/>
        <v>2.1693193405747699E-2</v>
      </c>
      <c r="AE66" s="336">
        <f t="shared" ref="AE66:AL66" si="98">AE19/AE$49</f>
        <v>2.1909232175047189E-2</v>
      </c>
      <c r="AF66" s="336">
        <f t="shared" si="98"/>
        <v>2.2132841704370972E-2</v>
      </c>
      <c r="AG66" s="336">
        <f t="shared" si="98"/>
        <v>2.2362724677011187E-2</v>
      </c>
      <c r="AH66" s="336">
        <f t="shared" si="98"/>
        <v>2.2599099392691457E-2</v>
      </c>
      <c r="AI66" s="336">
        <f t="shared" si="98"/>
        <v>2.2909389806512383E-2</v>
      </c>
      <c r="AJ66" s="336">
        <f t="shared" si="98"/>
        <v>2.3215706567928738E-2</v>
      </c>
      <c r="AK66" s="336">
        <f t="shared" si="98"/>
        <v>2.3509130482692771E-2</v>
      </c>
      <c r="AL66" s="336">
        <f t="shared" si="98"/>
        <v>2.3748306773454703E-2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5.2458851778117425E-2</v>
      </c>
      <c r="N67" s="336">
        <f t="shared" si="99"/>
        <v>4.8365226256620791E-2</v>
      </c>
      <c r="O67" s="336">
        <f t="shared" si="99"/>
        <v>4.9249864483118293E-2</v>
      </c>
      <c r="P67" s="336">
        <f t="shared" si="99"/>
        <v>5.0219972233651114E-2</v>
      </c>
      <c r="Q67" s="336">
        <f t="shared" si="99"/>
        <v>5.0906083970996427E-2</v>
      </c>
      <c r="R67" s="336">
        <f t="shared" si="99"/>
        <v>5.0479988748801052E-2</v>
      </c>
      <c r="S67" s="336">
        <f t="shared" si="99"/>
        <v>5.025725637185683E-2</v>
      </c>
      <c r="T67" s="336">
        <f t="shared" si="99"/>
        <v>5.1323810672996496E-2</v>
      </c>
      <c r="U67" s="336">
        <f t="shared" si="99"/>
        <v>5.1072705396930936E-2</v>
      </c>
      <c r="V67" s="336">
        <f t="shared" si="99"/>
        <v>5.1953099004944672E-2</v>
      </c>
      <c r="W67" s="336">
        <f t="shared" si="99"/>
        <v>5.5140307497726061E-2</v>
      </c>
      <c r="X67" s="336">
        <f t="shared" si="99"/>
        <v>5.1736550489607049E-2</v>
      </c>
      <c r="Y67" s="336">
        <f t="shared" si="99"/>
        <v>5.1666082614546797E-2</v>
      </c>
      <c r="Z67" s="336">
        <f t="shared" si="99"/>
        <v>5.1582405172244716E-2</v>
      </c>
      <c r="AA67" s="336">
        <f t="shared" si="99"/>
        <v>5.1542811761495125E-2</v>
      </c>
      <c r="AB67" s="336">
        <f t="shared" si="99"/>
        <v>5.1524122359947848E-2</v>
      </c>
      <c r="AC67" s="336">
        <f t="shared" si="99"/>
        <v>5.1493217575057905E-2</v>
      </c>
      <c r="AD67" s="336">
        <f t="shared" si="99"/>
        <v>5.145869436633832E-2</v>
      </c>
      <c r="AE67" s="336">
        <f t="shared" ref="AE67:AL67" si="100">AE20/AE$49</f>
        <v>5.1430634399758174E-2</v>
      </c>
      <c r="AF67" s="336">
        <f t="shared" si="100"/>
        <v>5.1418386448585963E-2</v>
      </c>
      <c r="AG67" s="336">
        <f t="shared" si="100"/>
        <v>5.1409236065681929E-2</v>
      </c>
      <c r="AH67" s="336">
        <f t="shared" si="100"/>
        <v>5.1416269050000407E-2</v>
      </c>
      <c r="AI67" s="336">
        <f t="shared" si="100"/>
        <v>5.1412335588813689E-2</v>
      </c>
      <c r="AJ67" s="336">
        <f t="shared" si="100"/>
        <v>5.1402541032419903E-2</v>
      </c>
      <c r="AK67" s="336">
        <f t="shared" si="100"/>
        <v>5.1387494486869821E-2</v>
      </c>
      <c r="AL67" s="336">
        <f t="shared" si="100"/>
        <v>5.1342167088710824E-2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0.10595559899200779</v>
      </c>
      <c r="N69" s="337">
        <f t="shared" si="101"/>
        <v>9.9097120786249632E-2</v>
      </c>
      <c r="O69" s="337">
        <f t="shared" si="101"/>
        <v>9.9658582105496954E-2</v>
      </c>
      <c r="P69" s="337">
        <f t="shared" si="101"/>
        <v>0.10029817739950525</v>
      </c>
      <c r="Q69" s="337">
        <f t="shared" si="101"/>
        <v>9.8160260194624677E-2</v>
      </c>
      <c r="R69" s="337">
        <f t="shared" si="101"/>
        <v>9.5803316354376541E-2</v>
      </c>
      <c r="S69" s="337">
        <f t="shared" si="101"/>
        <v>9.0953865747274029E-2</v>
      </c>
      <c r="T69" s="337">
        <f t="shared" si="101"/>
        <v>9.3245385009717185E-2</v>
      </c>
      <c r="U69" s="337">
        <f t="shared" si="101"/>
        <v>9.1863656191940452E-2</v>
      </c>
      <c r="V69" s="337">
        <f t="shared" si="101"/>
        <v>8.9449709725216264E-2</v>
      </c>
      <c r="W69" s="337">
        <f t="shared" si="101"/>
        <v>9.3440747098334234E-2</v>
      </c>
      <c r="X69" s="337">
        <f t="shared" si="101"/>
        <v>9.0187798541547126E-2</v>
      </c>
      <c r="Y69" s="337">
        <f t="shared" si="101"/>
        <v>8.9094338107803026E-2</v>
      </c>
      <c r="Z69" s="337">
        <f t="shared" si="101"/>
        <v>8.7928732521613678E-2</v>
      </c>
      <c r="AA69" s="337">
        <f t="shared" si="101"/>
        <v>8.6792479117234603E-2</v>
      </c>
      <c r="AB69" s="337">
        <f t="shared" si="101"/>
        <v>8.5678823924985825E-2</v>
      </c>
      <c r="AC69" s="337">
        <f t="shared" si="101"/>
        <v>8.4615176615422755E-2</v>
      </c>
      <c r="AD69" s="337">
        <f t="shared" si="101"/>
        <v>8.3707027847254478E-2</v>
      </c>
      <c r="AE69" s="337">
        <f t="shared" ref="AE69:AL69" si="102">AE22/AE$49</f>
        <v>8.2704805052853658E-2</v>
      </c>
      <c r="AF69" s="337">
        <f t="shared" si="102"/>
        <v>8.1684613501653361E-2</v>
      </c>
      <c r="AG69" s="337">
        <f t="shared" si="102"/>
        <v>8.0549252990059148E-2</v>
      </c>
      <c r="AH69" s="337">
        <f t="shared" si="102"/>
        <v>7.9557535618425324E-2</v>
      </c>
      <c r="AI69" s="337">
        <f t="shared" si="102"/>
        <v>7.8659422102951529E-2</v>
      </c>
      <c r="AJ69" s="337">
        <f t="shared" si="102"/>
        <v>7.7666871262098883E-2</v>
      </c>
      <c r="AK69" s="337">
        <f t="shared" si="102"/>
        <v>7.6664621034463573E-2</v>
      </c>
      <c r="AL69" s="337">
        <f t="shared" si="102"/>
        <v>7.7051398944027641E-2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7.8921780885061008E-2</v>
      </c>
      <c r="N70" s="336">
        <f t="shared" si="103"/>
        <v>7.630147629843613E-2</v>
      </c>
      <c r="O70" s="336">
        <f t="shared" si="103"/>
        <v>7.718776902077526E-2</v>
      </c>
      <c r="P70" s="336">
        <f t="shared" si="103"/>
        <v>7.6578885848237466E-2</v>
      </c>
      <c r="Q70" s="336">
        <f t="shared" si="103"/>
        <v>7.5033591441770839E-2</v>
      </c>
      <c r="R70" s="336">
        <f t="shared" si="103"/>
        <v>7.5065941310412873E-2</v>
      </c>
      <c r="S70" s="336">
        <f t="shared" si="103"/>
        <v>7.189418894993363E-2</v>
      </c>
      <c r="T70" s="336">
        <f t="shared" si="103"/>
        <v>7.3534367669790338E-2</v>
      </c>
      <c r="U70" s="336">
        <f t="shared" si="103"/>
        <v>7.1818064479228519E-2</v>
      </c>
      <c r="V70" s="336">
        <f t="shared" si="103"/>
        <v>7.097650139280641E-2</v>
      </c>
      <c r="W70" s="336">
        <f t="shared" si="103"/>
        <v>7.5315245057742938E-2</v>
      </c>
      <c r="X70" s="336">
        <f t="shared" si="103"/>
        <v>6.9765066468481837E-2</v>
      </c>
      <c r="Y70" s="336">
        <f t="shared" si="103"/>
        <v>6.9043670668289273E-2</v>
      </c>
      <c r="Z70" s="336">
        <f t="shared" si="103"/>
        <v>6.8276398829888174E-2</v>
      </c>
      <c r="AA70" s="336">
        <f t="shared" si="103"/>
        <v>6.7549932811789615E-2</v>
      </c>
      <c r="AB70" s="336">
        <f t="shared" si="103"/>
        <v>6.6833822288825367E-2</v>
      </c>
      <c r="AC70" s="336">
        <f t="shared" si="103"/>
        <v>6.6098461954524831E-2</v>
      </c>
      <c r="AD70" s="336">
        <f t="shared" si="103"/>
        <v>6.5397905530957617E-2</v>
      </c>
      <c r="AE70" s="336">
        <f t="shared" ref="AE70:AL70" si="104">AE23/AE$49</f>
        <v>6.4740558501103204E-2</v>
      </c>
      <c r="AF70" s="336">
        <f t="shared" si="104"/>
        <v>6.4074634921273341E-2</v>
      </c>
      <c r="AG70" s="336">
        <f t="shared" si="104"/>
        <v>6.3423623126345141E-2</v>
      </c>
      <c r="AH70" s="336">
        <f t="shared" si="104"/>
        <v>6.2809758084160366E-2</v>
      </c>
      <c r="AI70" s="336">
        <f t="shared" si="104"/>
        <v>6.2239002071950406E-2</v>
      </c>
      <c r="AJ70" s="336">
        <f t="shared" si="104"/>
        <v>6.1675098720310767E-2</v>
      </c>
      <c r="AK70" s="336">
        <f t="shared" si="104"/>
        <v>6.1075585318909408E-2</v>
      </c>
      <c r="AL70" s="336">
        <f t="shared" si="104"/>
        <v>6.0435698069418356E-2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2.7033818106946789E-2</v>
      </c>
      <c r="N71" s="336">
        <f t="shared" si="105"/>
        <v>2.2795644487813491E-2</v>
      </c>
      <c r="O71" s="336">
        <f t="shared" si="105"/>
        <v>2.2470813084721698E-2</v>
      </c>
      <c r="P71" s="336">
        <f t="shared" si="105"/>
        <v>2.3719291551267788E-2</v>
      </c>
      <c r="Q71" s="336">
        <f t="shared" si="105"/>
        <v>2.3126668752853831E-2</v>
      </c>
      <c r="R71" s="336">
        <f t="shared" si="105"/>
        <v>2.0737375043963668E-2</v>
      </c>
      <c r="S71" s="336">
        <f t="shared" si="105"/>
        <v>1.9059676797340396E-2</v>
      </c>
      <c r="T71" s="336">
        <f t="shared" si="105"/>
        <v>1.9711017339926831E-2</v>
      </c>
      <c r="U71" s="336">
        <f t="shared" si="105"/>
        <v>2.0045591712711933E-2</v>
      </c>
      <c r="V71" s="336">
        <f t="shared" si="105"/>
        <v>1.8473208332409851E-2</v>
      </c>
      <c r="W71" s="336">
        <f t="shared" si="105"/>
        <v>1.8125502040591292E-2</v>
      </c>
      <c r="X71" s="336">
        <f t="shared" si="105"/>
        <v>2.0422732073065292E-2</v>
      </c>
      <c r="Y71" s="336">
        <f t="shared" si="105"/>
        <v>2.0050667439513749E-2</v>
      </c>
      <c r="Z71" s="336">
        <f t="shared" si="105"/>
        <v>1.9652333691725511E-2</v>
      </c>
      <c r="AA71" s="336">
        <f t="shared" si="105"/>
        <v>1.9242546305444991E-2</v>
      </c>
      <c r="AB71" s="336">
        <f t="shared" si="105"/>
        <v>1.8845001636160444E-2</v>
      </c>
      <c r="AC71" s="336">
        <f t="shared" si="105"/>
        <v>1.851671466089792E-2</v>
      </c>
      <c r="AD71" s="336">
        <f t="shared" si="105"/>
        <v>1.8309122316296868E-2</v>
      </c>
      <c r="AE71" s="336">
        <f t="shared" ref="AE71:AL71" si="106">AE24/AE$49</f>
        <v>1.7964246551750451E-2</v>
      </c>
      <c r="AF71" s="336">
        <f t="shared" si="106"/>
        <v>1.760997858038001E-2</v>
      </c>
      <c r="AG71" s="336">
        <f t="shared" si="106"/>
        <v>1.712562986371401E-2</v>
      </c>
      <c r="AH71" s="336">
        <f t="shared" si="106"/>
        <v>1.6747777534264961E-2</v>
      </c>
      <c r="AI71" s="336">
        <f t="shared" si="106"/>
        <v>1.642042003100112E-2</v>
      </c>
      <c r="AJ71" s="336">
        <f t="shared" si="106"/>
        <v>1.5991772541788112E-2</v>
      </c>
      <c r="AK71" s="336">
        <f t="shared" si="106"/>
        <v>1.558903571555416E-2</v>
      </c>
      <c r="AL71" s="336">
        <f t="shared" si="106"/>
        <v>1.6615700874609288E-2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0.12555710001668896</v>
      </c>
      <c r="N73" s="337">
        <f t="shared" si="107"/>
        <v>0.12946748160351684</v>
      </c>
      <c r="O73" s="337">
        <f t="shared" si="107"/>
        <v>0.12335202917348359</v>
      </c>
      <c r="P73" s="337">
        <f t="shared" si="107"/>
        <v>0.12345807821887875</v>
      </c>
      <c r="Q73" s="337">
        <f t="shared" si="107"/>
        <v>0.12753044560013746</v>
      </c>
      <c r="R73" s="337">
        <f t="shared" si="107"/>
        <v>0.12839848814023749</v>
      </c>
      <c r="S73" s="337">
        <f t="shared" si="107"/>
        <v>0.126889104690218</v>
      </c>
      <c r="T73" s="337">
        <f t="shared" si="107"/>
        <v>0.1257513783281764</v>
      </c>
      <c r="U73" s="337">
        <f t="shared" si="107"/>
        <v>0.12016212665305531</v>
      </c>
      <c r="V73" s="337">
        <f t="shared" si="107"/>
        <v>0.12048780744186803</v>
      </c>
      <c r="W73" s="337">
        <f t="shared" si="107"/>
        <v>0.11151677394358091</v>
      </c>
      <c r="X73" s="337">
        <f t="shared" si="107"/>
        <v>0.11216477415571209</v>
      </c>
      <c r="Y73" s="337">
        <f t="shared" si="107"/>
        <v>0.11120307531432264</v>
      </c>
      <c r="Z73" s="337">
        <f t="shared" si="107"/>
        <v>0.11044763740116642</v>
      </c>
      <c r="AA73" s="337">
        <f t="shared" si="107"/>
        <v>0.10968443197351159</v>
      </c>
      <c r="AB73" s="337">
        <f t="shared" si="107"/>
        <v>0.10887690206500852</v>
      </c>
      <c r="AC73" s="337">
        <f t="shared" si="107"/>
        <v>0.10813680744554555</v>
      </c>
      <c r="AD73" s="337">
        <f t="shared" si="107"/>
        <v>0.1074419980613919</v>
      </c>
      <c r="AE73" s="337">
        <f t="shared" ref="AE73:AL73" si="108">AE26/AE$49</f>
        <v>0.10673494829865411</v>
      </c>
      <c r="AF73" s="337">
        <f t="shared" si="108"/>
        <v>0.10603426991401617</v>
      </c>
      <c r="AG73" s="337">
        <f t="shared" si="108"/>
        <v>0.10531480049289127</v>
      </c>
      <c r="AH73" s="337">
        <f t="shared" si="108"/>
        <v>0.10459101317435135</v>
      </c>
      <c r="AI73" s="337">
        <f t="shared" si="108"/>
        <v>0.1038492321706814</v>
      </c>
      <c r="AJ73" s="337">
        <f t="shared" si="108"/>
        <v>0.10309444565230716</v>
      </c>
      <c r="AK73" s="337">
        <f t="shared" si="108"/>
        <v>0.10240613427960175</v>
      </c>
      <c r="AL73" s="337">
        <f t="shared" si="108"/>
        <v>0.10141768855826547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2.3227808160184937E-2</v>
      </c>
      <c r="N74" s="336">
        <f t="shared" si="109"/>
        <v>2.1515562375900021E-2</v>
      </c>
      <c r="O74" s="336">
        <f t="shared" si="109"/>
        <v>1.9806704345102587E-2</v>
      </c>
      <c r="P74" s="336">
        <f t="shared" si="109"/>
        <v>1.771879803694195E-2</v>
      </c>
      <c r="Q74" s="336">
        <f t="shared" si="109"/>
        <v>2.052495218168238E-2</v>
      </c>
      <c r="R74" s="336">
        <f t="shared" si="109"/>
        <v>1.9297075315376052E-2</v>
      </c>
      <c r="S74" s="336">
        <f t="shared" si="109"/>
        <v>2.0444090105042573E-2</v>
      </c>
      <c r="T74" s="336">
        <f t="shared" si="109"/>
        <v>2.1040912665419732E-2</v>
      </c>
      <c r="U74" s="336">
        <f t="shared" si="109"/>
        <v>2.0397177321706067E-2</v>
      </c>
      <c r="V74" s="336">
        <f t="shared" si="109"/>
        <v>1.7542753692957727E-2</v>
      </c>
      <c r="W74" s="336">
        <f t="shared" si="109"/>
        <v>1.934038116838404E-2</v>
      </c>
      <c r="X74" s="336">
        <f t="shared" si="109"/>
        <v>1.8412103702778227E-2</v>
      </c>
      <c r="Y74" s="336">
        <f t="shared" si="109"/>
        <v>1.8329987741361138E-2</v>
      </c>
      <c r="Z74" s="336">
        <f t="shared" si="109"/>
        <v>1.834259049480242E-2</v>
      </c>
      <c r="AA74" s="336">
        <f t="shared" si="109"/>
        <v>1.8336579878055443E-2</v>
      </c>
      <c r="AB74" s="336">
        <f t="shared" si="109"/>
        <v>1.8313818856130471E-2</v>
      </c>
      <c r="AC74" s="336">
        <f t="shared" si="109"/>
        <v>1.8296631076459097E-2</v>
      </c>
      <c r="AD74" s="336">
        <f t="shared" si="109"/>
        <v>1.8285307776067187E-2</v>
      </c>
      <c r="AE74" s="336">
        <f t="shared" ref="AE74:AL74" si="110">AE27/AE$49</f>
        <v>1.8277476310753171E-2</v>
      </c>
      <c r="AF74" s="336">
        <f t="shared" si="110"/>
        <v>1.8263287615104578E-2</v>
      </c>
      <c r="AG74" s="336">
        <f t="shared" si="110"/>
        <v>1.8268777242814394E-2</v>
      </c>
      <c r="AH74" s="336">
        <f t="shared" si="110"/>
        <v>1.8280311898988155E-2</v>
      </c>
      <c r="AI74" s="336">
        <f t="shared" si="110"/>
        <v>1.831693083681098E-2</v>
      </c>
      <c r="AJ74" s="336">
        <f t="shared" si="110"/>
        <v>1.8354642380297659E-2</v>
      </c>
      <c r="AK74" s="336">
        <f t="shared" si="110"/>
        <v>1.8388212904976449E-2</v>
      </c>
      <c r="AL74" s="336">
        <f t="shared" si="110"/>
        <v>1.8411583509484353E-2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3.5960892920083892E-2</v>
      </c>
      <c r="N75" s="336">
        <f t="shared" si="111"/>
        <v>3.99995760949277E-2</v>
      </c>
      <c r="O75" s="336">
        <f t="shared" si="111"/>
        <v>3.6025974439786022E-2</v>
      </c>
      <c r="P75" s="336">
        <f t="shared" si="111"/>
        <v>3.7267307082825427E-2</v>
      </c>
      <c r="Q75" s="336">
        <f t="shared" si="111"/>
        <v>3.6922983348159334E-2</v>
      </c>
      <c r="R75" s="336">
        <f t="shared" si="111"/>
        <v>4.0017516738779298E-2</v>
      </c>
      <c r="S75" s="336">
        <f t="shared" si="111"/>
        <v>3.8171358994487689E-2</v>
      </c>
      <c r="T75" s="336">
        <f t="shared" si="111"/>
        <v>3.5374170119052195E-2</v>
      </c>
      <c r="U75" s="336">
        <f t="shared" si="111"/>
        <v>3.5542716536240873E-2</v>
      </c>
      <c r="V75" s="336">
        <f t="shared" si="111"/>
        <v>3.7041049959626163E-2</v>
      </c>
      <c r="W75" s="336">
        <f t="shared" si="111"/>
        <v>3.3938321539528568E-2</v>
      </c>
      <c r="X75" s="336">
        <f t="shared" si="111"/>
        <v>3.3856367557356208E-2</v>
      </c>
      <c r="Y75" s="336">
        <f t="shared" si="111"/>
        <v>3.3366926766204105E-2</v>
      </c>
      <c r="Z75" s="336">
        <f t="shared" si="111"/>
        <v>3.2880074488628938E-2</v>
      </c>
      <c r="AA75" s="336">
        <f t="shared" si="111"/>
        <v>3.2450771882176495E-2</v>
      </c>
      <c r="AB75" s="336">
        <f t="shared" si="111"/>
        <v>3.2069589944063538E-2</v>
      </c>
      <c r="AC75" s="336">
        <f t="shared" si="111"/>
        <v>3.1723527116816225E-2</v>
      </c>
      <c r="AD75" s="336">
        <f t="shared" si="111"/>
        <v>3.1407197184117421E-2</v>
      </c>
      <c r="AE75" s="336">
        <f t="shared" ref="AE75:AL75" si="112">AE28/AE$49</f>
        <v>3.1102629965001457E-2</v>
      </c>
      <c r="AF75" s="336">
        <f t="shared" si="112"/>
        <v>3.0812641335568946E-2</v>
      </c>
      <c r="AG75" s="336">
        <f t="shared" si="112"/>
        <v>3.0517887037600361E-2</v>
      </c>
      <c r="AH75" s="336">
        <f t="shared" si="112"/>
        <v>3.0231905799329287E-2</v>
      </c>
      <c r="AI75" s="336">
        <f t="shared" si="112"/>
        <v>2.9944305980880197E-2</v>
      </c>
      <c r="AJ75" s="336">
        <f t="shared" si="112"/>
        <v>2.9657276025525765E-2</v>
      </c>
      <c r="AK75" s="336">
        <f t="shared" si="112"/>
        <v>2.9362427820440899E-2</v>
      </c>
      <c r="AL75" s="336">
        <f t="shared" si="112"/>
        <v>2.9081183665507826E-2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4.0496770466191608E-2</v>
      </c>
      <c r="N76" s="336">
        <f t="shared" si="113"/>
        <v>4.2849851581923469E-2</v>
      </c>
      <c r="O76" s="336">
        <f t="shared" si="113"/>
        <v>4.1527988621150196E-2</v>
      </c>
      <c r="P76" s="336">
        <f t="shared" si="113"/>
        <v>4.3021558164860925E-2</v>
      </c>
      <c r="Q76" s="336">
        <f t="shared" si="113"/>
        <v>4.3557580495624755E-2</v>
      </c>
      <c r="R76" s="336">
        <f t="shared" si="113"/>
        <v>4.4173456431629315E-2</v>
      </c>
      <c r="S76" s="336">
        <f t="shared" si="113"/>
        <v>4.2623432126598117E-2</v>
      </c>
      <c r="T76" s="336">
        <f t="shared" si="113"/>
        <v>4.291290707918196E-2</v>
      </c>
      <c r="U76" s="336">
        <f t="shared" si="113"/>
        <v>3.8747853190278903E-2</v>
      </c>
      <c r="V76" s="336">
        <f t="shared" si="113"/>
        <v>4.265640922908389E-2</v>
      </c>
      <c r="W76" s="336">
        <f t="shared" si="113"/>
        <v>3.5311053826201082E-2</v>
      </c>
      <c r="X76" s="336">
        <f t="shared" si="113"/>
        <v>3.7473937516680295E-2</v>
      </c>
      <c r="Y76" s="336">
        <f t="shared" si="113"/>
        <v>3.705117287124967E-2</v>
      </c>
      <c r="Z76" s="336">
        <f t="shared" si="113"/>
        <v>3.6725942860245463E-2</v>
      </c>
      <c r="AA76" s="336">
        <f t="shared" si="113"/>
        <v>3.6431548421778155E-2</v>
      </c>
      <c r="AB76" s="336">
        <f t="shared" si="113"/>
        <v>3.6125554310796747E-2</v>
      </c>
      <c r="AC76" s="336">
        <f t="shared" si="113"/>
        <v>3.584263115540378E-2</v>
      </c>
      <c r="AD76" s="336">
        <f t="shared" si="113"/>
        <v>3.5569804586076399E-2</v>
      </c>
      <c r="AE76" s="336">
        <f t="shared" ref="AE76:AL76" si="114">AE29/AE$49</f>
        <v>3.5275081258122863E-2</v>
      </c>
      <c r="AF76" s="336">
        <f t="shared" si="114"/>
        <v>3.4995415339743735E-2</v>
      </c>
      <c r="AG76" s="336">
        <f t="shared" si="114"/>
        <v>3.4701322088199114E-2</v>
      </c>
      <c r="AH76" s="336">
        <f t="shared" si="114"/>
        <v>3.4398059720445774E-2</v>
      </c>
      <c r="AI76" s="336">
        <f t="shared" si="114"/>
        <v>3.4084247070963816E-2</v>
      </c>
      <c r="AJ76" s="336">
        <f t="shared" si="114"/>
        <v>3.3763189832490693E-2</v>
      </c>
      <c r="AK76" s="336">
        <f t="shared" si="114"/>
        <v>3.3438727576126058E-2</v>
      </c>
      <c r="AL76" s="336">
        <f t="shared" si="114"/>
        <v>3.3121923266020863E-2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2.5871628470228534E-2</v>
      </c>
      <c r="N77" s="336">
        <f t="shared" si="115"/>
        <v>2.5102491550765656E-2</v>
      </c>
      <c r="O77" s="336">
        <f t="shared" si="115"/>
        <v>2.5991361767444782E-2</v>
      </c>
      <c r="P77" s="336">
        <f t="shared" si="115"/>
        <v>2.5450414934250435E-2</v>
      </c>
      <c r="Q77" s="336">
        <f t="shared" si="115"/>
        <v>2.6524929574670984E-2</v>
      </c>
      <c r="R77" s="336">
        <f t="shared" si="115"/>
        <v>2.4910439654452821E-2</v>
      </c>
      <c r="S77" s="336">
        <f t="shared" si="115"/>
        <v>2.565022346408961E-2</v>
      </c>
      <c r="T77" s="336">
        <f t="shared" si="115"/>
        <v>2.6423388464522513E-2</v>
      </c>
      <c r="U77" s="336">
        <f t="shared" si="115"/>
        <v>2.5474379604829473E-2</v>
      </c>
      <c r="V77" s="336">
        <f t="shared" si="115"/>
        <v>2.3247594560200261E-2</v>
      </c>
      <c r="W77" s="336">
        <f t="shared" si="115"/>
        <v>2.2927017409467218E-2</v>
      </c>
      <c r="X77" s="336">
        <f t="shared" si="115"/>
        <v>2.2422365378897382E-2</v>
      </c>
      <c r="Y77" s="336">
        <f t="shared" si="115"/>
        <v>2.2454987935507736E-2</v>
      </c>
      <c r="Z77" s="336">
        <f t="shared" si="115"/>
        <v>2.2499029557489586E-2</v>
      </c>
      <c r="AA77" s="336">
        <f t="shared" si="115"/>
        <v>2.2465531791501486E-2</v>
      </c>
      <c r="AB77" s="336">
        <f t="shared" si="115"/>
        <v>2.2367938954017771E-2</v>
      </c>
      <c r="AC77" s="336">
        <f t="shared" si="115"/>
        <v>2.2274018096866462E-2</v>
      </c>
      <c r="AD77" s="336">
        <f t="shared" si="115"/>
        <v>2.2179688515130899E-2</v>
      </c>
      <c r="AE77" s="336">
        <f t="shared" ref="AE77:AL77" si="116">AE30/AE$49</f>
        <v>2.2079760764776604E-2</v>
      </c>
      <c r="AF77" s="336">
        <f t="shared" si="116"/>
        <v>2.1962925623598899E-2</v>
      </c>
      <c r="AG77" s="336">
        <f t="shared" si="116"/>
        <v>2.1826814124277394E-2</v>
      </c>
      <c r="AH77" s="336">
        <f t="shared" si="116"/>
        <v>2.1680735755588133E-2</v>
      </c>
      <c r="AI77" s="336">
        <f t="shared" si="116"/>
        <v>2.1503748282026398E-2</v>
      </c>
      <c r="AJ77" s="336">
        <f t="shared" si="116"/>
        <v>2.1319337413993052E-2</v>
      </c>
      <c r="AK77" s="336">
        <f t="shared" si="116"/>
        <v>2.1216765978058341E-2</v>
      </c>
      <c r="AL77" s="336">
        <f t="shared" si="116"/>
        <v>2.0802998117252419E-2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0.10549340099403678</v>
      </c>
      <c r="N79" s="337">
        <f t="shared" si="117"/>
        <v>9.9234107771855776E-2</v>
      </c>
      <c r="O79" s="337">
        <f t="shared" si="117"/>
        <v>0.10049929077006588</v>
      </c>
      <c r="P79" s="337">
        <f t="shared" si="117"/>
        <v>0.10245341306536669</v>
      </c>
      <c r="Q79" s="337">
        <f t="shared" si="117"/>
        <v>0.10335548373725642</v>
      </c>
      <c r="R79" s="337">
        <f t="shared" si="117"/>
        <v>0.10184906825798651</v>
      </c>
      <c r="S79" s="337">
        <f t="shared" si="117"/>
        <v>0.1015508651943032</v>
      </c>
      <c r="T79" s="337">
        <f t="shared" si="117"/>
        <v>9.8695121048211876E-2</v>
      </c>
      <c r="U79" s="337">
        <f t="shared" si="117"/>
        <v>9.9738563530680543E-2</v>
      </c>
      <c r="V79" s="337">
        <f t="shared" si="117"/>
        <v>9.974406078501806E-2</v>
      </c>
      <c r="W79" s="337">
        <f t="shared" si="117"/>
        <v>9.4700262067107938E-2</v>
      </c>
      <c r="X79" s="337">
        <f t="shared" si="117"/>
        <v>9.7310396284017053E-2</v>
      </c>
      <c r="Y79" s="337">
        <f t="shared" si="117"/>
        <v>9.7715710574679454E-2</v>
      </c>
      <c r="Z79" s="337">
        <f t="shared" si="117"/>
        <v>9.7859098354384472E-2</v>
      </c>
      <c r="AA79" s="337">
        <f t="shared" si="117"/>
        <v>9.8066177036247149E-2</v>
      </c>
      <c r="AB79" s="337">
        <f t="shared" si="117"/>
        <v>9.8410773561566078E-2</v>
      </c>
      <c r="AC79" s="337">
        <f t="shared" si="117"/>
        <v>9.8714459507599744E-2</v>
      </c>
      <c r="AD79" s="337">
        <f t="shared" si="117"/>
        <v>9.8980228361507466E-2</v>
      </c>
      <c r="AE79" s="337">
        <f t="shared" ref="AE79:AL79" si="118">AE32/AE$49</f>
        <v>9.9367487314098099E-2</v>
      </c>
      <c r="AF79" s="337">
        <f t="shared" si="118"/>
        <v>9.9754279662983489E-2</v>
      </c>
      <c r="AG79" s="337">
        <f t="shared" si="118"/>
        <v>0.10014589927529217</v>
      </c>
      <c r="AH79" s="337">
        <f t="shared" si="118"/>
        <v>0.10051632748282481</v>
      </c>
      <c r="AI79" s="337">
        <f t="shared" si="118"/>
        <v>0.10078660495073848</v>
      </c>
      <c r="AJ79" s="337">
        <f t="shared" si="118"/>
        <v>0.10107488744271909</v>
      </c>
      <c r="AK79" s="337">
        <f t="shared" si="118"/>
        <v>0.10135858328805725</v>
      </c>
      <c r="AL79" s="337">
        <f t="shared" si="118"/>
        <v>0.10157113181815423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7.7399161712623121E-2</v>
      </c>
      <c r="N80" s="336">
        <f t="shared" si="119"/>
        <v>7.0971303699688223E-2</v>
      </c>
      <c r="O80" s="336">
        <f t="shared" si="119"/>
        <v>7.5930435848458447E-2</v>
      </c>
      <c r="P80" s="336">
        <f t="shared" si="119"/>
        <v>7.6071846874340002E-2</v>
      </c>
      <c r="Q80" s="336">
        <f t="shared" si="119"/>
        <v>7.5126399216149997E-2</v>
      </c>
      <c r="R80" s="336">
        <f t="shared" si="119"/>
        <v>7.7768570078459193E-2</v>
      </c>
      <c r="S80" s="336">
        <f t="shared" si="119"/>
        <v>7.6640533207341474E-2</v>
      </c>
      <c r="T80" s="336">
        <f t="shared" si="119"/>
        <v>7.3127323120488696E-2</v>
      </c>
      <c r="U80" s="336">
        <f t="shared" si="119"/>
        <v>7.3663761746500425E-2</v>
      </c>
      <c r="V80" s="336">
        <f t="shared" si="119"/>
        <v>7.3609853637557079E-2</v>
      </c>
      <c r="W80" s="336">
        <f t="shared" si="119"/>
        <v>7.1281940696029153E-2</v>
      </c>
      <c r="X80" s="336">
        <f t="shared" si="119"/>
        <v>7.3889211856794923E-2</v>
      </c>
      <c r="Y80" s="336">
        <f t="shared" si="119"/>
        <v>7.3968195599989295E-2</v>
      </c>
      <c r="Z80" s="336">
        <f t="shared" si="119"/>
        <v>7.3906451722506802E-2</v>
      </c>
      <c r="AA80" s="336">
        <f t="shared" si="119"/>
        <v>7.3950853225729959E-2</v>
      </c>
      <c r="AB80" s="336">
        <f t="shared" si="119"/>
        <v>7.4172703432514753E-2</v>
      </c>
      <c r="AC80" s="336">
        <f t="shared" si="119"/>
        <v>7.4344184458108281E-2</v>
      </c>
      <c r="AD80" s="336">
        <f t="shared" si="119"/>
        <v>7.4476078544198326E-2</v>
      </c>
      <c r="AE80" s="336">
        <f t="shared" ref="AE80:AL80" si="120">AE33/AE$49</f>
        <v>7.4722625747878496E-2</v>
      </c>
      <c r="AF80" s="336">
        <f t="shared" si="120"/>
        <v>7.4971931523590135E-2</v>
      </c>
      <c r="AG80" s="336">
        <f t="shared" si="120"/>
        <v>7.5224145106612753E-2</v>
      </c>
      <c r="AH80" s="336">
        <f t="shared" si="120"/>
        <v>7.545696140615582E-2</v>
      </c>
      <c r="AI80" s="336">
        <f t="shared" si="120"/>
        <v>7.5592901880219679E-2</v>
      </c>
      <c r="AJ80" s="336">
        <f t="shared" si="120"/>
        <v>7.5743592189291165E-2</v>
      </c>
      <c r="AK80" s="336">
        <f t="shared" si="120"/>
        <v>7.5909960063878623E-2</v>
      </c>
      <c r="AL80" s="336">
        <f t="shared" si="120"/>
        <v>7.6097858919894845E-2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2.6734671500402245E-2</v>
      </c>
      <c r="N81" s="336">
        <f t="shared" si="121"/>
        <v>2.7281827194705042E-2</v>
      </c>
      <c r="O81" s="336">
        <f t="shared" si="121"/>
        <v>2.3664043122468587E-2</v>
      </c>
      <c r="P81" s="336">
        <f t="shared" si="121"/>
        <v>2.5634409410196474E-2</v>
      </c>
      <c r="Q81" s="336">
        <f t="shared" si="121"/>
        <v>2.7438027029192843E-2</v>
      </c>
      <c r="R81" s="336">
        <f t="shared" si="121"/>
        <v>2.324673099124764E-2</v>
      </c>
      <c r="S81" s="336">
        <f t="shared" si="121"/>
        <v>2.4211917999946174E-2</v>
      </c>
      <c r="T81" s="336">
        <f t="shared" si="121"/>
        <v>2.4813996416549116E-2</v>
      </c>
      <c r="U81" s="336">
        <f t="shared" si="121"/>
        <v>2.5259965581396423E-2</v>
      </c>
      <c r="V81" s="336">
        <f t="shared" si="121"/>
        <v>2.5478304431089619E-2</v>
      </c>
      <c r="W81" s="336">
        <f t="shared" si="121"/>
        <v>2.2474224857434021E-2</v>
      </c>
      <c r="X81" s="336">
        <f t="shared" si="121"/>
        <v>2.2775454691489502E-2</v>
      </c>
      <c r="Y81" s="336">
        <f t="shared" si="121"/>
        <v>2.3098111134379963E-2</v>
      </c>
      <c r="Z81" s="336">
        <f t="shared" si="121"/>
        <v>2.3301163283677352E-2</v>
      </c>
      <c r="AA81" s="336">
        <f t="shared" si="121"/>
        <v>2.346307189415725E-2</v>
      </c>
      <c r="AB81" s="336">
        <f t="shared" si="121"/>
        <v>2.358730980007797E-2</v>
      </c>
      <c r="AC81" s="336">
        <f t="shared" si="121"/>
        <v>2.3720106501869304E-2</v>
      </c>
      <c r="AD81" s="336">
        <f t="shared" si="121"/>
        <v>2.3854789089040422E-2</v>
      </c>
      <c r="AE81" s="336">
        <f t="shared" ref="AE81:AL81" si="122">AE34/AE$49</f>
        <v>2.3995394452667247E-2</v>
      </c>
      <c r="AF81" s="336">
        <f t="shared" si="122"/>
        <v>2.4133852161936965E-2</v>
      </c>
      <c r="AG81" s="336">
        <f t="shared" si="122"/>
        <v>2.4273052703701951E-2</v>
      </c>
      <c r="AH81" s="336">
        <f t="shared" si="122"/>
        <v>2.4410674108725373E-2</v>
      </c>
      <c r="AI81" s="336">
        <f t="shared" si="122"/>
        <v>2.4544379528665342E-2</v>
      </c>
      <c r="AJ81" s="336">
        <f t="shared" si="122"/>
        <v>2.4683291316967719E-2</v>
      </c>
      <c r="AK81" s="336">
        <f t="shared" si="122"/>
        <v>2.4800361488330147E-2</v>
      </c>
      <c r="AL81" s="336">
        <f t="shared" si="122"/>
        <v>2.4826304122005351E-2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1.3595677810114193E-3</v>
      </c>
      <c r="N82" s="336">
        <f t="shared" si="123"/>
        <v>9.8097687746251123E-4</v>
      </c>
      <c r="O82" s="336">
        <f t="shared" si="123"/>
        <v>9.0481179913883718E-4</v>
      </c>
      <c r="P82" s="336">
        <f t="shared" si="123"/>
        <v>7.4715678083021192E-4</v>
      </c>
      <c r="Q82" s="336">
        <f t="shared" si="123"/>
        <v>7.9105749191358328E-4</v>
      </c>
      <c r="R82" s="336">
        <f t="shared" si="123"/>
        <v>8.3376718827967973E-4</v>
      </c>
      <c r="S82" s="336">
        <f t="shared" si="123"/>
        <v>6.9841398701555679E-4</v>
      </c>
      <c r="T82" s="336">
        <f t="shared" si="123"/>
        <v>7.5380151117406392E-4</v>
      </c>
      <c r="U82" s="336">
        <f t="shared" si="123"/>
        <v>8.148362027836848E-4</v>
      </c>
      <c r="V82" s="336">
        <f t="shared" si="123"/>
        <v>6.5590271637135491E-4</v>
      </c>
      <c r="W82" s="336">
        <f t="shared" si="123"/>
        <v>9.4409651364475776E-4</v>
      </c>
      <c r="X82" s="336">
        <f t="shared" si="123"/>
        <v>6.4572973573263708E-4</v>
      </c>
      <c r="Y82" s="336">
        <f t="shared" si="123"/>
        <v>6.4940384031019263E-4</v>
      </c>
      <c r="Z82" s="336">
        <f t="shared" si="123"/>
        <v>6.5148334820031505E-4</v>
      </c>
      <c r="AA82" s="336">
        <f t="shared" si="123"/>
        <v>6.5225191635994351E-4</v>
      </c>
      <c r="AB82" s="336">
        <f t="shared" si="123"/>
        <v>6.5076032897336429E-4</v>
      </c>
      <c r="AC82" s="336">
        <f t="shared" si="123"/>
        <v>6.5016854762216063E-4</v>
      </c>
      <c r="AD82" s="336">
        <f t="shared" si="123"/>
        <v>6.4936072826871831E-4</v>
      </c>
      <c r="AE82" s="336">
        <f t="shared" ref="AE82:AL82" si="124">AE35/AE$49</f>
        <v>6.4946711355234746E-4</v>
      </c>
      <c r="AF82" s="336">
        <f t="shared" si="124"/>
        <v>6.4849597745639969E-4</v>
      </c>
      <c r="AG82" s="336">
        <f t="shared" si="124"/>
        <v>6.4870146497746149E-4</v>
      </c>
      <c r="AH82" s="336">
        <f t="shared" si="124"/>
        <v>6.4869196794360912E-4</v>
      </c>
      <c r="AI82" s="336">
        <f t="shared" si="124"/>
        <v>6.4932354185345885E-4</v>
      </c>
      <c r="AJ82" s="336">
        <f t="shared" si="124"/>
        <v>6.4800393646021219E-4</v>
      </c>
      <c r="AK82" s="336">
        <f t="shared" si="124"/>
        <v>6.4826173584847874E-4</v>
      </c>
      <c r="AL82" s="336">
        <f t="shared" si="124"/>
        <v>6.4696877625402822E-4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9.4349889060525716E-2</v>
      </c>
      <c r="N84" s="337">
        <f t="shared" si="125"/>
        <v>9.7800503812522532E-2</v>
      </c>
      <c r="O84" s="337">
        <f t="shared" si="125"/>
        <v>0.10219432076458435</v>
      </c>
      <c r="P84" s="337">
        <f t="shared" si="125"/>
        <v>0.10139635772849069</v>
      </c>
      <c r="Q84" s="337">
        <f t="shared" si="125"/>
        <v>9.5854553949959967E-2</v>
      </c>
      <c r="R84" s="337">
        <f t="shared" si="125"/>
        <v>9.7784354246880978E-2</v>
      </c>
      <c r="S84" s="337">
        <f t="shared" si="125"/>
        <v>0.10184296039220721</v>
      </c>
      <c r="T84" s="337">
        <f t="shared" si="125"/>
        <v>9.8311763539709579E-2</v>
      </c>
      <c r="U84" s="337">
        <f t="shared" si="125"/>
        <v>9.2029199299689252E-2</v>
      </c>
      <c r="V84" s="337">
        <f t="shared" si="125"/>
        <v>9.2680061988565571E-2</v>
      </c>
      <c r="W84" s="337">
        <f t="shared" si="125"/>
        <v>9.4421117814118702E-2</v>
      </c>
      <c r="X84" s="337">
        <f t="shared" si="125"/>
        <v>9.2252238548278576E-2</v>
      </c>
      <c r="Y84" s="337">
        <f t="shared" si="125"/>
        <v>9.1758977938450656E-2</v>
      </c>
      <c r="Z84" s="337">
        <f t="shared" si="125"/>
        <v>9.1295112443634391E-2</v>
      </c>
      <c r="AA84" s="337">
        <f t="shared" si="125"/>
        <v>9.0980013900048409E-2</v>
      </c>
      <c r="AB84" s="337">
        <f t="shared" si="125"/>
        <v>9.0712764370734875E-2</v>
      </c>
      <c r="AC84" s="337">
        <f t="shared" si="125"/>
        <v>9.0375348420233162E-2</v>
      </c>
      <c r="AD84" s="337">
        <f t="shared" si="125"/>
        <v>8.9990938678138177E-2</v>
      </c>
      <c r="AE84" s="337">
        <f t="shared" ref="AE84:AL84" si="126">AE37/AE$49</f>
        <v>8.9575723872601168E-2</v>
      </c>
      <c r="AF84" s="337">
        <f t="shared" si="126"/>
        <v>8.9157865929699751E-2</v>
      </c>
      <c r="AG84" s="337">
        <f t="shared" si="126"/>
        <v>8.8707677771920818E-2</v>
      </c>
      <c r="AH84" s="337">
        <f t="shared" si="126"/>
        <v>8.8236174954170729E-2</v>
      </c>
      <c r="AI84" s="337">
        <f t="shared" si="126"/>
        <v>8.7765466682661913E-2</v>
      </c>
      <c r="AJ84" s="337">
        <f t="shared" si="126"/>
        <v>8.726861757299495E-2</v>
      </c>
      <c r="AK84" s="337">
        <f t="shared" si="126"/>
        <v>8.6788584529932322E-2</v>
      </c>
      <c r="AL84" s="337">
        <f t="shared" si="126"/>
        <v>8.6228614354878177E-2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8.0535699220750698E-2</v>
      </c>
      <c r="N85" s="336">
        <f t="shared" si="127"/>
        <v>8.4411116611756723E-2</v>
      </c>
      <c r="O85" s="336">
        <f t="shared" si="127"/>
        <v>8.8890727271840414E-2</v>
      </c>
      <c r="P85" s="336">
        <f t="shared" si="127"/>
        <v>8.7864079676508847E-2</v>
      </c>
      <c r="Q85" s="336">
        <f t="shared" si="127"/>
        <v>8.3065456286021647E-2</v>
      </c>
      <c r="R85" s="336">
        <f t="shared" si="127"/>
        <v>8.3976178870219964E-2</v>
      </c>
      <c r="S85" s="336">
        <f t="shared" si="127"/>
        <v>8.8546552632123937E-2</v>
      </c>
      <c r="T85" s="336">
        <f t="shared" si="127"/>
        <v>8.3597538271437788E-2</v>
      </c>
      <c r="U85" s="336">
        <f t="shared" si="127"/>
        <v>7.7025972089977732E-2</v>
      </c>
      <c r="V85" s="336">
        <f t="shared" si="127"/>
        <v>7.7937904492874771E-2</v>
      </c>
      <c r="W85" s="336">
        <f t="shared" si="127"/>
        <v>7.8966194318766697E-2</v>
      </c>
      <c r="X85" s="336">
        <f t="shared" si="127"/>
        <v>7.3737588200304183E-2</v>
      </c>
      <c r="Y85" s="336">
        <f t="shared" si="127"/>
        <v>7.302975882940671E-2</v>
      </c>
      <c r="Z85" s="336">
        <f t="shared" si="127"/>
        <v>7.2323870382842007E-2</v>
      </c>
      <c r="AA85" s="336">
        <f t="shared" si="127"/>
        <v>7.1776244739156669E-2</v>
      </c>
      <c r="AB85" s="336">
        <f t="shared" si="127"/>
        <v>7.1281180152505952E-2</v>
      </c>
      <c r="AC85" s="336">
        <f t="shared" si="127"/>
        <v>7.072931755119817E-2</v>
      </c>
      <c r="AD85" s="336">
        <f t="shared" si="127"/>
        <v>7.0124028053838633E-2</v>
      </c>
      <c r="AE85" s="336">
        <f t="shared" ref="AE85:AL85" si="128">AE38/AE$49</f>
        <v>6.9491681758925047E-2</v>
      </c>
      <c r="AF85" s="336">
        <f t="shared" si="128"/>
        <v>6.8848570858305216E-2</v>
      </c>
      <c r="AG85" s="336">
        <f t="shared" si="128"/>
        <v>6.8166351417857624E-2</v>
      </c>
      <c r="AH85" s="336">
        <f t="shared" si="128"/>
        <v>6.7460719797795637E-2</v>
      </c>
      <c r="AI85" s="336">
        <f t="shared" si="128"/>
        <v>6.6763419802095603E-2</v>
      </c>
      <c r="AJ85" s="336">
        <f t="shared" si="128"/>
        <v>6.6038022816610253E-2</v>
      </c>
      <c r="AK85" s="336">
        <f t="shared" si="128"/>
        <v>6.5336585649088938E-2</v>
      </c>
      <c r="AL85" s="336">
        <f t="shared" si="128"/>
        <v>6.4561045999466368E-2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1.3814189839775014E-2</v>
      </c>
      <c r="N86" s="336">
        <f t="shared" si="129"/>
        <v>1.3389387200765802E-2</v>
      </c>
      <c r="O86" s="336">
        <f t="shared" si="129"/>
        <v>1.330359349274393E-2</v>
      </c>
      <c r="P86" s="336">
        <f t="shared" si="129"/>
        <v>1.3532278051981846E-2</v>
      </c>
      <c r="Q86" s="336">
        <f t="shared" si="129"/>
        <v>1.2789097663938329E-2</v>
      </c>
      <c r="R86" s="336">
        <f t="shared" si="129"/>
        <v>1.3808175376661019E-2</v>
      </c>
      <c r="S86" s="336">
        <f t="shared" si="129"/>
        <v>1.3296407760083274E-2</v>
      </c>
      <c r="T86" s="336">
        <f t="shared" si="129"/>
        <v>1.4714225268271803E-2</v>
      </c>
      <c r="U86" s="336">
        <f t="shared" si="129"/>
        <v>1.5003227209711525E-2</v>
      </c>
      <c r="V86" s="336">
        <f t="shared" si="129"/>
        <v>1.4742157495690798E-2</v>
      </c>
      <c r="W86" s="336">
        <f t="shared" si="129"/>
        <v>1.5454923495352007E-2</v>
      </c>
      <c r="X86" s="336">
        <f t="shared" si="129"/>
        <v>1.8514650347974396E-2</v>
      </c>
      <c r="Y86" s="336">
        <f t="shared" si="129"/>
        <v>1.8729219109043953E-2</v>
      </c>
      <c r="Z86" s="336">
        <f t="shared" si="129"/>
        <v>1.8971242060792381E-2</v>
      </c>
      <c r="AA86" s="336">
        <f t="shared" si="129"/>
        <v>1.9203769160891736E-2</v>
      </c>
      <c r="AB86" s="336">
        <f t="shared" si="129"/>
        <v>1.943158421822893E-2</v>
      </c>
      <c r="AC86" s="336">
        <f t="shared" si="129"/>
        <v>1.9646030869034988E-2</v>
      </c>
      <c r="AD86" s="336">
        <f t="shared" si="129"/>
        <v>1.9866910624299548E-2</v>
      </c>
      <c r="AE86" s="336">
        <f t="shared" ref="AE86:AL86" si="130">AE39/AE$49</f>
        <v>2.008404211367612E-2</v>
      </c>
      <c r="AF86" s="336">
        <f t="shared" si="130"/>
        <v>2.0309295071394534E-2</v>
      </c>
      <c r="AG86" s="336">
        <f t="shared" si="130"/>
        <v>2.0541326354063194E-2</v>
      </c>
      <c r="AH86" s="336">
        <f t="shared" si="130"/>
        <v>2.0775455156375085E-2</v>
      </c>
      <c r="AI86" s="336">
        <f t="shared" si="130"/>
        <v>2.1002046880566304E-2</v>
      </c>
      <c r="AJ86" s="336">
        <f t="shared" si="130"/>
        <v>2.1230594756384686E-2</v>
      </c>
      <c r="AK86" s="336">
        <f t="shared" si="130"/>
        <v>2.1451998880843391E-2</v>
      </c>
      <c r="AL86" s="336">
        <f t="shared" si="130"/>
        <v>2.1667568355411795E-2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6.1697680687643371E-2</v>
      </c>
      <c r="N88" s="337">
        <f t="shared" si="131"/>
        <v>6.0053222870816388E-2</v>
      </c>
      <c r="O88" s="337">
        <f t="shared" si="131"/>
        <v>5.9484217261315336E-2</v>
      </c>
      <c r="P88" s="337">
        <f t="shared" si="131"/>
        <v>5.9099094731227465E-2</v>
      </c>
      <c r="Q88" s="337">
        <f t="shared" si="131"/>
        <v>5.8682130702803321E-2</v>
      </c>
      <c r="R88" s="337">
        <f t="shared" si="131"/>
        <v>5.8086749341129541E-2</v>
      </c>
      <c r="S88" s="337">
        <f t="shared" si="131"/>
        <v>5.78571238322165E-2</v>
      </c>
      <c r="T88" s="337">
        <f t="shared" si="131"/>
        <v>5.7355346453386392E-2</v>
      </c>
      <c r="U88" s="337">
        <f t="shared" si="131"/>
        <v>5.8505140135106867E-2</v>
      </c>
      <c r="V88" s="337">
        <f t="shared" si="131"/>
        <v>5.3900109811261372E-2</v>
      </c>
      <c r="W88" s="337">
        <f t="shared" si="131"/>
        <v>4.9078523678248789E-2</v>
      </c>
      <c r="X88" s="337">
        <f t="shared" si="131"/>
        <v>5.4736711810308911E-2</v>
      </c>
      <c r="Y88" s="337">
        <f t="shared" si="131"/>
        <v>5.4055506164054669E-2</v>
      </c>
      <c r="Z88" s="337">
        <f t="shared" si="131"/>
        <v>5.3605283118119011E-2</v>
      </c>
      <c r="AA88" s="337">
        <f t="shared" si="131"/>
        <v>5.3237415314136595E-2</v>
      </c>
      <c r="AB88" s="337">
        <f t="shared" si="131"/>
        <v>5.2926238229114353E-2</v>
      </c>
      <c r="AC88" s="337">
        <f t="shared" si="131"/>
        <v>5.263937085217045E-2</v>
      </c>
      <c r="AD88" s="337">
        <f t="shared" si="131"/>
        <v>5.2365752371404464E-2</v>
      </c>
      <c r="AE88" s="337">
        <f t="shared" ref="AE88:AL88" si="132">AE41/AE$49</f>
        <v>5.208103210082992E-2</v>
      </c>
      <c r="AF88" s="337">
        <f t="shared" si="132"/>
        <v>5.1806069539500878E-2</v>
      </c>
      <c r="AG88" s="337">
        <f t="shared" si="132"/>
        <v>5.1563607598566978E-2</v>
      </c>
      <c r="AH88" s="337">
        <f t="shared" si="132"/>
        <v>5.1328471891154796E-2</v>
      </c>
      <c r="AI88" s="337">
        <f t="shared" si="132"/>
        <v>5.1089904171430466E-2</v>
      </c>
      <c r="AJ88" s="337">
        <f t="shared" si="132"/>
        <v>5.0913233904364419E-2</v>
      </c>
      <c r="AK88" s="337">
        <f t="shared" si="132"/>
        <v>5.0768334982183257E-2</v>
      </c>
      <c r="AL88" s="337">
        <f t="shared" si="132"/>
        <v>5.0705778713959093E-2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2.8714228482506817E-2</v>
      </c>
      <c r="N89" s="336">
        <f t="shared" si="133"/>
        <v>2.717840296827382E-2</v>
      </c>
      <c r="O89" s="336">
        <f t="shared" si="133"/>
        <v>2.8525227416875038E-2</v>
      </c>
      <c r="P89" s="336">
        <f t="shared" si="133"/>
        <v>2.8505867575368875E-2</v>
      </c>
      <c r="Q89" s="336">
        <f t="shared" si="133"/>
        <v>2.8031740393981399E-2</v>
      </c>
      <c r="R89" s="336">
        <f t="shared" si="133"/>
        <v>2.805553965861644E-2</v>
      </c>
      <c r="S89" s="336">
        <f t="shared" si="133"/>
        <v>2.6871317831163644E-2</v>
      </c>
      <c r="T89" s="336">
        <f t="shared" si="133"/>
        <v>2.710579642322199E-2</v>
      </c>
      <c r="U89" s="336">
        <f t="shared" si="133"/>
        <v>2.6698888389741326E-2</v>
      </c>
      <c r="V89" s="336">
        <f t="shared" si="133"/>
        <v>2.4431370395362854E-2</v>
      </c>
      <c r="W89" s="336">
        <f t="shared" si="133"/>
        <v>2.1926167275367385E-2</v>
      </c>
      <c r="X89" s="336">
        <f t="shared" si="133"/>
        <v>2.6300784451755897E-2</v>
      </c>
      <c r="Y89" s="336">
        <f t="shared" si="133"/>
        <v>2.6016983577710387E-2</v>
      </c>
      <c r="Z89" s="336">
        <f t="shared" si="133"/>
        <v>2.577993983803132E-2</v>
      </c>
      <c r="AA89" s="336">
        <f t="shared" si="133"/>
        <v>2.5560519187834696E-2</v>
      </c>
      <c r="AB89" s="336">
        <f t="shared" si="133"/>
        <v>2.5371817023631921E-2</v>
      </c>
      <c r="AC89" s="336">
        <f t="shared" si="133"/>
        <v>2.5180276771011843E-2</v>
      </c>
      <c r="AD89" s="336">
        <f t="shared" si="133"/>
        <v>2.5009375426275057E-2</v>
      </c>
      <c r="AE89" s="336">
        <f t="shared" ref="AE89:AL89" si="134">AE42/AE$49</f>
        <v>2.480785233499893E-2</v>
      </c>
      <c r="AF89" s="336">
        <f t="shared" si="134"/>
        <v>2.4606769905800789E-2</v>
      </c>
      <c r="AG89" s="336">
        <f t="shared" si="134"/>
        <v>2.4418369840884149E-2</v>
      </c>
      <c r="AH89" s="336">
        <f t="shared" si="134"/>
        <v>2.423253575164127E-2</v>
      </c>
      <c r="AI89" s="336">
        <f t="shared" si="134"/>
        <v>2.404883848432586E-2</v>
      </c>
      <c r="AJ89" s="336">
        <f t="shared" si="134"/>
        <v>2.3919473414042654E-2</v>
      </c>
      <c r="AK89" s="336">
        <f t="shared" si="134"/>
        <v>2.3826430364075127E-2</v>
      </c>
      <c r="AL89" s="336">
        <f t="shared" si="134"/>
        <v>2.3814196018703417E-2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3.298345220513655E-2</v>
      </c>
      <c r="N90" s="336">
        <f t="shared" si="135"/>
        <v>3.2874819902542561E-2</v>
      </c>
      <c r="O90" s="336">
        <f t="shared" si="135"/>
        <v>3.0958989844440298E-2</v>
      </c>
      <c r="P90" s="336">
        <f t="shared" si="135"/>
        <v>3.0593227155858594E-2</v>
      </c>
      <c r="Q90" s="336">
        <f t="shared" si="135"/>
        <v>3.0650390308821922E-2</v>
      </c>
      <c r="R90" s="336">
        <f t="shared" si="135"/>
        <v>3.0031209682513108E-2</v>
      </c>
      <c r="S90" s="336">
        <f t="shared" si="135"/>
        <v>3.098580600105286E-2</v>
      </c>
      <c r="T90" s="336">
        <f t="shared" si="135"/>
        <v>3.0249550030164406E-2</v>
      </c>
      <c r="U90" s="336">
        <f t="shared" si="135"/>
        <v>3.1806251745365548E-2</v>
      </c>
      <c r="V90" s="336">
        <f t="shared" si="135"/>
        <v>2.9468739415898521E-2</v>
      </c>
      <c r="W90" s="336">
        <f t="shared" si="135"/>
        <v>2.7152356402881408E-2</v>
      </c>
      <c r="X90" s="336">
        <f t="shared" si="135"/>
        <v>2.8435927358553013E-2</v>
      </c>
      <c r="Y90" s="336">
        <f t="shared" si="135"/>
        <v>2.8038522586344282E-2</v>
      </c>
      <c r="Z90" s="336">
        <f t="shared" si="135"/>
        <v>2.7825343280087692E-2</v>
      </c>
      <c r="AA90" s="336">
        <f t="shared" si="135"/>
        <v>2.7676896126301895E-2</v>
      </c>
      <c r="AB90" s="336">
        <f t="shared" si="135"/>
        <v>2.7554421205482432E-2</v>
      </c>
      <c r="AC90" s="336">
        <f t="shared" si="135"/>
        <v>2.7459094081158611E-2</v>
      </c>
      <c r="AD90" s="336">
        <f t="shared" si="135"/>
        <v>2.7356376945129414E-2</v>
      </c>
      <c r="AE90" s="336">
        <f t="shared" ref="AE90:AL90" si="136">AE43/AE$49</f>
        <v>2.727317976583099E-2</v>
      </c>
      <c r="AF90" s="336">
        <f t="shared" si="136"/>
        <v>2.7199299633700089E-2</v>
      </c>
      <c r="AG90" s="336">
        <f t="shared" si="136"/>
        <v>2.7145237757682832E-2</v>
      </c>
      <c r="AH90" s="336">
        <f t="shared" si="136"/>
        <v>2.7095936139513527E-2</v>
      </c>
      <c r="AI90" s="336">
        <f t="shared" si="136"/>
        <v>2.7041065687104598E-2</v>
      </c>
      <c r="AJ90" s="336">
        <f t="shared" si="136"/>
        <v>2.6993760490321764E-2</v>
      </c>
      <c r="AK90" s="336">
        <f t="shared" si="136"/>
        <v>2.694190461810813E-2</v>
      </c>
      <c r="AL90" s="336">
        <f t="shared" si="136"/>
        <v>2.689158269525568E-2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0.1387491050628043</v>
      </c>
      <c r="N92" s="337">
        <f t="shared" si="137"/>
        <v>0.12946014016460372</v>
      </c>
      <c r="O92" s="337">
        <f t="shared" si="137"/>
        <v>0.13232614061235998</v>
      </c>
      <c r="P92" s="337">
        <f t="shared" si="137"/>
        <v>0.12802225274496487</v>
      </c>
      <c r="Q92" s="337">
        <f t="shared" si="137"/>
        <v>0.13229542147909165</v>
      </c>
      <c r="R92" s="337">
        <f t="shared" si="137"/>
        <v>0.12738519669968171</v>
      </c>
      <c r="S92" s="337">
        <f t="shared" si="137"/>
        <v>0.12637417253786012</v>
      </c>
      <c r="T92" s="337">
        <f t="shared" si="137"/>
        <v>0.12949654156706614</v>
      </c>
      <c r="U92" s="337">
        <f t="shared" si="137"/>
        <v>0.12940752829304952</v>
      </c>
      <c r="V92" s="337">
        <f t="shared" si="137"/>
        <v>0.12542102741879935</v>
      </c>
      <c r="W92" s="337">
        <f t="shared" si="137"/>
        <v>0.11894161641337619</v>
      </c>
      <c r="X92" s="337">
        <f t="shared" si="137"/>
        <v>0.11978835813777568</v>
      </c>
      <c r="Y92" s="337">
        <f t="shared" si="137"/>
        <v>0.11992752426095331</v>
      </c>
      <c r="Z92" s="337">
        <f t="shared" si="137"/>
        <v>0.12054226635545001</v>
      </c>
      <c r="AA92" s="337">
        <f t="shared" si="137"/>
        <v>0.1205942213196651</v>
      </c>
      <c r="AB92" s="337">
        <f t="shared" si="137"/>
        <v>0.12023752786361751</v>
      </c>
      <c r="AC92" s="337">
        <f t="shared" si="137"/>
        <v>0.1198640588227405</v>
      </c>
      <c r="AD92" s="337">
        <f t="shared" si="137"/>
        <v>0.11935950852495288</v>
      </c>
      <c r="AE92" s="337">
        <f t="shared" ref="AE92:AL92" si="138">AE45/AE$49</f>
        <v>0.11872943434806639</v>
      </c>
      <c r="AF92" s="337">
        <f t="shared" si="138"/>
        <v>0.11805885055427996</v>
      </c>
      <c r="AG92" s="337">
        <f t="shared" si="138"/>
        <v>0.11751057073394554</v>
      </c>
      <c r="AH92" s="337">
        <f t="shared" si="138"/>
        <v>0.11682498022373532</v>
      </c>
      <c r="AI92" s="337">
        <f t="shared" si="138"/>
        <v>0.11607523583408454</v>
      </c>
      <c r="AJ92" s="337">
        <f t="shared" si="138"/>
        <v>0.11530523262336564</v>
      </c>
      <c r="AK92" s="337">
        <f t="shared" si="138"/>
        <v>0.11456311175225338</v>
      </c>
      <c r="AL92" s="337">
        <f t="shared" si="138"/>
        <v>0.11380712796917898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2.0470895970437272E-2</v>
      </c>
      <c r="N93" s="336">
        <f t="shared" si="139"/>
        <v>1.9829042443499086E-2</v>
      </c>
      <c r="O93" s="336">
        <f t="shared" si="139"/>
        <v>2.0260830152731106E-2</v>
      </c>
      <c r="P93" s="336">
        <f t="shared" si="139"/>
        <v>1.8498274463308744E-2</v>
      </c>
      <c r="Q93" s="336">
        <f t="shared" si="139"/>
        <v>2.0711035844908784E-2</v>
      </c>
      <c r="R93" s="336">
        <f t="shared" si="139"/>
        <v>2.0722951584612306E-2</v>
      </c>
      <c r="S93" s="336">
        <f t="shared" si="139"/>
        <v>2.0094969550846702E-2</v>
      </c>
      <c r="T93" s="336">
        <f t="shared" si="139"/>
        <v>2.0176540453619888E-2</v>
      </c>
      <c r="U93" s="336">
        <f t="shared" si="139"/>
        <v>1.8875849759675718E-2</v>
      </c>
      <c r="V93" s="336">
        <f t="shared" si="139"/>
        <v>1.7181463866747841E-2</v>
      </c>
      <c r="W93" s="336">
        <f t="shared" si="139"/>
        <v>1.5599299876171306E-2</v>
      </c>
      <c r="X93" s="336">
        <f t="shared" si="139"/>
        <v>1.3660465437949602E-2</v>
      </c>
      <c r="Y93" s="336">
        <f t="shared" si="139"/>
        <v>1.3580091290185258E-2</v>
      </c>
      <c r="Z93" s="336">
        <f t="shared" si="139"/>
        <v>1.3505150614962002E-2</v>
      </c>
      <c r="AA93" s="336">
        <f t="shared" si="139"/>
        <v>1.3443380806181512E-2</v>
      </c>
      <c r="AB93" s="336">
        <f t="shared" si="139"/>
        <v>1.3407174923540136E-2</v>
      </c>
      <c r="AC93" s="336">
        <f t="shared" si="139"/>
        <v>1.3375003602853278E-2</v>
      </c>
      <c r="AD93" s="336">
        <f t="shared" si="139"/>
        <v>1.3337257901844717E-2</v>
      </c>
      <c r="AE93" s="336">
        <f t="shared" ref="AE93:AL93" si="140">AE46/AE$49</f>
        <v>1.3278060776640819E-2</v>
      </c>
      <c r="AF93" s="336">
        <f t="shared" si="140"/>
        <v>1.3222623468181764E-2</v>
      </c>
      <c r="AG93" s="336">
        <f t="shared" si="140"/>
        <v>1.3205873814040519E-2</v>
      </c>
      <c r="AH93" s="336">
        <f t="shared" si="140"/>
        <v>1.3138245462530606E-2</v>
      </c>
      <c r="AI93" s="336">
        <f t="shared" si="140"/>
        <v>1.304853518434762E-2</v>
      </c>
      <c r="AJ93" s="336">
        <f t="shared" si="140"/>
        <v>1.2956271191657496E-2</v>
      </c>
      <c r="AK93" s="336">
        <f t="shared" si="140"/>
        <v>1.2858547364951064E-2</v>
      </c>
      <c r="AL93" s="336">
        <f t="shared" si="140"/>
        <v>1.2771762397726856E-2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0.11827820909236704</v>
      </c>
      <c r="N94" s="336">
        <f t="shared" si="141"/>
        <v>0.10963109772110463</v>
      </c>
      <c r="O94" s="336">
        <f t="shared" si="141"/>
        <v>0.11206531045962889</v>
      </c>
      <c r="P94" s="336">
        <f t="shared" si="141"/>
        <v>0.10952397828165611</v>
      </c>
      <c r="Q94" s="336">
        <f t="shared" si="141"/>
        <v>0.11158438563418285</v>
      </c>
      <c r="R94" s="336">
        <f t="shared" si="141"/>
        <v>0.1066622451150694</v>
      </c>
      <c r="S94" s="336">
        <f t="shared" si="141"/>
        <v>0.10627920298701342</v>
      </c>
      <c r="T94" s="336">
        <f t="shared" si="141"/>
        <v>0.10932000111344625</v>
      </c>
      <c r="U94" s="336">
        <f t="shared" si="141"/>
        <v>0.11053167853337383</v>
      </c>
      <c r="V94" s="336">
        <f t="shared" si="141"/>
        <v>0.10823956355205153</v>
      </c>
      <c r="W94" s="336">
        <f t="shared" si="141"/>
        <v>0.1033423165372049</v>
      </c>
      <c r="X94" s="336">
        <f t="shared" si="141"/>
        <v>0.10612789269982606</v>
      </c>
      <c r="Y94" s="336">
        <f t="shared" si="141"/>
        <v>0.10634743297076804</v>
      </c>
      <c r="Z94" s="336">
        <f t="shared" si="141"/>
        <v>0.10703711574048801</v>
      </c>
      <c r="AA94" s="336">
        <f t="shared" si="141"/>
        <v>0.1071508405134836</v>
      </c>
      <c r="AB94" s="336">
        <f t="shared" si="141"/>
        <v>0.10683035294007737</v>
      </c>
      <c r="AC94" s="336">
        <f t="shared" si="141"/>
        <v>0.10648905521988722</v>
      </c>
      <c r="AD94" s="336">
        <f t="shared" si="141"/>
        <v>0.10602225062310816</v>
      </c>
      <c r="AE94" s="336">
        <f t="shared" ref="AE94:AL94" si="142">AE47/AE$49</f>
        <v>0.10545137357142557</v>
      </c>
      <c r="AF94" s="336">
        <f t="shared" si="142"/>
        <v>0.10483622708609819</v>
      </c>
      <c r="AG94" s="336">
        <f t="shared" si="142"/>
        <v>0.10430469691990503</v>
      </c>
      <c r="AH94" s="336">
        <f t="shared" si="142"/>
        <v>0.10368673476120471</v>
      </c>
      <c r="AI94" s="336">
        <f t="shared" si="142"/>
        <v>0.10302670064973692</v>
      </c>
      <c r="AJ94" s="336">
        <f t="shared" si="142"/>
        <v>0.10234896143170814</v>
      </c>
      <c r="AK94" s="336">
        <f t="shared" si="142"/>
        <v>0.10170456438730231</v>
      </c>
      <c r="AL94" s="336">
        <f t="shared" si="142"/>
        <v>0.10103536557145214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Cornwall and the Isles of Scilly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Cornwall and the Isles of Scilly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Cornwall and the Isles of Scilly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Cornwall and the Isles of Scilly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Cornwall and the Isles of Scilly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Cornwall and the Isles of Scilly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Cornwall and the Isles of Scilly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Cornwall and the Isles of Scilly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Cornwall and the Isles of Scilly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Cornwall and the Isles of Scilly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Cornwall and the Isles of Scilly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Cornwall and the Isles of Scilly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Cornwall and the Isles of Scilly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4.2154597062432941</v>
      </c>
      <c r="Y4" s="11">
        <f>'Occ T1'!D8-'Occ T1'!C8</f>
        <v>0.66098463525619522</v>
      </c>
      <c r="Z4" s="11">
        <f>'Occ T1'!E8-'Occ T1'!D8</f>
        <v>1.7885539584794579</v>
      </c>
      <c r="AA4" s="11">
        <f>'Occ T1'!F8-'Occ T1'!E8</f>
        <v>4.609406376932526</v>
      </c>
      <c r="AB4" s="11">
        <f>'Occ T1'!D8-'Occ T1'!B8</f>
        <v>4.8764443414994894</v>
      </c>
      <c r="AC4" s="11">
        <f>'Occ T1'!F8-'Occ T1'!D8</f>
        <v>6.3979603354119838</v>
      </c>
    </row>
    <row r="5" spans="1:29" x14ac:dyDescent="0.2">
      <c r="W5" s="10" t="str">
        <f>name!E5</f>
        <v>Professional occupations</v>
      </c>
      <c r="X5" s="11">
        <f>'Occ T1'!C9-'Occ T1'!B9</f>
        <v>5.0026049998646371</v>
      </c>
      <c r="Y5" s="11">
        <f>'Occ T1'!D9-'Occ T1'!C9</f>
        <v>1.6261373710018177</v>
      </c>
      <c r="Z5" s="11">
        <f>'Occ T1'!E9-'Occ T1'!D9</f>
        <v>5.0881749849453186</v>
      </c>
      <c r="AA5" s="11">
        <f>'Occ T1'!F9-'Occ T1'!E9</f>
        <v>7.903825121635883</v>
      </c>
      <c r="AB5" s="11">
        <f>'Occ T1'!D9-'Occ T1'!B9</f>
        <v>6.6287423708664548</v>
      </c>
      <c r="AC5" s="11">
        <f>'Occ T1'!F9-'Occ T1'!D9</f>
        <v>12.992000106581202</v>
      </c>
    </row>
    <row r="6" spans="1:29" x14ac:dyDescent="0.2">
      <c r="W6" s="10" t="str">
        <f>name!E6</f>
        <v>Associate professional occupations</v>
      </c>
      <c r="X6" s="11">
        <f>'Occ T1'!C10-'Occ T1'!B10</f>
        <v>2.0154068119034108</v>
      </c>
      <c r="Y6" s="11">
        <f>'Occ T1'!D10-'Occ T1'!C10</f>
        <v>1.0375366960294983</v>
      </c>
      <c r="Z6" s="11">
        <f>'Occ T1'!E10-'Occ T1'!D10</f>
        <v>0.13103846743651104</v>
      </c>
      <c r="AA6" s="11">
        <f>'Occ T1'!F10-'Occ T1'!E10</f>
        <v>3.3453012176711212</v>
      </c>
      <c r="AB6" s="11">
        <f>'Occ T1'!D10-'Occ T1'!B10</f>
        <v>3.052943507932909</v>
      </c>
      <c r="AC6" s="11">
        <f>'Occ T1'!F10-'Occ T1'!D10</f>
        <v>3.4763396851076322</v>
      </c>
    </row>
    <row r="7" spans="1:29" x14ac:dyDescent="0.2">
      <c r="W7" s="10" t="str">
        <f>name!E7</f>
        <v>Administrative and secretarial occupations</v>
      </c>
      <c r="X7" s="11">
        <f>'Occ T1'!C11-'Occ T1'!B11</f>
        <v>-0.83865383611895439</v>
      </c>
      <c r="Y7" s="11">
        <f>'Occ T1'!D11-'Occ T1'!C11</f>
        <v>0.65802071650967875</v>
      </c>
      <c r="Z7" s="11">
        <f>'Occ T1'!E11-'Occ T1'!D11</f>
        <v>-1.0070703145948592</v>
      </c>
      <c r="AA7" s="11">
        <f>'Occ T1'!F11-'Occ T1'!E11</f>
        <v>-1.0316482315290685</v>
      </c>
      <c r="AB7" s="11">
        <f>'Occ T1'!D11-'Occ T1'!B11</f>
        <v>-0.18063311960927564</v>
      </c>
      <c r="AC7" s="11">
        <f>'Occ T1'!F11-'Occ T1'!D11</f>
        <v>-2.0387185461239277</v>
      </c>
    </row>
    <row r="8" spans="1:29" x14ac:dyDescent="0.2">
      <c r="W8" s="10" t="str">
        <f>name!E8</f>
        <v>Skilled trades occupations</v>
      </c>
      <c r="X8" s="11">
        <f>'Occ T1'!C12-'Occ T1'!B12</f>
        <v>-0.95849413072757983</v>
      </c>
      <c r="Y8" s="11">
        <f>'Occ T1'!D12-'Occ T1'!C12</f>
        <v>-2.9739927712148813</v>
      </c>
      <c r="Z8" s="11">
        <f>'Occ T1'!E12-'Occ T1'!D12</f>
        <v>0.6639312916251896</v>
      </c>
      <c r="AA8" s="11">
        <f>'Occ T1'!F12-'Occ T1'!E12</f>
        <v>-0.26027434764534263</v>
      </c>
      <c r="AB8" s="11">
        <f>'Occ T1'!D12-'Occ T1'!B12</f>
        <v>-3.9324869019424611</v>
      </c>
      <c r="AC8" s="11">
        <f>'Occ T1'!F12-'Occ T1'!D12</f>
        <v>0.40365694397984697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0.3810967470559028</v>
      </c>
      <c r="Y9" s="11">
        <f>'Occ T1'!D13-'Occ T1'!C13</f>
        <v>-1.8208501034163618</v>
      </c>
      <c r="Z9" s="11">
        <f>'Occ T1'!E13-'Occ T1'!D13</f>
        <v>2.2405318222194346</v>
      </c>
      <c r="AA9" s="11">
        <f>'Occ T1'!F13-'Occ T1'!E13</f>
        <v>2.7339699831362161</v>
      </c>
      <c r="AB9" s="11">
        <f>'Occ T1'!D13-'Occ T1'!B13</f>
        <v>-1.439753356360459</v>
      </c>
      <c r="AC9" s="11">
        <f>'Occ T1'!F13-'Occ T1'!D13</f>
        <v>4.9745018053556507</v>
      </c>
    </row>
    <row r="10" spans="1:29" x14ac:dyDescent="0.2">
      <c r="W10" s="10" t="str">
        <f>name!E10</f>
        <v>Sales and customer service occupations</v>
      </c>
      <c r="X10" s="11">
        <f>'Occ T1'!C14-'Occ T1'!B14</f>
        <v>-0.47807173137964654</v>
      </c>
      <c r="Y10" s="11">
        <f>'Occ T1'!D14-'Occ T1'!C14</f>
        <v>3.7598023852549289E-2</v>
      </c>
      <c r="Z10" s="11">
        <f>'Occ T1'!E14-'Occ T1'!D14</f>
        <v>0.14716614252268556</v>
      </c>
      <c r="AA10" s="11">
        <f>'Occ T1'!F14-'Occ T1'!E14</f>
        <v>0.30206813735302163</v>
      </c>
      <c r="AB10" s="11">
        <f>'Occ T1'!D14-'Occ T1'!B14</f>
        <v>-0.44047370752709725</v>
      </c>
      <c r="AC10" s="11">
        <f>'Occ T1'!F14-'Occ T1'!D14</f>
        <v>0.44923427987570719</v>
      </c>
    </row>
    <row r="11" spans="1:29" x14ac:dyDescent="0.2">
      <c r="W11" s="10" t="str">
        <f>name!E11</f>
        <v>Process, plant and machine operatives</v>
      </c>
      <c r="X11" s="11">
        <f>'Occ T1'!C15-'Occ T1'!B15</f>
        <v>-0.60000961505823369</v>
      </c>
      <c r="Y11" s="11">
        <f>'Occ T1'!D15-'Occ T1'!C15</f>
        <v>-1.5479306129083898</v>
      </c>
      <c r="Z11" s="11">
        <f>'Occ T1'!E15-'Occ T1'!D15</f>
        <v>1.7033433808438279</v>
      </c>
      <c r="AA11" s="11">
        <f>'Occ T1'!F15-'Occ T1'!E15</f>
        <v>0.2949233930131534</v>
      </c>
      <c r="AB11" s="11">
        <f>'Occ T1'!D15-'Occ T1'!B15</f>
        <v>-2.1479402279666235</v>
      </c>
      <c r="AC11" s="11">
        <f>'Occ T1'!F15-'Occ T1'!D15</f>
        <v>1.9982667738569813</v>
      </c>
    </row>
    <row r="12" spans="1:29" x14ac:dyDescent="0.2">
      <c r="W12" s="10" t="str">
        <f>name!E12</f>
        <v>Elementary occupations</v>
      </c>
      <c r="X12" s="11">
        <f>'Occ T1'!C16-'Occ T1'!B16</f>
        <v>0.65966104821720251</v>
      </c>
      <c r="Y12" s="11">
        <f>'Occ T1'!D16-'Occ T1'!C16</f>
        <v>-2.3265039551102333</v>
      </c>
      <c r="Z12" s="11">
        <f>'Occ T1'!E16-'Occ T1'!D16</f>
        <v>1.8663302665224606</v>
      </c>
      <c r="AA12" s="11">
        <f>'Occ T1'!F16-'Occ T1'!E16</f>
        <v>0.25442834943245884</v>
      </c>
      <c r="AB12" s="11">
        <f>'Occ T1'!D16-'Occ T1'!B16</f>
        <v>-1.6668429068930308</v>
      </c>
      <c r="AC12" s="11">
        <f>'Occ T1'!F16-'Occ T1'!D16</f>
        <v>2.1207586159549194</v>
      </c>
    </row>
    <row r="14" spans="1:29" x14ac:dyDescent="0.2">
      <c r="W14" s="10" t="str">
        <f>name!E3</f>
        <v>All occupations</v>
      </c>
      <c r="X14" s="11">
        <f>'Occ T1'!C18-'Occ T1'!B18</f>
        <v>9.3990000000001146</v>
      </c>
      <c r="Y14" s="11">
        <f>'Occ T1'!D18-'Occ T1'!C18</f>
        <v>-4.6490000000001714</v>
      </c>
      <c r="Z14" s="11">
        <f>'Occ T1'!E18-'Occ T1'!D18</f>
        <v>12.622000000000014</v>
      </c>
      <c r="AA14" s="11">
        <f>'Occ T1'!F18-'Occ T1'!E18</f>
        <v>18.15199999999993</v>
      </c>
      <c r="AB14" s="11">
        <f>'Occ T1'!D18-'Occ T1'!B18</f>
        <v>4.7499999999999432</v>
      </c>
      <c r="AC14" s="11">
        <f>'Occ T1'!F18-'Occ T1'!D18</f>
        <v>30.773999999999944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Cornwall and the Isles of Scilly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6.3979603354119838</v>
      </c>
      <c r="O3" s="11">
        <f>'Occ T1'!AB64</f>
        <v>2.8741306764941701</v>
      </c>
      <c r="P3" s="11">
        <f>'Occ T1'!Q64</f>
        <v>3.5238296589177835</v>
      </c>
    </row>
    <row r="4" spans="1:16" x14ac:dyDescent="0.2">
      <c r="M4" s="10" t="str">
        <f>name!E5</f>
        <v>Professional occupations</v>
      </c>
      <c r="N4" s="11">
        <f>'Occ T1'!F65</f>
        <v>12.992000106581202</v>
      </c>
      <c r="O4" s="11">
        <f>'Occ T1'!AB65</f>
        <v>7.2678242329686569</v>
      </c>
      <c r="P4" s="11">
        <f>'Occ T1'!Q65</f>
        <v>5.7241758736125021</v>
      </c>
    </row>
    <row r="5" spans="1:16" x14ac:dyDescent="0.2">
      <c r="M5" s="10" t="str">
        <f>name!E6</f>
        <v>Associate professional occupations</v>
      </c>
      <c r="N5" s="11">
        <f>'Occ T1'!F66</f>
        <v>3.4763396851076322</v>
      </c>
      <c r="O5" s="11">
        <f>'Occ T1'!AB66</f>
        <v>3.3065700574487309</v>
      </c>
      <c r="P5" s="11">
        <f>'Occ T1'!Q66</f>
        <v>0.16976962765890491</v>
      </c>
    </row>
    <row r="6" spans="1:16" x14ac:dyDescent="0.2">
      <c r="M6" s="10" t="str">
        <f>name!E7</f>
        <v>Administrative and secretarial occupations</v>
      </c>
      <c r="N6" s="11">
        <f>'Occ T1'!F67</f>
        <v>-2.0387185461239277</v>
      </c>
      <c r="O6" s="11">
        <f>'Occ T1'!AB67</f>
        <v>-2.5321733229275907</v>
      </c>
      <c r="P6" s="11">
        <f>'Occ T1'!Q67</f>
        <v>0.49345477680369054</v>
      </c>
    </row>
    <row r="7" spans="1:16" x14ac:dyDescent="0.2">
      <c r="M7" s="10" t="str">
        <f>name!E8</f>
        <v>Skilled trades occupations</v>
      </c>
      <c r="N7" s="11">
        <f>'Occ T1'!F68</f>
        <v>0.40365694397984697</v>
      </c>
      <c r="O7" s="11">
        <f>'Occ T1'!AB68</f>
        <v>0.93711973081139543</v>
      </c>
      <c r="P7" s="11">
        <f>'Occ T1'!Q68</f>
        <v>-0.53346278683154935</v>
      </c>
    </row>
    <row r="8" spans="1:16" x14ac:dyDescent="0.2">
      <c r="M8" s="10" t="str">
        <f>name!E9</f>
        <v>Caring, leisure and other service occupations</v>
      </c>
      <c r="N8" s="11">
        <f>'Occ T1'!F69</f>
        <v>4.9745018053556507</v>
      </c>
      <c r="O8" s="11">
        <f>'Occ T1'!AB69</f>
        <v>3.6002242430177169</v>
      </c>
      <c r="P8" s="11">
        <f>'Occ T1'!Q69</f>
        <v>1.3742775623379044</v>
      </c>
    </row>
    <row r="9" spans="1:16" x14ac:dyDescent="0.2">
      <c r="M9" s="10" t="str">
        <f>name!E10</f>
        <v>Sales and customer service occupations</v>
      </c>
      <c r="N9" s="11">
        <f>'Occ T1'!F70</f>
        <v>0.44923427987570719</v>
      </c>
      <c r="O9" s="11">
        <f>'Occ T1'!AB70</f>
        <v>-0.3126868301675465</v>
      </c>
      <c r="P9" s="11">
        <f>'Occ T1'!Q70</f>
        <v>0.76192111004326435</v>
      </c>
    </row>
    <row r="10" spans="1:16" x14ac:dyDescent="0.2">
      <c r="M10" s="10" t="str">
        <f>name!E11</f>
        <v>Process, plant and machine operatives</v>
      </c>
      <c r="N10" s="11">
        <f>'Occ T1'!F71</f>
        <v>1.9982667738569813</v>
      </c>
      <c r="O10" s="11">
        <f>'Occ T1'!AB71</f>
        <v>1.1274351262705171</v>
      </c>
      <c r="P10" s="11">
        <f>'Occ T1'!Q71</f>
        <v>0.87083164758645637</v>
      </c>
    </row>
    <row r="11" spans="1:16" x14ac:dyDescent="0.2">
      <c r="M11" s="10" t="str">
        <f>name!E12</f>
        <v>Elementary occupations</v>
      </c>
      <c r="N11" s="11">
        <f>'Occ T1'!F72</f>
        <v>2.1207586159549194</v>
      </c>
      <c r="O11" s="11">
        <f>'Occ T1'!AB72</f>
        <v>1.2617801223677692</v>
      </c>
      <c r="P11" s="11">
        <f>'Occ T1'!Q72</f>
        <v>0.8589784935871414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30.773999999999944</v>
      </c>
      <c r="O13" s="11">
        <f>'Occ T1'!AB74</f>
        <v>17.530224036283869</v>
      </c>
      <c r="P13" s="11">
        <f>'Occ T1'!Q74</f>
        <v>13.243775963716132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Cornwall and the Isles of Scilly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1.5164401655914945</v>
      </c>
      <c r="O3" s="11">
        <f>'Occ T5'!H44</f>
        <v>1.3047007816303782</v>
      </c>
      <c r="P3" s="11">
        <f>'Occ T5'!G44</f>
        <v>3.5768193881900814</v>
      </c>
    </row>
    <row r="4" spans="1:16" x14ac:dyDescent="0.2">
      <c r="M4" s="10" t="str">
        <f>name!E5</f>
        <v>Professional occupations</v>
      </c>
      <c r="N4" s="11">
        <f>'Occ T5'!I45</f>
        <v>0.25471935799701395</v>
      </c>
      <c r="O4" s="11">
        <f>'Occ T5'!H45</f>
        <v>3.8740515003780942</v>
      </c>
      <c r="P4" s="11">
        <f>'Occ T5'!G45</f>
        <v>8.8632292482061317</v>
      </c>
    </row>
    <row r="5" spans="1:16" x14ac:dyDescent="0.2">
      <c r="M5" s="10" t="str">
        <f>name!E6</f>
        <v>Associate professional occupations</v>
      </c>
      <c r="N5" s="11">
        <f>'Occ T5'!I46</f>
        <v>1.0668600955087602</v>
      </c>
      <c r="O5" s="11">
        <f>'Occ T5'!H46</f>
        <v>1.1643859668756589</v>
      </c>
      <c r="P5" s="11">
        <f>'Occ T5'!G46</f>
        <v>1.2450936227232141</v>
      </c>
    </row>
    <row r="6" spans="1:16" x14ac:dyDescent="0.2">
      <c r="M6" s="10" t="str">
        <f>name!E7</f>
        <v>Administrative and secretarial occupations</v>
      </c>
      <c r="N6" s="11">
        <f>'Occ T5'!I47</f>
        <v>0.47443410942786146</v>
      </c>
      <c r="O6" s="11">
        <f>'Occ T5'!H47</f>
        <v>-1.1662526748744213</v>
      </c>
      <c r="P6" s="11">
        <f>'Occ T5'!G47</f>
        <v>-1.3468999806773407</v>
      </c>
    </row>
    <row r="7" spans="1:16" x14ac:dyDescent="0.2">
      <c r="M7" s="10" t="str">
        <f>name!E8</f>
        <v>Skilled trades occupations</v>
      </c>
      <c r="N7" s="11">
        <f>'Occ T5'!I48</f>
        <v>0.9426746282619618</v>
      </c>
      <c r="O7" s="11">
        <f>'Occ T5'!H48</f>
        <v>0.62883631046767041</v>
      </c>
      <c r="P7" s="11">
        <f>'Occ T5'!G48</f>
        <v>-1.1678539947497857</v>
      </c>
    </row>
    <row r="8" spans="1:16" x14ac:dyDescent="0.2">
      <c r="M8" s="10" t="str">
        <f>name!E9</f>
        <v>Caring, leisure and other service occupations</v>
      </c>
      <c r="N8" s="11">
        <f>'Occ T5'!I49</f>
        <v>1.05472176543535</v>
      </c>
      <c r="O8" s="11">
        <f>'Occ T5'!H49</f>
        <v>1.4849313011662986</v>
      </c>
      <c r="P8" s="11">
        <f>'Occ T5'!G49</f>
        <v>2.4348487387540025</v>
      </c>
    </row>
    <row r="9" spans="1:16" x14ac:dyDescent="0.2">
      <c r="M9" s="10" t="str">
        <f>name!E10</f>
        <v>Sales and customer service occupations</v>
      </c>
      <c r="N9" s="11">
        <f>'Occ T5'!I50</f>
        <v>-0.21238972960745905</v>
      </c>
      <c r="O9" s="11">
        <f>'Occ T5'!H50</f>
        <v>0.66751933997168678</v>
      </c>
      <c r="P9" s="11">
        <f>'Occ T5'!G50</f>
        <v>-5.8953304884976632E-3</v>
      </c>
    </row>
    <row r="10" spans="1:16" x14ac:dyDescent="0.2">
      <c r="M10" s="10" t="str">
        <f>name!E11</f>
        <v>Process, plant and machine operatives</v>
      </c>
      <c r="N10" s="11">
        <f>'Occ T5'!I51</f>
        <v>0.54167276456014024</v>
      </c>
      <c r="O10" s="11">
        <f>'Occ T5'!H51</f>
        <v>1.2974475076561642</v>
      </c>
      <c r="P10" s="11">
        <f>'Occ T5'!G51</f>
        <v>0.1591465016406719</v>
      </c>
    </row>
    <row r="11" spans="1:16" x14ac:dyDescent="0.2">
      <c r="M11" s="10" t="str">
        <f>name!E12</f>
        <v>Elementary occupations</v>
      </c>
      <c r="N11" s="11">
        <f>'Occ T5'!I52</f>
        <v>1.2443004605644639</v>
      </c>
      <c r="O11" s="11">
        <f>'Occ T5'!H52</f>
        <v>0.33740287111006495</v>
      </c>
      <c r="P11" s="11">
        <f>'Occ T5'!G52</f>
        <v>0.53905528428042793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6.883433617739577</v>
      </c>
      <c r="O13" s="11">
        <f>'Occ T5'!H54</f>
        <v>9.5930229043815984</v>
      </c>
      <c r="P13" s="11">
        <f>'Occ T5'!G54</f>
        <v>14.297543477878861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0.52898754991777652</v>
      </c>
      <c r="O18" s="11">
        <f>'Occ T5'!AN44</f>
        <v>0.58649936240154377</v>
      </c>
      <c r="P18" s="11">
        <f>'Occ T5'!AM44</f>
        <v>1.7586437641748454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0.40087864597510059</v>
      </c>
      <c r="O19" s="11">
        <f>'Occ T5'!AN45</f>
        <v>2.7101764661114203</v>
      </c>
      <c r="P19" s="11">
        <f>'Occ T5'!AM45</f>
        <v>4.1567691208821707</v>
      </c>
    </row>
    <row r="20" spans="13:16" x14ac:dyDescent="0.2">
      <c r="M20" s="10" t="str">
        <f t="shared" si="0"/>
        <v>Associate professional occupations</v>
      </c>
      <c r="N20" s="11">
        <f>'Occ T5'!AO46</f>
        <v>0.67088219547427252</v>
      </c>
      <c r="O20" s="11">
        <f>'Occ T5'!AN46</f>
        <v>1.1571092831927885</v>
      </c>
      <c r="P20" s="11">
        <f>'Occ T5'!AM46</f>
        <v>1.4785785787816783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0.35183431395570297</v>
      </c>
      <c r="O21" s="11">
        <f>'Occ T5'!AN47</f>
        <v>-1.0299516070608998</v>
      </c>
      <c r="P21" s="11">
        <f>'Occ T5'!AM47</f>
        <v>-1.854056029822388</v>
      </c>
    </row>
    <row r="22" spans="13:16" x14ac:dyDescent="0.2">
      <c r="M22" s="10" t="str">
        <f t="shared" si="0"/>
        <v>Skilled trades occupations</v>
      </c>
      <c r="N22" s="11">
        <f>'Occ T5'!AO48</f>
        <v>0.26427296868053785</v>
      </c>
      <c r="O22" s="11">
        <f>'Occ T5'!AN48</f>
        <v>0.23922657328866692</v>
      </c>
      <c r="P22" s="11">
        <f>'Occ T5'!AM48</f>
        <v>0.43362018884218911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0.70595699123568156</v>
      </c>
      <c r="O23" s="11">
        <f>'Occ T5'!AN49</f>
        <v>1.1029935274774942</v>
      </c>
      <c r="P23" s="11">
        <f>'Occ T5'!AM49</f>
        <v>1.7912737243045651</v>
      </c>
    </row>
    <row r="24" spans="13:16" x14ac:dyDescent="0.2">
      <c r="M24" s="10" t="str">
        <f t="shared" si="0"/>
        <v>Sales and customer service occupations</v>
      </c>
      <c r="N24" s="11">
        <f>'Occ T5'!AO50</f>
        <v>-0.12185060109749668</v>
      </c>
      <c r="O24" s="11">
        <f>'Occ T5'!AN50</f>
        <v>0.24234430335892476</v>
      </c>
      <c r="P24" s="11">
        <f>'Occ T5'!AM50</f>
        <v>-0.43318053242897037</v>
      </c>
    </row>
    <row r="25" spans="13:16" x14ac:dyDescent="0.2">
      <c r="M25" s="10" t="str">
        <f t="shared" si="0"/>
        <v>Process, plant and machine operatives</v>
      </c>
      <c r="N25" s="11">
        <f>'Occ T5'!AO51</f>
        <v>0.23763843945049917</v>
      </c>
      <c r="O25" s="11">
        <f>'Occ T5'!AN51</f>
        <v>0.65396572107556661</v>
      </c>
      <c r="P25" s="11">
        <f>'Occ T5'!AM51</f>
        <v>0.23583096574445139</v>
      </c>
    </row>
    <row r="26" spans="13:16" x14ac:dyDescent="0.2">
      <c r="M26" s="10" t="str">
        <f t="shared" si="0"/>
        <v>Elementary occupations</v>
      </c>
      <c r="N26" s="11">
        <f>'Occ T5'!AO52</f>
        <v>0.65427507856439426</v>
      </c>
      <c r="O26" s="11">
        <f>'Occ T5'!AN52</f>
        <v>-0.41577496017720073</v>
      </c>
      <c r="P26" s="11">
        <f>'Occ T5'!AM52</f>
        <v>1.0232800039805832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3.6928755821564572</v>
      </c>
      <c r="O28" s="11">
        <f>'Occ T5'!AN54</f>
        <v>5.2465886696682986</v>
      </c>
      <c r="P28" s="11">
        <f>'Occ T5'!AM54</f>
        <v>8.5907597844591308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0.98745261567371978</v>
      </c>
      <c r="O33" s="11">
        <f>'Occ T5'!X44</f>
        <v>0.71820141922883507</v>
      </c>
      <c r="P33" s="11">
        <f>'Occ T5'!W44</f>
        <v>1.8181756240152236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-0.14615928797808886</v>
      </c>
      <c r="O34" s="11">
        <f>'Occ T5'!X45</f>
        <v>1.1638750342666686</v>
      </c>
      <c r="P34" s="11">
        <f>'Occ T5'!W45</f>
        <v>4.7064601273239397</v>
      </c>
    </row>
    <row r="35" spans="1:16" x14ac:dyDescent="0.2">
      <c r="M35" s="10" t="str">
        <f t="shared" si="1"/>
        <v>Associate professional occupations</v>
      </c>
      <c r="N35" s="11">
        <f>'Occ T5'!Y46</f>
        <v>0.39597790003449163</v>
      </c>
      <c r="O35" s="11">
        <f>'Occ T5'!X46</f>
        <v>7.2766836828694892E-3</v>
      </c>
      <c r="P35" s="11">
        <f>'Occ T5'!W46</f>
        <v>-0.23348495605846331</v>
      </c>
    </row>
    <row r="36" spans="1:16" x14ac:dyDescent="0.2">
      <c r="M36" s="10" t="str">
        <f t="shared" si="1"/>
        <v>Administrative and secretarial occupations</v>
      </c>
      <c r="N36" s="11">
        <f>'Occ T5'!Y47</f>
        <v>0.1225997954721576</v>
      </c>
      <c r="O36" s="11">
        <f>'Occ T5'!X47</f>
        <v>-0.13630106781352191</v>
      </c>
      <c r="P36" s="11">
        <f>'Occ T5'!W47</f>
        <v>0.50715604914504819</v>
      </c>
    </row>
    <row r="37" spans="1:16" x14ac:dyDescent="0.2">
      <c r="M37" s="10" t="str">
        <f t="shared" si="1"/>
        <v>Skilled trades occupations</v>
      </c>
      <c r="N37" s="11">
        <f>'Occ T5'!Y48</f>
        <v>0.67840165958142506</v>
      </c>
      <c r="O37" s="11">
        <f>'Occ T5'!X48</f>
        <v>0.3896097371790046</v>
      </c>
      <c r="P37" s="11">
        <f>'Occ T5'!W48</f>
        <v>-1.6014741835919679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0.34876477419966745</v>
      </c>
      <c r="O38" s="11">
        <f>'Occ T5'!X49</f>
        <v>0.38193777368880388</v>
      </c>
      <c r="P38" s="11">
        <f>'Occ T5'!W49</f>
        <v>0.64357501444943255</v>
      </c>
    </row>
    <row r="39" spans="1:16" x14ac:dyDescent="0.2">
      <c r="M39" s="10" t="str">
        <f t="shared" si="1"/>
        <v>Sales and customer service occupations</v>
      </c>
      <c r="N39" s="11">
        <f>'Occ T5'!Y50</f>
        <v>-9.0539128509963707E-2</v>
      </c>
      <c r="O39" s="11">
        <f>'Occ T5'!X50</f>
        <v>0.42517503661275757</v>
      </c>
      <c r="P39" s="11">
        <f>'Occ T5'!W50</f>
        <v>0.42728520194046915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Cornwall and the Isles of Scilly</v>
      </c>
      <c r="M40" s="10" t="str">
        <f t="shared" si="1"/>
        <v>Process, plant and machine operatives</v>
      </c>
      <c r="N40" s="11">
        <f>'Occ T5'!Y51</f>
        <v>0.30403432510964246</v>
      </c>
      <c r="O40" s="11">
        <f>'Occ T5'!X51</f>
        <v>0.6434817865805984</v>
      </c>
      <c r="P40" s="11">
        <f>'Occ T5'!W51</f>
        <v>-7.6684464103777827E-2</v>
      </c>
    </row>
    <row r="41" spans="1:16" x14ac:dyDescent="0.2">
      <c r="M41" s="10" t="str">
        <f t="shared" si="1"/>
        <v>Elementary occupations</v>
      </c>
      <c r="N41" s="11">
        <f>'Occ T5'!Y52</f>
        <v>0.59002538200006915</v>
      </c>
      <c r="O41" s="11">
        <f>'Occ T5'!X52</f>
        <v>0.75317783128724169</v>
      </c>
      <c r="P41" s="11">
        <f>'Occ T5'!W52</f>
        <v>-0.48422471970014946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3.1905580355831198</v>
      </c>
      <c r="O43" s="11">
        <f>'Occ T5'!X54</f>
        <v>4.3464342347132607</v>
      </c>
      <c r="P43" s="11">
        <f>'Occ T5'!W54</f>
        <v>5.7067836934197516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Cornwall and the Isles of Scilly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Cornwall and the Isles of Scilly, Cornwall and the Isles of Scilly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3.1769372328674748</v>
      </c>
      <c r="C5" s="11">
        <f>HLOOKUP(C$3,'Qual F1'!$M$4:$BW$14,11,FALSE)</f>
        <v>3.9943782868248707</v>
      </c>
      <c r="D5" s="11">
        <f>HLOOKUP(D$3,'Qual F1'!$M$4:$BW$14,11,FALSE)</f>
        <v>3.9068010862733207</v>
      </c>
      <c r="E5" s="11">
        <f>HLOOKUP(E$3,'Qual F1'!$M$4:$BW$14,11,FALSE)</f>
        <v>5.154217924227086</v>
      </c>
      <c r="F5" s="11">
        <f>HLOOKUP(F$3,'Qual F1'!$M$4:$BW$14,11,FALSE)</f>
        <v>7.6604790131372313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21.495243618986073</v>
      </c>
      <c r="C6" s="11">
        <f>HLOOKUP(C$3,'Qual F1'!$M$4:$BW$14,10,FALSE)</f>
        <v>27.31826234249656</v>
      </c>
      <c r="D6" s="11">
        <f>HLOOKUP(D$3,'Qual F1'!$M$4:$BW$14,10,FALSE)</f>
        <v>27.637839014255576</v>
      </c>
      <c r="E6" s="11">
        <f>HLOOKUP(E$3,'Qual F1'!$M$4:$BW$14,10,FALSE)</f>
        <v>36.293652615972192</v>
      </c>
      <c r="F6" s="11">
        <f>HLOOKUP(F$3,'Qual F1'!$M$4:$BW$14,10,FALSE)</f>
        <v>54.666864789192971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46.33270115066</v>
      </c>
      <c r="C7" s="11">
        <f>HLOOKUP(C$3,'Qual F1'!$M$4:$BW$14,9,FALSE)</f>
        <v>47.337415273127924</v>
      </c>
      <c r="D7" s="11">
        <f>HLOOKUP(D$3,'Qual F1'!$M$4:$BW$14,9,FALSE)</f>
        <v>49.492504723829171</v>
      </c>
      <c r="E7" s="11">
        <f>HLOOKUP(E$3,'Qual F1'!$M$4:$BW$14,9,FALSE)</f>
        <v>56.397172750058743</v>
      </c>
      <c r="F7" s="11">
        <f>HLOOKUP(F$3,'Qual F1'!$M$4:$BW$14,9,FALSE)</f>
        <v>65.986687638810096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15.430269425122217</v>
      </c>
      <c r="C8" s="11">
        <f>HLOOKUP(C$3,'Qual F1'!$M$4:$BW$14,8,FALSE)</f>
        <v>14.0964178940668</v>
      </c>
      <c r="D8" s="11">
        <f>HLOOKUP(D$3,'Qual F1'!$M$4:$BW$14,8,FALSE)</f>
        <v>14.824735695648069</v>
      </c>
      <c r="E8" s="11">
        <f>HLOOKUP(E$3,'Qual F1'!$M$4:$BW$14,8,FALSE)</f>
        <v>15.770911119980612</v>
      </c>
      <c r="F8" s="11">
        <f>HLOOKUP(F$3,'Qual F1'!$M$4:$BW$14,8,FALSE)</f>
        <v>17.958729924619714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13.975462505546393</v>
      </c>
      <c r="C9" s="11">
        <f>HLOOKUP(C$3,'Qual F1'!$M$4:$BW$14,7,FALSE)</f>
        <v>13.803521416634128</v>
      </c>
      <c r="D9" s="11">
        <f>HLOOKUP(D$3,'Qual F1'!$M$4:$BW$14,7,FALSE)</f>
        <v>14.503043702079193</v>
      </c>
      <c r="E9" s="11">
        <f>HLOOKUP(E$3,'Qual F1'!$M$4:$BW$14,7,FALSE)</f>
        <v>16.21469069713379</v>
      </c>
      <c r="F9" s="11">
        <f>HLOOKUP(F$3,'Qual F1'!$M$4:$BW$14,7,FALSE)</f>
        <v>18.930952405348243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60.470063592309188</v>
      </c>
      <c r="C10" s="11">
        <f>HLOOKUP(C$3,'Qual F1'!$M$4:$BW$14,6,FALSE)</f>
        <v>63.294486040351025</v>
      </c>
      <c r="D10" s="11">
        <f>HLOOKUP(D$3,'Qual F1'!$M$4:$BW$14,6,FALSE)</f>
        <v>60.092427668941255</v>
      </c>
      <c r="E10" s="11">
        <f>HLOOKUP(E$3,'Qual F1'!$M$4:$BW$14,6,FALSE)</f>
        <v>62.405438647183644</v>
      </c>
      <c r="F10" s="11">
        <f>HLOOKUP(F$3,'Qual F1'!$M$4:$BW$14,6,FALSE)</f>
        <v>65.498204391493857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59.825055668715542</v>
      </c>
      <c r="C11" s="11">
        <f>HLOOKUP(C$3,'Qual F1'!$M$4:$BW$14,5,FALSE)</f>
        <v>56.337973428677003</v>
      </c>
      <c r="D11" s="11">
        <f>HLOOKUP(D$3,'Qual F1'!$M$4:$BW$14,5,FALSE)</f>
        <v>53.038112613415286</v>
      </c>
      <c r="E11" s="11">
        <f>HLOOKUP(E$3,'Qual F1'!$M$4:$BW$14,5,FALSE)</f>
        <v>49.184902475049213</v>
      </c>
      <c r="F11" s="11">
        <f>HLOOKUP(F$3,'Qual F1'!$M$4:$BW$14,5,FALSE)</f>
        <v>39.739903923061917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34.170312091269558</v>
      </c>
      <c r="C12" s="11">
        <f>HLOOKUP(C$3,'Qual F1'!$M$4:$BW$14,4,FALSE)</f>
        <v>39.028188118945302</v>
      </c>
      <c r="D12" s="11">
        <f>HLOOKUP(D$3,'Qual F1'!$M$4:$BW$14,4,FALSE)</f>
        <v>35.224198890986358</v>
      </c>
      <c r="E12" s="11">
        <f>HLOOKUP(E$3,'Qual F1'!$M$4:$BW$14,4,FALSE)</f>
        <v>32.450726456552012</v>
      </c>
      <c r="F12" s="11">
        <f>HLOOKUP(F$3,'Qual F1'!$M$4:$BW$14,4,FALSE)</f>
        <v>23.239405754102119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9.4449547145234192</v>
      </c>
      <c r="C13" s="11">
        <f>HLOOKUP(C$3,'Qual F1'!$M$4:$BW$14,3,FALSE)</f>
        <v>8.5093571988764989</v>
      </c>
      <c r="D13" s="11">
        <f>HLOOKUP(D$3,'Qual F1'!$M$4:$BW$14,3,FALSE)</f>
        <v>10.351336604571626</v>
      </c>
      <c r="E13" s="11">
        <f>HLOOKUP(E$3,'Qual F1'!$M$4:$BW$14,3,FALSE)</f>
        <v>7.821287313842439</v>
      </c>
      <c r="F13" s="11">
        <f>HLOOKUP(F$3,'Qual F1'!$M$4:$BW$14,3,FALSE)</f>
        <v>6.1637721602338029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264.32099999999986</v>
      </c>
      <c r="C15" s="11">
        <f t="shared" ref="C15:F15" si="0">SUM(C5:C13)</f>
        <v>273.72000000000008</v>
      </c>
      <c r="D15" s="11">
        <f t="shared" si="0"/>
        <v>269.0709999999998</v>
      </c>
      <c r="E15" s="11">
        <f t="shared" si="0"/>
        <v>281.6929999999997</v>
      </c>
      <c r="F15" s="11">
        <f t="shared" si="0"/>
        <v>299.84499999999997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1.2019238853013861</v>
      </c>
      <c r="C19" s="18">
        <f t="shared" si="1"/>
        <v>1.459293543338035</v>
      </c>
      <c r="D19" s="18">
        <f t="shared" si="1"/>
        <v>1.4519591803922842</v>
      </c>
      <c r="E19" s="18">
        <f t="shared" si="1"/>
        <v>1.8297287913533851</v>
      </c>
      <c r="F19" s="18">
        <f t="shared" si="1"/>
        <v>2.5548129910911412</v>
      </c>
      <c r="G19" s="11"/>
    </row>
    <row r="20" spans="1:7" x14ac:dyDescent="0.2">
      <c r="A20" t="str">
        <f>$A6</f>
        <v>RQF7 Other higher degree</v>
      </c>
      <c r="B20" s="18">
        <f t="shared" si="1"/>
        <v>8.1322496581755086</v>
      </c>
      <c r="C20" s="18">
        <f t="shared" si="1"/>
        <v>9.9803676539882193</v>
      </c>
      <c r="D20" s="18">
        <f t="shared" si="1"/>
        <v>10.271578510599655</v>
      </c>
      <c r="E20" s="18">
        <f t="shared" si="1"/>
        <v>12.884115904893706</v>
      </c>
      <c r="F20" s="18">
        <f t="shared" si="1"/>
        <v>18.2317079788534</v>
      </c>
      <c r="G20" s="11"/>
    </row>
    <row r="21" spans="1:7" x14ac:dyDescent="0.2">
      <c r="A21" t="str">
        <f>$A7</f>
        <v>RQF6 First degree</v>
      </c>
      <c r="B21" s="18">
        <f t="shared" si="1"/>
        <v>17.528951975310335</v>
      </c>
      <c r="C21" s="18">
        <f t="shared" si="1"/>
        <v>17.294101736492735</v>
      </c>
      <c r="D21" s="18">
        <f t="shared" si="1"/>
        <v>18.393845759605906</v>
      </c>
      <c r="E21" s="18">
        <f t="shared" si="1"/>
        <v>20.020793115220755</v>
      </c>
      <c r="F21" s="18">
        <f t="shared" si="1"/>
        <v>22.006932794880722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5.837700911059744</v>
      </c>
      <c r="C22" s="18">
        <f t="shared" si="3"/>
        <v>5.1499407767305261</v>
      </c>
      <c r="D22" s="18">
        <f t="shared" si="3"/>
        <v>5.5095999552713151</v>
      </c>
      <c r="E22" s="18">
        <f t="shared" si="3"/>
        <v>5.5986166216344131</v>
      </c>
      <c r="F22" s="18">
        <f t="shared" si="3"/>
        <v>5.9893377994029304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5.2873069130134951</v>
      </c>
      <c r="C23" s="18">
        <f t="shared" si="4"/>
        <v>5.0429349030520685</v>
      </c>
      <c r="D23" s="18">
        <f t="shared" si="4"/>
        <v>5.3900434093897909</v>
      </c>
      <c r="E23" s="18">
        <f t="shared" si="4"/>
        <v>5.756156772491261</v>
      </c>
      <c r="F23" s="18">
        <f t="shared" si="4"/>
        <v>6.3135794845164153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22.877510145735382</v>
      </c>
      <c r="C24" s="18">
        <f t="shared" si="5"/>
        <v>23.1238075552941</v>
      </c>
      <c r="D24" s="18">
        <f t="shared" si="5"/>
        <v>22.333297779746349</v>
      </c>
      <c r="E24" s="18">
        <f t="shared" si="5"/>
        <v>22.153705859635743</v>
      </c>
      <c r="F24" s="18">
        <f t="shared" si="5"/>
        <v>21.844020874616508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22.633485674129403</v>
      </c>
      <c r="C25" s="18">
        <f t="shared" si="6"/>
        <v>20.582337216380601</v>
      </c>
      <c r="D25" s="18">
        <f t="shared" si="6"/>
        <v>19.71156780679275</v>
      </c>
      <c r="E25" s="18">
        <f t="shared" si="6"/>
        <v>17.460463154941465</v>
      </c>
      <c r="F25" s="18">
        <f t="shared" si="6"/>
        <v>13.253482273528631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12.927581270980957</v>
      </c>
      <c r="C26" s="18">
        <f>C12/C$15*100</f>
        <v>14.258434940430107</v>
      </c>
      <c r="D26" s="18">
        <f t="shared" si="7"/>
        <v>13.091042472427866</v>
      </c>
      <c r="E26" s="18">
        <f t="shared" si="7"/>
        <v>11.519890965182681</v>
      </c>
      <c r="F26" s="18">
        <f t="shared" si="7"/>
        <v>7.7504729957485097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3.5732895662937962</v>
      </c>
      <c r="C27" s="18">
        <f>C13/C$15*100</f>
        <v>3.1087816742936201</v>
      </c>
      <c r="D27" s="18">
        <f t="shared" si="8"/>
        <v>3.847065125774102</v>
      </c>
      <c r="E27" s="18">
        <f t="shared" si="8"/>
        <v>2.7765288146466003</v>
      </c>
      <c r="F27" s="18">
        <f t="shared" si="8"/>
        <v>2.0556528073617382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5.8912657135553159</v>
      </c>
      <c r="C33" s="18">
        <f t="shared" si="9"/>
        <v>-2.1925114313888661</v>
      </c>
      <c r="D33" s="18">
        <f t="shared" si="9"/>
        <v>5.6983713193191843</v>
      </c>
      <c r="E33" s="18">
        <f t="shared" si="9"/>
        <v>4.0421492425075423</v>
      </c>
      <c r="F33" s="18">
        <f>IF(F$3-D$3 &lt;&gt; 0,(EXP(LN(F5/D5)/(F$3-D$3))-1)*100,0)</f>
        <v>4.5913194588670603</v>
      </c>
    </row>
    <row r="34" spans="1:6" x14ac:dyDescent="0.2">
      <c r="A34" t="str">
        <f>$A20</f>
        <v>RQF7 Other higher degree</v>
      </c>
      <c r="B34" s="18">
        <f t="shared" si="9"/>
        <v>6.1763214712355907</v>
      </c>
      <c r="C34" s="18">
        <f t="shared" si="9"/>
        <v>1.1698279625270258</v>
      </c>
      <c r="D34" s="18">
        <f t="shared" si="9"/>
        <v>5.6003406224214736</v>
      </c>
      <c r="E34" s="18">
        <f t="shared" si="9"/>
        <v>4.1811984220983867</v>
      </c>
      <c r="F34" s="18">
        <f t="shared" ref="F34:F43" si="10">IF(F$3-D$3 &lt;&gt; 0,(EXP(LN(F6/D6)/(F$3-D$3))-1)*100,0)</f>
        <v>4.6521140016966278</v>
      </c>
    </row>
    <row r="35" spans="1:6" x14ac:dyDescent="0.2">
      <c r="A35" t="str">
        <f>$A21</f>
        <v>RQF6 First degree</v>
      </c>
      <c r="B35" s="18">
        <f t="shared" si="9"/>
        <v>0.53776587860701053</v>
      </c>
      <c r="C35" s="18">
        <f t="shared" si="9"/>
        <v>4.5526132727500945</v>
      </c>
      <c r="D35" s="18">
        <f t="shared" si="9"/>
        <v>2.6463663144545624</v>
      </c>
      <c r="E35" s="18">
        <f t="shared" si="9"/>
        <v>1.5827345367520618</v>
      </c>
      <c r="F35" s="18">
        <f t="shared" si="10"/>
        <v>1.9360481821682374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-2.2349077944632589</v>
      </c>
      <c r="C36" s="18">
        <f t="shared" ref="C36:E36" si="12">IF(D$3-C$3 &lt;&gt; 0,(EXP(LN(D8/C8)/(D$3-C$3))-1)*100,0)</f>
        <v>5.1666870764935258</v>
      </c>
      <c r="D36" s="18">
        <f t="shared" si="12"/>
        <v>1.2450886516624848</v>
      </c>
      <c r="E36" s="18">
        <f t="shared" si="12"/>
        <v>1.3075665415346105</v>
      </c>
      <c r="F36" s="18">
        <f t="shared" si="10"/>
        <v>1.2867362955488959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-0.30900606477824999</v>
      </c>
      <c r="C37" s="18">
        <f t="shared" si="13"/>
        <v>5.0677089152199706</v>
      </c>
      <c r="D37" s="18">
        <f t="shared" si="13"/>
        <v>2.2562595666360652</v>
      </c>
      <c r="E37" s="18">
        <f t="shared" si="13"/>
        <v>1.5608622781112524</v>
      </c>
      <c r="F37" s="18">
        <f t="shared" si="10"/>
        <v>1.7921343271631418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1.1477818191717448</v>
      </c>
      <c r="C38" s="18">
        <f t="shared" si="14"/>
        <v>-5.0589847105613872</v>
      </c>
      <c r="D38" s="18">
        <f t="shared" si="14"/>
        <v>0.7582319561185491</v>
      </c>
      <c r="E38" s="18">
        <f t="shared" si="14"/>
        <v>0.48487472148790456</v>
      </c>
      <c r="F38" s="18">
        <f t="shared" si="10"/>
        <v>0.5759112981166048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-1.4901795938776385</v>
      </c>
      <c r="C39" s="18">
        <f t="shared" si="15"/>
        <v>-5.857258638242091</v>
      </c>
      <c r="D39" s="18">
        <f t="shared" si="15"/>
        <v>-1.4971603190925165</v>
      </c>
      <c r="E39" s="18">
        <f t="shared" si="15"/>
        <v>-2.1097359855527742</v>
      </c>
      <c r="F39" s="18">
        <f t="shared" si="10"/>
        <v>-1.9059685513775904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3.3790081419911022</v>
      </c>
      <c r="C40" s="18">
        <f t="shared" si="16"/>
        <v>-9.7467738352741691</v>
      </c>
      <c r="D40" s="18">
        <f t="shared" si="16"/>
        <v>-1.6268315050291582</v>
      </c>
      <c r="E40" s="18">
        <f t="shared" si="16"/>
        <v>-3.2836140816675963</v>
      </c>
      <c r="F40" s="18">
        <f t="shared" si="10"/>
        <v>-2.7344770184973055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-2.5741466093466503</v>
      </c>
      <c r="C41" s="18">
        <f t="shared" si="17"/>
        <v>21.646516448249777</v>
      </c>
      <c r="D41" s="18">
        <f t="shared" si="17"/>
        <v>-5.4511258634214137</v>
      </c>
      <c r="E41" s="18">
        <f t="shared" si="17"/>
        <v>-2.3534657195236619</v>
      </c>
      <c r="F41" s="18">
        <f t="shared" si="10"/>
        <v>-3.3971343285794986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0.87736176504189523</v>
      </c>
      <c r="C43" s="18">
        <f t="shared" ref="C43" si="18">IF(D$3-C$3 &lt;&gt; 0,(EXP(LN(D15/C15)/(D$3-C$3))-1)*100,0)</f>
        <v>-1.6984509717960949</v>
      </c>
      <c r="D43" s="18">
        <f>IF(E$3-D$3 &lt;&gt; 0,(EXP(LN(E15/D15)/(E$3-D$3))-1)*100,0)</f>
        <v>0.92106675473020427</v>
      </c>
      <c r="E43" s="18">
        <f>IF(F$3-E$3 &lt;&gt; 0,(EXP(LN(F15/E15)/(F$3-E$3))-1)*100,0)</f>
        <v>0.62643242238205055</v>
      </c>
      <c r="F43" s="18">
        <f t="shared" si="10"/>
        <v>0.72454816770322061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0.81744105395739597</v>
      </c>
      <c r="C47" s="27">
        <f>D5-C5</f>
        <v>-8.757720055155005E-2</v>
      </c>
      <c r="D47" s="27">
        <f>E5-D5</f>
        <v>1.2474168379537653</v>
      </c>
      <c r="E47" s="27">
        <f>F5-E5</f>
        <v>2.5062610889101453</v>
      </c>
      <c r="F47" s="27">
        <f>F5-D5</f>
        <v>3.7536779268639107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5.8230187235104864</v>
      </c>
      <c r="C48" s="27">
        <f t="shared" si="20"/>
        <v>0.31957667175901605</v>
      </c>
      <c r="D48" s="27">
        <f t="shared" si="20"/>
        <v>8.6558136017166163</v>
      </c>
      <c r="E48" s="27">
        <f t="shared" si="20"/>
        <v>18.373212173220779</v>
      </c>
      <c r="F48" s="27">
        <f t="shared" ref="F48:F57" si="21">F6-D6</f>
        <v>27.029025774937395</v>
      </c>
    </row>
    <row r="49" spans="1:6" x14ac:dyDescent="0.2">
      <c r="A49" t="str">
        <f t="shared" si="19"/>
        <v>RQF6 First degree</v>
      </c>
      <c r="B49" s="27">
        <f t="shared" ref="B49:E49" si="22">C7-B7</f>
        <v>1.0047141224679237</v>
      </c>
      <c r="C49" s="27">
        <f t="shared" si="22"/>
        <v>2.1550894507012472</v>
      </c>
      <c r="D49" s="27">
        <f t="shared" si="22"/>
        <v>6.9046680262295723</v>
      </c>
      <c r="E49" s="27">
        <f t="shared" si="22"/>
        <v>9.5895148887513528</v>
      </c>
      <c r="F49" s="27">
        <f t="shared" si="21"/>
        <v>16.494182914980925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-1.3338515310554175</v>
      </c>
      <c r="C50" s="27">
        <f t="shared" si="23"/>
        <v>0.72831780158126946</v>
      </c>
      <c r="D50" s="27">
        <f t="shared" si="23"/>
        <v>0.94617542433254265</v>
      </c>
      <c r="E50" s="27">
        <f t="shared" si="23"/>
        <v>2.1878188046391021</v>
      </c>
      <c r="F50" s="27">
        <f t="shared" si="21"/>
        <v>3.1339942289716447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-0.17194108891226456</v>
      </c>
      <c r="C51" s="27">
        <f t="shared" si="24"/>
        <v>0.6995222854450649</v>
      </c>
      <c r="D51" s="27">
        <f t="shared" si="24"/>
        <v>1.7116469950545969</v>
      </c>
      <c r="E51" s="27">
        <f t="shared" si="24"/>
        <v>2.7162617082144536</v>
      </c>
      <c r="F51" s="27">
        <f t="shared" si="21"/>
        <v>4.4279087032690505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2.8244224480418367</v>
      </c>
      <c r="C52" s="27">
        <f t="shared" si="25"/>
        <v>-3.2020583714097697</v>
      </c>
      <c r="D52" s="27">
        <f t="shared" si="25"/>
        <v>2.3130109782423887</v>
      </c>
      <c r="E52" s="27">
        <f t="shared" si="25"/>
        <v>3.0927657443102134</v>
      </c>
      <c r="F52" s="27">
        <f t="shared" si="21"/>
        <v>5.4057767225526021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-3.4870822400385393</v>
      </c>
      <c r="C53" s="27">
        <f>D11-C11</f>
        <v>-3.2998608152617166</v>
      </c>
      <c r="D53" s="27">
        <f t="shared" si="26"/>
        <v>-3.8532101383660731</v>
      </c>
      <c r="E53" s="27">
        <f t="shared" si="26"/>
        <v>-9.4449985519872968</v>
      </c>
      <c r="F53" s="27">
        <f t="shared" si="21"/>
        <v>-13.29820869035337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4.8578760276757436</v>
      </c>
      <c r="C54" s="27">
        <f t="shared" si="27"/>
        <v>-3.8039892279589438</v>
      </c>
      <c r="D54" s="27">
        <f t="shared" si="27"/>
        <v>-2.7734724344343462</v>
      </c>
      <c r="E54" s="27">
        <f t="shared" si="27"/>
        <v>-9.2113207024498927</v>
      </c>
      <c r="F54" s="27">
        <f t="shared" si="21"/>
        <v>-11.984793136884239</v>
      </c>
    </row>
    <row r="55" spans="1:6" x14ac:dyDescent="0.2">
      <c r="A55" t="str">
        <f t="shared" si="19"/>
        <v>No Qualification</v>
      </c>
      <c r="B55" s="27">
        <f t="shared" ref="B55:E55" si="28">C13-B13</f>
        <v>-0.93559751564692029</v>
      </c>
      <c r="C55" s="27">
        <f t="shared" si="28"/>
        <v>1.8419794056951275</v>
      </c>
      <c r="D55" s="27">
        <f t="shared" si="28"/>
        <v>-2.5300492907291874</v>
      </c>
      <c r="E55" s="27">
        <f t="shared" si="28"/>
        <v>-1.6575151536086361</v>
      </c>
      <c r="F55" s="27">
        <f t="shared" si="21"/>
        <v>-4.1875644443378235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9.3990000000002283</v>
      </c>
      <c r="C57" s="29">
        <f t="shared" ref="C57" si="29">D15-C15</f>
        <v>-4.6490000000002851</v>
      </c>
      <c r="D57" s="29">
        <f>E15-D15</f>
        <v>12.6219999999999</v>
      </c>
      <c r="E57" s="29">
        <f>F15-E15</f>
        <v>18.152000000000271</v>
      </c>
      <c r="F57" s="29">
        <f t="shared" si="21"/>
        <v>30.774000000000171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Cornwall and the Isles of Scilly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12.720889438966267</v>
      </c>
      <c r="N6" s="11">
        <v>15.775220418561961</v>
      </c>
      <c r="O6" s="11">
        <v>11.876309484132952</v>
      </c>
      <c r="P6" s="11">
        <v>12.144671107859109</v>
      </c>
      <c r="Q6" s="11">
        <v>12.165867491604978</v>
      </c>
      <c r="R6" s="11">
        <v>9.4449547145234192</v>
      </c>
      <c r="S6" s="11">
        <v>9.7080406725134694</v>
      </c>
      <c r="T6" s="11">
        <v>9.2935992735391668</v>
      </c>
      <c r="U6" s="11">
        <v>9.8717795027346256</v>
      </c>
      <c r="V6" s="11">
        <v>8.5093571988764989</v>
      </c>
      <c r="W6" s="11">
        <v>10.351336604571626</v>
      </c>
      <c r="X6" s="11">
        <v>9.5902599078218653</v>
      </c>
      <c r="Y6" s="11">
        <v>8.4588824041159771</v>
      </c>
      <c r="Z6" s="11">
        <v>8.2170708896705555</v>
      </c>
      <c r="AA6" s="11">
        <v>7.9647482882181144</v>
      </c>
      <c r="AB6" s="11">
        <v>7.821287313842439</v>
      </c>
      <c r="AC6" s="11">
        <v>7.6963350327320752</v>
      </c>
      <c r="AD6" s="11">
        <v>7.5671051034929535</v>
      </c>
      <c r="AE6" s="11">
        <v>7.4032369204110964</v>
      </c>
      <c r="AF6" s="11">
        <v>7.2185859833003683</v>
      </c>
      <c r="AG6" s="11">
        <v>7.0177388737603845</v>
      </c>
      <c r="AH6" s="11">
        <v>6.7995182178871181</v>
      </c>
      <c r="AI6" s="11">
        <v>6.5730865761061974</v>
      </c>
      <c r="AJ6" s="11">
        <v>6.3298611276855201</v>
      </c>
      <c r="AK6" s="11">
        <v>6.0900835189006877</v>
      </c>
      <c r="AL6" s="11">
        <v>6.1637721602338029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41.59243191593653</v>
      </c>
      <c r="N7" s="11">
        <v>39.150645527793266</v>
      </c>
      <c r="O7" s="11">
        <v>38.091210887951135</v>
      </c>
      <c r="P7" s="11">
        <v>36.186774487547076</v>
      </c>
      <c r="Q7" s="11">
        <v>40.519937934020987</v>
      </c>
      <c r="R7" s="11">
        <v>34.170312091269558</v>
      </c>
      <c r="S7" s="11">
        <v>39.553243330351627</v>
      </c>
      <c r="T7" s="11">
        <v>36.022418322910838</v>
      </c>
      <c r="U7" s="11">
        <v>37.312526829809151</v>
      </c>
      <c r="V7" s="11">
        <v>39.028188118945302</v>
      </c>
      <c r="W7" s="11">
        <v>35.224198890986358</v>
      </c>
      <c r="X7" s="11">
        <v>31.924981080259528</v>
      </c>
      <c r="Y7" s="11">
        <v>33.602055835257687</v>
      </c>
      <c r="Z7" s="11">
        <v>33.375802976365904</v>
      </c>
      <c r="AA7" s="11">
        <v>33.009123860862488</v>
      </c>
      <c r="AB7" s="11">
        <v>32.450726456552012</v>
      </c>
      <c r="AC7" s="11">
        <v>31.823961924477338</v>
      </c>
      <c r="AD7" s="11">
        <v>31.114155785203476</v>
      </c>
      <c r="AE7" s="11">
        <v>30.336500330741146</v>
      </c>
      <c r="AF7" s="11">
        <v>29.501746095118435</v>
      </c>
      <c r="AG7" s="11">
        <v>28.597136778823895</v>
      </c>
      <c r="AH7" s="11">
        <v>27.621816484832912</v>
      </c>
      <c r="AI7" s="11">
        <v>26.589470126536114</v>
      </c>
      <c r="AJ7" s="11">
        <v>25.506140902665511</v>
      </c>
      <c r="AK7" s="11">
        <v>24.402334834025364</v>
      </c>
      <c r="AL7" s="11">
        <v>23.239405754102119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57.538384676083929</v>
      </c>
      <c r="N8" s="11">
        <v>59.946741036959637</v>
      </c>
      <c r="O8" s="11">
        <v>60.59604449648721</v>
      </c>
      <c r="P8" s="11">
        <v>58.953189487698964</v>
      </c>
      <c r="Q8" s="11">
        <v>59.899094468550224</v>
      </c>
      <c r="R8" s="11">
        <v>59.825055668715542</v>
      </c>
      <c r="S8" s="11">
        <v>57.311274461925308</v>
      </c>
      <c r="T8" s="11">
        <v>59.558063714954571</v>
      </c>
      <c r="U8" s="11">
        <v>58.539450875566878</v>
      </c>
      <c r="V8" s="11">
        <v>56.337973428677003</v>
      </c>
      <c r="W8" s="11">
        <v>53.038112613415286</v>
      </c>
      <c r="X8" s="11">
        <v>50.617256249783424</v>
      </c>
      <c r="Y8" s="11">
        <v>51.171227823634545</v>
      </c>
      <c r="Z8" s="11">
        <v>50.680715107427851</v>
      </c>
      <c r="AA8" s="11">
        <v>50.040885614580468</v>
      </c>
      <c r="AB8" s="11">
        <v>49.184902475049213</v>
      </c>
      <c r="AC8" s="11">
        <v>48.277781399555771</v>
      </c>
      <c r="AD8" s="11">
        <v>47.34868078778252</v>
      </c>
      <c r="AE8" s="11">
        <v>46.411509046777056</v>
      </c>
      <c r="AF8" s="11">
        <v>45.472393165531223</v>
      </c>
      <c r="AG8" s="11">
        <v>44.552092396514333</v>
      </c>
      <c r="AH8" s="11">
        <v>43.622073276619872</v>
      </c>
      <c r="AI8" s="11">
        <v>42.683574426454349</v>
      </c>
      <c r="AJ8" s="11">
        <v>41.74220494124949</v>
      </c>
      <c r="AK8" s="11">
        <v>40.774941293821243</v>
      </c>
      <c r="AL8" s="11">
        <v>39.739903923061917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57.963350644235462</v>
      </c>
      <c r="N9" s="11">
        <v>54.736132575935201</v>
      </c>
      <c r="O9" s="11">
        <v>55.517698863278582</v>
      </c>
      <c r="P9" s="11">
        <v>59.750180460597321</v>
      </c>
      <c r="Q9" s="11">
        <v>59.711452470241035</v>
      </c>
      <c r="R9" s="11">
        <v>60.470063592309188</v>
      </c>
      <c r="S9" s="11">
        <v>61.863112735984693</v>
      </c>
      <c r="T9" s="11">
        <v>64.105822992121432</v>
      </c>
      <c r="U9" s="11">
        <v>63.473820428241524</v>
      </c>
      <c r="V9" s="11">
        <v>63.294486040351025</v>
      </c>
      <c r="W9" s="11">
        <v>60.092427668941255</v>
      </c>
      <c r="X9" s="11">
        <v>56.972130635014629</v>
      </c>
      <c r="Y9" s="11">
        <v>60.745531446357099</v>
      </c>
      <c r="Z9" s="11">
        <v>61.461612457099505</v>
      </c>
      <c r="AA9" s="11">
        <v>62.041896567763509</v>
      </c>
      <c r="AB9" s="11">
        <v>62.405438647183644</v>
      </c>
      <c r="AC9" s="11">
        <v>62.717331917447297</v>
      </c>
      <c r="AD9" s="11">
        <v>63.01227920282291</v>
      </c>
      <c r="AE9" s="11">
        <v>63.303910732955146</v>
      </c>
      <c r="AF9" s="11">
        <v>63.598622769574703</v>
      </c>
      <c r="AG9" s="11">
        <v>63.925383598738634</v>
      </c>
      <c r="AH9" s="11">
        <v>64.252847366466327</v>
      </c>
      <c r="AI9" s="11">
        <v>64.579858365229825</v>
      </c>
      <c r="AJ9" s="11">
        <v>64.9220242013795</v>
      </c>
      <c r="AK9" s="11">
        <v>65.251694156005627</v>
      </c>
      <c r="AL9" s="11">
        <v>65.498204391493857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13.230241730641604</v>
      </c>
      <c r="N10" s="11">
        <v>13.122363297548834</v>
      </c>
      <c r="O10" s="11">
        <v>13.778543102248481</v>
      </c>
      <c r="P10" s="11">
        <v>13.426216878352202</v>
      </c>
      <c r="Q10" s="11">
        <v>14.812821870512641</v>
      </c>
      <c r="R10" s="11">
        <v>13.975462505546393</v>
      </c>
      <c r="S10" s="11">
        <v>15.387874509576555</v>
      </c>
      <c r="T10" s="11">
        <v>15.259563036532059</v>
      </c>
      <c r="U10" s="11">
        <v>14.599548089520637</v>
      </c>
      <c r="V10" s="11">
        <v>13.803521416634128</v>
      </c>
      <c r="W10" s="11">
        <v>14.503043702079193</v>
      </c>
      <c r="X10" s="11">
        <v>16.471346809726896</v>
      </c>
      <c r="Y10" s="11">
        <v>15.313917821417146</v>
      </c>
      <c r="Z10" s="11">
        <v>15.659162068580791</v>
      </c>
      <c r="AA10" s="11">
        <v>15.967028162131378</v>
      </c>
      <c r="AB10" s="11">
        <v>16.21469069713379</v>
      </c>
      <c r="AC10" s="11">
        <v>16.46128667912803</v>
      </c>
      <c r="AD10" s="11">
        <v>16.707524531090609</v>
      </c>
      <c r="AE10">
        <v>16.957579286423307</v>
      </c>
      <c r="AF10">
        <v>17.210502147273971</v>
      </c>
      <c r="AG10">
        <v>17.479988573783775</v>
      </c>
      <c r="AH10">
        <v>17.755690526944733</v>
      </c>
      <c r="AI10" s="11">
        <v>18.037892583332468</v>
      </c>
      <c r="AJ10" s="11">
        <v>18.345353210076368</v>
      </c>
      <c r="AK10" s="11">
        <v>18.659225858257091</v>
      </c>
      <c r="AL10" s="11">
        <v>18.930952405348243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15.794050153998583</v>
      </c>
      <c r="N11" s="11">
        <v>15.585473594628192</v>
      </c>
      <c r="O11" s="11">
        <v>15.705849654783851</v>
      </c>
      <c r="P11" s="11">
        <v>16.250241989362145</v>
      </c>
      <c r="Q11" s="11">
        <v>16.746793015445348</v>
      </c>
      <c r="R11" s="11">
        <v>15.430269425122217</v>
      </c>
      <c r="S11" s="11">
        <v>16.508430077688306</v>
      </c>
      <c r="T11" s="11">
        <v>16.236560234557938</v>
      </c>
      <c r="U11" s="11">
        <v>15.717679900630657</v>
      </c>
      <c r="V11" s="11">
        <v>14.0964178940668</v>
      </c>
      <c r="W11" s="11">
        <v>14.824735695648069</v>
      </c>
      <c r="X11" s="11">
        <v>16.285128666708161</v>
      </c>
      <c r="Y11" s="11">
        <v>15.177909822168784</v>
      </c>
      <c r="Z11" s="11">
        <v>15.409200967273229</v>
      </c>
      <c r="AA11" s="11">
        <v>15.619709502244033</v>
      </c>
      <c r="AB11" s="11">
        <v>15.770911119980612</v>
      </c>
      <c r="AC11" s="11">
        <v>15.921935801340252</v>
      </c>
      <c r="AD11" s="11">
        <v>16.084768558407156</v>
      </c>
      <c r="AE11">
        <v>16.273254158226361</v>
      </c>
      <c r="AF11">
        <v>16.481009316522382</v>
      </c>
      <c r="AG11">
        <v>16.710852477399186</v>
      </c>
      <c r="AH11">
        <v>16.955138614287808</v>
      </c>
      <c r="AI11" s="11">
        <v>17.222983205619524</v>
      </c>
      <c r="AJ11" s="11">
        <v>17.489266583786126</v>
      </c>
      <c r="AK11" s="11">
        <v>17.723477288099094</v>
      </c>
      <c r="AL11" s="11">
        <v>17.958729924619714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38.549048139627665</v>
      </c>
      <c r="N12" s="11">
        <v>40.596517179602401</v>
      </c>
      <c r="O12" s="11">
        <v>42.383120435234133</v>
      </c>
      <c r="P12" s="11">
        <v>43.802815833310149</v>
      </c>
      <c r="Q12" s="11">
        <v>47.495270239407056</v>
      </c>
      <c r="R12" s="11">
        <v>46.33270115066</v>
      </c>
      <c r="S12" s="11">
        <v>50.080953717309491</v>
      </c>
      <c r="T12" s="11">
        <v>50.420410080272298</v>
      </c>
      <c r="U12" s="11">
        <v>49.971541483950205</v>
      </c>
      <c r="V12" s="11">
        <v>47.337415273127924</v>
      </c>
      <c r="W12" s="11">
        <v>49.492504723829171</v>
      </c>
      <c r="X12" s="11">
        <v>55.588962009458818</v>
      </c>
      <c r="Y12" s="11">
        <v>52.829647076822788</v>
      </c>
      <c r="Z12" s="11">
        <v>54.180241217573936</v>
      </c>
      <c r="AA12" s="11">
        <v>55.398598094954906</v>
      </c>
      <c r="AB12" s="11">
        <v>56.397172750058743</v>
      </c>
      <c r="AC12" s="11">
        <v>57.347106312834065</v>
      </c>
      <c r="AD12" s="11">
        <v>58.269019130545153</v>
      </c>
      <c r="AE12">
        <v>59.203940569145992</v>
      </c>
      <c r="AF12">
        <v>60.136145099186578</v>
      </c>
      <c r="AG12">
        <v>61.105103319008265</v>
      </c>
      <c r="AH12">
        <v>62.083501990577147</v>
      </c>
      <c r="AI12">
        <v>63.056469797104135</v>
      </c>
      <c r="AJ12">
        <v>64.03535538998436</v>
      </c>
      <c r="AK12">
        <v>65.035374012222647</v>
      </c>
      <c r="AL12">
        <v>65.986687638810096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18.156590112933582</v>
      </c>
      <c r="N13" s="11">
        <v>15.957161104478265</v>
      </c>
      <c r="O13" s="11">
        <v>17.115781503200704</v>
      </c>
      <c r="P13" s="11">
        <v>15.724851102457725</v>
      </c>
      <c r="Q13" s="11">
        <v>20.679092286064069</v>
      </c>
      <c r="R13" s="11">
        <v>21.495243618986073</v>
      </c>
      <c r="S13" s="11">
        <v>22.980884487318939</v>
      </c>
      <c r="T13" s="11">
        <v>26.627404882734115</v>
      </c>
      <c r="U13" s="11">
        <v>25.556493012446371</v>
      </c>
      <c r="V13" s="11">
        <v>27.31826234249656</v>
      </c>
      <c r="W13" s="11">
        <v>27.637839014255576</v>
      </c>
      <c r="X13" s="11">
        <v>28.065067636042922</v>
      </c>
      <c r="Y13" s="11">
        <v>30.952810036805314</v>
      </c>
      <c r="Z13" s="11">
        <v>32.78889957479791</v>
      </c>
      <c r="AA13" s="11">
        <v>34.592734112432062</v>
      </c>
      <c r="AB13" s="11">
        <v>36.293652615972192</v>
      </c>
      <c r="AC13" s="11">
        <v>37.99847904634268</v>
      </c>
      <c r="AD13" s="11">
        <v>39.718796601370897</v>
      </c>
      <c r="AE13">
        <v>41.464019006057114</v>
      </c>
      <c r="AF13">
        <v>43.238177924754325</v>
      </c>
      <c r="AG13">
        <v>45.065569200237029</v>
      </c>
      <c r="AH13">
        <v>46.926877484608546</v>
      </c>
      <c r="AI13">
        <v>48.824114642199852</v>
      </c>
      <c r="AJ13">
        <v>50.762146545476476</v>
      </c>
      <c r="AK13">
        <v>52.72783139988482</v>
      </c>
      <c r="AL13">
        <v>54.666864789192971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2.5360131875765357</v>
      </c>
      <c r="N14" s="11">
        <v>2.3287452644923214</v>
      </c>
      <c r="O14" s="11">
        <v>2.4454415726829617</v>
      </c>
      <c r="P14" s="11">
        <v>2.3390586528154427</v>
      </c>
      <c r="Q14" s="11">
        <v>2.9926702241536289</v>
      </c>
      <c r="R14" s="11">
        <v>3.1769372328674748</v>
      </c>
      <c r="S14" s="11">
        <v>3.3381860073314398</v>
      </c>
      <c r="T14" s="11">
        <v>3.8821574623774251</v>
      </c>
      <c r="U14" s="11">
        <v>3.7351598770998926</v>
      </c>
      <c r="V14" s="11">
        <v>3.9943782868248707</v>
      </c>
      <c r="W14" s="11">
        <v>3.9068010862733207</v>
      </c>
      <c r="X14" s="11">
        <v>3.9868670051838437</v>
      </c>
      <c r="Y14" s="11">
        <v>4.4220177334207555</v>
      </c>
      <c r="Z14" s="11">
        <v>4.6712947412105974</v>
      </c>
      <c r="AA14" s="11">
        <v>4.9192757968129524</v>
      </c>
      <c r="AB14" s="11">
        <v>5.154217924227086</v>
      </c>
      <c r="AC14" s="11">
        <v>5.3877818861424256</v>
      </c>
      <c r="AD14" s="11">
        <v>5.6226702992844917</v>
      </c>
      <c r="AE14">
        <v>5.8640499492624336</v>
      </c>
      <c r="AF14">
        <v>6.1088174987381105</v>
      </c>
      <c r="AG14">
        <v>6.3601347817343887</v>
      </c>
      <c r="AH14">
        <v>6.6155360377756063</v>
      </c>
      <c r="AI14">
        <v>6.8735502774177633</v>
      </c>
      <c r="AJ14">
        <v>7.1346470976968543</v>
      </c>
      <c r="AK14">
        <v>7.3990376387834802</v>
      </c>
      <c r="AL14">
        <v>7.6604790131372313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Cornwall and the Isles of Scilly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Cornwall and the Isles of Scilly</v>
      </c>
      <c r="W1" s="203" t="str">
        <f>CONCATENATE("Shift-share Figure 1: Levels of Employment, ",C4," - ",F40,", ",Info!B5)</f>
        <v>Shift-share Figure 1: Levels of Employment, 2015 - 2035, Cornwall and the Isles of Scilly</v>
      </c>
      <c r="AK1" s="203" t="str">
        <f>CONCATENATE("Shift-share Figure 1.1: Net Changes, ",C4,"-",F40,", ",Info!B5)</f>
        <v>Shift-share Figure 1.1: Net Changes, 2015-2035, Cornwall and the Isles of Scilly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15.25990230417354</v>
      </c>
      <c r="C8" s="141">
        <f t="shared" ref="C8:C33" si="0">B8/B$35*100</f>
        <v>5.7732462816702199</v>
      </c>
      <c r="E8" s="151">
        <v>18.739880655007713</v>
      </c>
      <c r="F8" s="141">
        <f t="shared" ref="F8:F33" si="1">E8/E$35*100</f>
        <v>6.9646601287421257</v>
      </c>
      <c r="H8" s="151">
        <f>E8-B8</f>
        <v>3.4799783508341733</v>
      </c>
      <c r="I8" s="141">
        <f>IF(B8&lt;&gt;0,((E8/B8)-1)*100,0)</f>
        <v>22.804722346632644</v>
      </c>
      <c r="K8" s="207">
        <f t="shared" ref="K8:K33" si="2">(($E$35/$B$35)-1)*B8</f>
        <v>0.2742291983793298</v>
      </c>
      <c r="L8" s="141">
        <f>IF(B8&lt;&gt;0,K8/B8*100,0)</f>
        <v>1.7970573658543598</v>
      </c>
      <c r="N8" s="151">
        <f>H8-(K8+Q8)</f>
        <v>3.3083354529962925</v>
      </c>
      <c r="O8" s="141">
        <f>IF(B8&lt;&gt;0,N8/B8*100,0)</f>
        <v>21.679925513621882</v>
      </c>
      <c r="Q8" s="151">
        <v>-0.10258630054144907</v>
      </c>
      <c r="R8" s="141">
        <f>IF(B8&lt;&gt;0,Q8/B8*100,0)</f>
        <v>-0.67226053284359499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10.969041502036882</v>
      </c>
      <c r="C9" s="141">
        <f t="shared" si="0"/>
        <v>4.1498940689679911</v>
      </c>
      <c r="E9" s="151">
        <v>12.3655074927022</v>
      </c>
      <c r="F9" s="141">
        <f t="shared" si="1"/>
        <v>4.5956299611263223</v>
      </c>
      <c r="H9" s="151">
        <f t="shared" ref="H9:H32" si="3">E9-B9</f>
        <v>1.3964659906653178</v>
      </c>
      <c r="I9" s="141">
        <f t="shared" ref="I9:I32" si="4">IF(B9&lt;&gt;0,((E9/B9)-1)*100,0)</f>
        <v>12.730975540624968</v>
      </c>
      <c r="K9" s="207">
        <f t="shared" si="2"/>
        <v>0.1971199682759755</v>
      </c>
      <c r="L9" s="141">
        <f t="shared" ref="L9:L32" si="5">IF(B9&lt;&gt;0,K9/B9*100,0)</f>
        <v>1.7970573658543598</v>
      </c>
      <c r="N9" s="151">
        <f t="shared" ref="N9:N31" si="6">H9-(K9+Q9)</f>
        <v>0.45655975411215932</v>
      </c>
      <c r="O9" s="141">
        <f>IF(B9&lt;&gt;0,N9/B9*100,0)</f>
        <v>4.162257513816308</v>
      </c>
      <c r="Q9" s="151">
        <v>0.74278626827718297</v>
      </c>
      <c r="R9" s="141">
        <f>IF(B9&lt;&gt;0,Q9/B9*100,0)</f>
        <v>6.7716606609543071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11.679072863282208</v>
      </c>
      <c r="C10" s="141">
        <f t="shared" si="0"/>
        <v>4.4185187190129458</v>
      </c>
      <c r="E10" s="151">
        <v>13.464162305448371</v>
      </c>
      <c r="F10" s="141">
        <f t="shared" si="1"/>
        <v>5.0039440539665661</v>
      </c>
      <c r="H10" s="151">
        <f t="shared" si="3"/>
        <v>1.7850894421661625</v>
      </c>
      <c r="I10" s="141">
        <f t="shared" si="4"/>
        <v>15.28451327483622</v>
      </c>
      <c r="K10" s="207">
        <f t="shared" si="2"/>
        <v>0.20987963915311061</v>
      </c>
      <c r="L10" s="141">
        <f t="shared" si="5"/>
        <v>1.7970573658543598</v>
      </c>
      <c r="N10" s="151">
        <f t="shared" si="6"/>
        <v>1.9072074708060607</v>
      </c>
      <c r="O10" s="141">
        <f t="shared" ref="O10:O32" si="7">IF(B10&lt;&gt;0,N10/B10*100,0)</f>
        <v>16.330127340862159</v>
      </c>
      <c r="Q10" s="151">
        <v>-0.33199766779300888</v>
      </c>
      <c r="R10" s="141">
        <f t="shared" ref="R10:R32" si="8">IF(B10&lt;&gt;0,Q10/B10*100,0)</f>
        <v>-2.8426714318803081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11.130433871926517</v>
      </c>
      <c r="C11" s="141">
        <f t="shared" si="0"/>
        <v>4.2109532999370156</v>
      </c>
      <c r="E11" s="151">
        <v>12.398197566010566</v>
      </c>
      <c r="F11" s="141">
        <f t="shared" si="1"/>
        <v>4.6077791980594611</v>
      </c>
      <c r="H11" s="151">
        <f>E11-B11</f>
        <v>1.2677636940840493</v>
      </c>
      <c r="I11" s="141">
        <f>IF(B11&lt;&gt;0,((E11/B11)-1)*100,0)</f>
        <v>11.390065370961299</v>
      </c>
      <c r="K11" s="207">
        <f t="shared" si="2"/>
        <v>0.20002028174700409</v>
      </c>
      <c r="L11" s="141">
        <f t="shared" si="5"/>
        <v>1.7970573658543598</v>
      </c>
      <c r="N11" s="151">
        <f t="shared" si="6"/>
        <v>1.4358819110563703</v>
      </c>
      <c r="O11" s="141">
        <f t="shared" si="7"/>
        <v>12.900502600154615</v>
      </c>
      <c r="Q11" s="151">
        <v>-0.36813849871932514</v>
      </c>
      <c r="R11" s="141">
        <f>IF(B11&lt;&gt;0,Q11/B11*100,0)</f>
        <v>-3.3074945950476748</v>
      </c>
      <c r="T11" s="136"/>
    </row>
    <row r="12" spans="1:97" x14ac:dyDescent="0.2">
      <c r="A12" s="10" t="str">
        <f>name!$D8</f>
        <v>23 Teaching and other educational professionals</v>
      </c>
      <c r="B12" s="151">
        <v>12.13358767565421</v>
      </c>
      <c r="C12" s="141">
        <f t="shared" si="0"/>
        <v>4.5904743382683222</v>
      </c>
      <c r="E12" s="151">
        <v>12.563956501456921</v>
      </c>
      <c r="F12" s="141">
        <f t="shared" si="1"/>
        <v>4.6693833603238284</v>
      </c>
      <c r="H12" s="151">
        <f t="shared" si="3"/>
        <v>0.43036882580271119</v>
      </c>
      <c r="I12" s="141">
        <f t="shared" si="4"/>
        <v>3.5469214654972658</v>
      </c>
      <c r="K12" s="207">
        <f t="shared" si="2"/>
        <v>0.2180475310677408</v>
      </c>
      <c r="L12" s="141">
        <f t="shared" si="5"/>
        <v>1.7970573658543598</v>
      </c>
      <c r="N12" s="151">
        <f t="shared" si="6"/>
        <v>1.1512008710837836</v>
      </c>
      <c r="O12" s="141">
        <f t="shared" si="7"/>
        <v>9.4877203829304673</v>
      </c>
      <c r="Q12" s="151">
        <v>-0.93887957634881303</v>
      </c>
      <c r="R12" s="141">
        <f t="shared" si="8"/>
        <v>-7.7378562832875488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13.081249669422162</v>
      </c>
      <c r="C13" s="141">
        <f t="shared" si="0"/>
        <v>4.9490012785295772</v>
      </c>
      <c r="E13" s="151">
        <v>16.226770078235695</v>
      </c>
      <c r="F13" s="141">
        <f t="shared" si="1"/>
        <v>6.0306647978547314</v>
      </c>
      <c r="H13" s="151">
        <f t="shared" si="3"/>
        <v>3.1455204088135336</v>
      </c>
      <c r="I13" s="141">
        <f t="shared" si="4"/>
        <v>24.046023799746653</v>
      </c>
      <c r="K13" s="207">
        <f t="shared" si="2"/>
        <v>0.23507756073015004</v>
      </c>
      <c r="L13" s="141">
        <f t="shared" si="5"/>
        <v>1.7970573658543598</v>
      </c>
      <c r="N13" s="151">
        <f>H13-(K13+Q13)</f>
        <v>3.0182059319987835</v>
      </c>
      <c r="O13" s="141">
        <f>IF(B13&lt;&gt;0,N13/B13*100,0)</f>
        <v>23.072764516175667</v>
      </c>
      <c r="Q13" s="151">
        <v>-0.10776308391540007</v>
      </c>
      <c r="R13" s="141">
        <f t="shared" si="8"/>
        <v>-0.82379808228337481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3.6697116443512661</v>
      </c>
      <c r="C14" s="141">
        <f t="shared" si="0"/>
        <v>1.3883541770617041</v>
      </c>
      <c r="E14" s="151">
        <v>4.5583907085824737</v>
      </c>
      <c r="F14" s="141">
        <f t="shared" si="1"/>
        <v>1.694121889234617</v>
      </c>
      <c r="H14" s="151">
        <f t="shared" si="3"/>
        <v>0.88867906423120768</v>
      </c>
      <c r="I14" s="141">
        <f t="shared" si="4"/>
        <v>24.21659112097101</v>
      </c>
      <c r="K14" s="207">
        <f t="shared" si="2"/>
        <v>6.5946823410429581E-2</v>
      </c>
      <c r="L14" s="141">
        <f>IF(B14&lt;&gt;0,K14/B14*100,0)</f>
        <v>1.7970573658543598</v>
      </c>
      <c r="N14" s="151">
        <f t="shared" si="6"/>
        <v>0.92572671536559925</v>
      </c>
      <c r="O14" s="141">
        <f t="shared" si="7"/>
        <v>25.226143225464515</v>
      </c>
      <c r="Q14" s="151">
        <v>-0.10299447454482115</v>
      </c>
      <c r="R14" s="141">
        <f t="shared" si="8"/>
        <v>-2.806609470347869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4.9437037661279195</v>
      </c>
      <c r="C15" s="141">
        <f t="shared" si="0"/>
        <v>1.8703408984257475</v>
      </c>
      <c r="E15" s="151">
        <v>5.3343914547576281</v>
      </c>
      <c r="F15" s="141">
        <f t="shared" si="1"/>
        <v>1.982521882610029</v>
      </c>
      <c r="H15" s="151">
        <f t="shared" si="3"/>
        <v>0.3906876886297086</v>
      </c>
      <c r="I15" s="141">
        <f t="shared" si="4"/>
        <v>7.9027325890060007</v>
      </c>
      <c r="K15" s="207">
        <f t="shared" si="2"/>
        <v>8.884119267522117E-2</v>
      </c>
      <c r="L15" s="141">
        <f t="shared" si="5"/>
        <v>1.7970573658543598</v>
      </c>
      <c r="N15" s="151">
        <f t="shared" si="6"/>
        <v>0.47899676592198714</v>
      </c>
      <c r="O15" s="141">
        <f t="shared" si="7"/>
        <v>9.6890264583380183</v>
      </c>
      <c r="Q15" s="151">
        <v>-0.17715026996749969</v>
      </c>
      <c r="R15" s="141">
        <f t="shared" si="8"/>
        <v>-3.5833512351863659</v>
      </c>
      <c r="T15" s="11"/>
    </row>
    <row r="16" spans="1:97" x14ac:dyDescent="0.2">
      <c r="A16" s="10" t="str">
        <f>name!$D12</f>
        <v>33 Protective service occupations</v>
      </c>
      <c r="B16" s="151">
        <v>1.6141128294358236</v>
      </c>
      <c r="C16" s="141">
        <f t="shared" si="0"/>
        <v>0.61066386304373232</v>
      </c>
      <c r="E16" s="151">
        <v>1.7782805261587009</v>
      </c>
      <c r="F16" s="141">
        <f t="shared" si="1"/>
        <v>0.66089639023109215</v>
      </c>
      <c r="H16" s="151">
        <f t="shared" si="3"/>
        <v>0.16416769672287734</v>
      </c>
      <c r="I16" s="141">
        <f t="shared" si="4"/>
        <v>10.170769584940253</v>
      </c>
      <c r="K16" s="207">
        <f t="shared" si="2"/>
        <v>2.9006533494576686E-2</v>
      </c>
      <c r="L16" s="141">
        <f t="shared" si="5"/>
        <v>1.7970573658543598</v>
      </c>
      <c r="N16" s="151">
        <f t="shared" si="6"/>
        <v>0.11886446134837467</v>
      </c>
      <c r="O16" s="141">
        <f t="shared" si="7"/>
        <v>7.3640738850902414</v>
      </c>
      <c r="Q16" s="151">
        <v>1.6296701879925986E-2</v>
      </c>
      <c r="R16" s="141">
        <f t="shared" si="8"/>
        <v>1.0096383339956556</v>
      </c>
      <c r="T16" s="11"/>
    </row>
    <row r="17" spans="1:20" x14ac:dyDescent="0.2">
      <c r="A17" s="10" t="str">
        <f>name!$D13</f>
        <v>34 Culture, media and sports occupations</v>
      </c>
      <c r="B17" s="151">
        <v>5.4445814823343968</v>
      </c>
      <c r="C17" s="141">
        <f t="shared" si="0"/>
        <v>2.0598368961733637</v>
      </c>
      <c r="E17" s="151">
        <v>5.5602539680347114</v>
      </c>
      <c r="F17" s="141">
        <f t="shared" si="1"/>
        <v>2.0664634866019429</v>
      </c>
      <c r="H17" s="151">
        <f t="shared" si="3"/>
        <v>0.11567248570031463</v>
      </c>
      <c r="I17" s="141">
        <f t="shared" si="4"/>
        <v>2.1245432008984988</v>
      </c>
      <c r="K17" s="207">
        <f t="shared" si="2"/>
        <v>9.7842252568232771E-2</v>
      </c>
      <c r="L17" s="141">
        <f t="shared" si="5"/>
        <v>1.7970573658543598</v>
      </c>
      <c r="N17" s="151">
        <f t="shared" si="6"/>
        <v>0.30065537575902274</v>
      </c>
      <c r="O17" s="141">
        <f t="shared" si="7"/>
        <v>5.5221026030106346</v>
      </c>
      <c r="Q17" s="151">
        <v>-0.28282514262694086</v>
      </c>
      <c r="R17" s="141">
        <f t="shared" si="8"/>
        <v>-5.1946167679664867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13.342921106071838</v>
      </c>
      <c r="C18" s="141">
        <f t="shared" si="0"/>
        <v>5.0479988748801041</v>
      </c>
      <c r="E18" s="151">
        <v>14.836657678720641</v>
      </c>
      <c r="F18" s="141">
        <f t="shared" si="1"/>
        <v>5.5140307497726058</v>
      </c>
      <c r="H18" s="151">
        <f t="shared" si="3"/>
        <v>1.4937365726488032</v>
      </c>
      <c r="I18" s="141">
        <f t="shared" si="4"/>
        <v>11.194974179747351</v>
      </c>
      <c r="K18" s="207">
        <f t="shared" si="2"/>
        <v>0.23977994655679999</v>
      </c>
      <c r="L18" s="141">
        <f t="shared" si="5"/>
        <v>1.7970573658543598</v>
      </c>
      <c r="N18" s="151">
        <f t="shared" si="6"/>
        <v>1.2761667369983511</v>
      </c>
      <c r="O18" s="141">
        <f t="shared" si="7"/>
        <v>9.5643729499203722</v>
      </c>
      <c r="Q18" s="151">
        <v>-2.2210110906347821E-2</v>
      </c>
      <c r="R18" s="141">
        <f t="shared" si="8"/>
        <v>-0.16645613602737167</v>
      </c>
      <c r="T18" s="11"/>
    </row>
    <row r="19" spans="1:20" x14ac:dyDescent="0.2">
      <c r="A19" s="10" t="str">
        <f>name!$D15</f>
        <v>41 Administrative occupations</v>
      </c>
      <c r="B19" s="151">
        <v>19.841504673109636</v>
      </c>
      <c r="C19" s="141">
        <f t="shared" si="0"/>
        <v>7.506594131041286</v>
      </c>
      <c r="E19" s="151">
        <v>20.265148302931941</v>
      </c>
      <c r="F19" s="141">
        <f t="shared" si="1"/>
        <v>7.5315245057742937</v>
      </c>
      <c r="H19" s="151">
        <f t="shared" si="3"/>
        <v>0.42364362982230475</v>
      </c>
      <c r="I19" s="141">
        <f t="shared" si="4"/>
        <v>2.1351386238184444</v>
      </c>
      <c r="K19" s="207">
        <f t="shared" si="2"/>
        <v>0.35656322122445372</v>
      </c>
      <c r="L19" s="141">
        <f t="shared" si="5"/>
        <v>1.7970573658543598</v>
      </c>
      <c r="N19" s="151">
        <f t="shared" si="6"/>
        <v>8.411716283159576E-2</v>
      </c>
      <c r="O19" s="141">
        <f t="shared" si="7"/>
        <v>0.42394548305399565</v>
      </c>
      <c r="Q19" s="151">
        <v>-1.703675423374474E-2</v>
      </c>
      <c r="R19" s="141">
        <f t="shared" si="8"/>
        <v>-8.5864225089914384E-2</v>
      </c>
      <c r="T19" s="11"/>
    </row>
    <row r="20" spans="1:20" x14ac:dyDescent="0.2">
      <c r="A20" s="10" t="str">
        <f>name!$D16</f>
        <v>42 Secretarial and related occupations</v>
      </c>
      <c r="B20" s="151">
        <v>5.4813237089955189</v>
      </c>
      <c r="C20" s="141">
        <f t="shared" si="0"/>
        <v>2.0737375043963664</v>
      </c>
      <c r="E20" s="151">
        <v>4.8770469595639367</v>
      </c>
      <c r="F20" s="141">
        <f t="shared" si="1"/>
        <v>1.8125502040591293</v>
      </c>
      <c r="H20" s="151">
        <f t="shared" si="3"/>
        <v>-0.60427674943158216</v>
      </c>
      <c r="I20" s="141">
        <f t="shared" si="4"/>
        <v>-11.024285036110726</v>
      </c>
      <c r="K20" s="207">
        <f t="shared" si="2"/>
        <v>9.8502531458825371E-2</v>
      </c>
      <c r="L20" s="141">
        <f t="shared" si="5"/>
        <v>1.7970573658543598</v>
      </c>
      <c r="N20" s="151">
        <f t="shared" si="6"/>
        <v>-0.74314955462340504</v>
      </c>
      <c r="O20" s="141">
        <f t="shared" si="7"/>
        <v>-13.557848324188667</v>
      </c>
      <c r="Q20" s="151">
        <v>4.0370273732997515E-2</v>
      </c>
      <c r="R20" s="141">
        <f t="shared" si="8"/>
        <v>0.73650592222358602</v>
      </c>
      <c r="T20" s="11"/>
    </row>
    <row r="21" spans="1:20" x14ac:dyDescent="0.2">
      <c r="A21" s="10" t="str">
        <f>name!$D17</f>
        <v>51 Skilled agricultural and related trades</v>
      </c>
      <c r="B21" s="151">
        <v>5.1006222444355114</v>
      </c>
      <c r="C21" s="141">
        <f t="shared" si="0"/>
        <v>1.9297075315376044</v>
      </c>
      <c r="E21" s="151">
        <v>5.203935701358259</v>
      </c>
      <c r="F21" s="141">
        <f t="shared" si="1"/>
        <v>1.934038116838404</v>
      </c>
      <c r="H21" s="151">
        <f t="shared" si="3"/>
        <v>0.10331345692274763</v>
      </c>
      <c r="I21" s="141">
        <f t="shared" si="4"/>
        <v>2.0255069278156457</v>
      </c>
      <c r="K21" s="207">
        <f t="shared" si="2"/>
        <v>9.1661107748034321E-2</v>
      </c>
      <c r="L21" s="141">
        <f t="shared" si="5"/>
        <v>1.7970573658543598</v>
      </c>
      <c r="N21" s="151">
        <f t="shared" si="6"/>
        <v>-0.35829680174675421</v>
      </c>
      <c r="O21" s="141">
        <f t="shared" si="7"/>
        <v>-7.0245704264344537</v>
      </c>
      <c r="Q21" s="151">
        <v>0.36994915092146752</v>
      </c>
      <c r="R21" s="141">
        <f t="shared" si="8"/>
        <v>7.2530199883957494</v>
      </c>
      <c r="T21" s="11"/>
    </row>
    <row r="22" spans="1:20" x14ac:dyDescent="0.2">
      <c r="A22" s="10" t="str">
        <f>name!$D18</f>
        <v>52 Skilled metal, electrical and electronic trades</v>
      </c>
      <c r="B22" s="151">
        <v>10.57747004191088</v>
      </c>
      <c r="C22" s="141">
        <f t="shared" si="0"/>
        <v>4.0017516738779291</v>
      </c>
      <c r="E22" s="151">
        <v>9.1318181149624866</v>
      </c>
      <c r="F22" s="141">
        <f t="shared" si="1"/>
        <v>3.3938321539528569</v>
      </c>
      <c r="H22" s="151">
        <f t="shared" si="3"/>
        <v>-1.4456519269483934</v>
      </c>
      <c r="I22" s="141">
        <f t="shared" si="4"/>
        <v>-13.667275078258957</v>
      </c>
      <c r="K22" s="207">
        <f t="shared" si="2"/>
        <v>0.19008320450919772</v>
      </c>
      <c r="L22" s="141">
        <f t="shared" si="5"/>
        <v>1.7970573658543598</v>
      </c>
      <c r="N22" s="151">
        <f t="shared" si="6"/>
        <v>-1.6467208369132562</v>
      </c>
      <c r="O22" s="141">
        <f t="shared" si="7"/>
        <v>-15.568191924803285</v>
      </c>
      <c r="Q22" s="151">
        <v>1.0985705455665056E-2</v>
      </c>
      <c r="R22" s="141">
        <f t="shared" si="8"/>
        <v>0.10385948068996304</v>
      </c>
      <c r="T22" s="11"/>
    </row>
    <row r="23" spans="1:20" x14ac:dyDescent="0.2">
      <c r="A23" s="10" t="str">
        <f>name!$D19</f>
        <v>53 Skilled construction and building trades</v>
      </c>
      <c r="B23" s="151">
        <v>11.675972177464688</v>
      </c>
      <c r="C23" s="141">
        <f t="shared" si="0"/>
        <v>4.4173456431629301</v>
      </c>
      <c r="E23" s="151">
        <v>9.5011805640697453</v>
      </c>
      <c r="F23" s="141">
        <f t="shared" si="1"/>
        <v>3.5311053826201082</v>
      </c>
      <c r="H23" s="151">
        <f t="shared" si="3"/>
        <v>-2.1747916133949428</v>
      </c>
      <c r="I23" s="141">
        <f t="shared" si="4"/>
        <v>-18.626214420007081</v>
      </c>
      <c r="K23" s="207">
        <f t="shared" si="2"/>
        <v>0.20982391805023487</v>
      </c>
      <c r="L23" s="141">
        <f t="shared" si="5"/>
        <v>1.7970573658543598</v>
      </c>
      <c r="N23" s="151">
        <f t="shared" si="6"/>
        <v>-3.075353956634717</v>
      </c>
      <c r="O23" s="141">
        <f t="shared" si="7"/>
        <v>-26.339168249906681</v>
      </c>
      <c r="Q23" s="151">
        <v>0.69073842518953943</v>
      </c>
      <c r="R23" s="141">
        <f t="shared" si="8"/>
        <v>5.9158964640452396</v>
      </c>
      <c r="T23" s="11"/>
    </row>
    <row r="24" spans="1:20" x14ac:dyDescent="0.2">
      <c r="A24" s="10" t="str">
        <f>name!$D20</f>
        <v>54 Textiles, printing and other skilled trades</v>
      </c>
      <c r="B24" s="151">
        <v>6.5843523199046219</v>
      </c>
      <c r="C24" s="141">
        <f t="shared" si="0"/>
        <v>2.4910439654452814</v>
      </c>
      <c r="E24" s="151">
        <v>6.1689955013827502</v>
      </c>
      <c r="F24" s="141">
        <f t="shared" si="1"/>
        <v>2.2927017409467219</v>
      </c>
      <c r="H24" s="151">
        <f t="shared" si="3"/>
        <v>-0.41535681852187167</v>
      </c>
      <c r="I24" s="141">
        <f t="shared" si="4"/>
        <v>-6.3082410895030634</v>
      </c>
      <c r="K24" s="207">
        <f t="shared" si="2"/>
        <v>0.11832458835864842</v>
      </c>
      <c r="L24" s="141">
        <f t="shared" si="5"/>
        <v>1.7970573658543598</v>
      </c>
      <c r="N24" s="151">
        <f t="shared" si="6"/>
        <v>-1.0110598772928892</v>
      </c>
      <c r="O24" s="141">
        <f t="shared" si="7"/>
        <v>-15.355494787793114</v>
      </c>
      <c r="Q24" s="151">
        <v>0.47737847041236903</v>
      </c>
      <c r="R24" s="141">
        <f t="shared" si="8"/>
        <v>7.2501963324356877</v>
      </c>
      <c r="T24" s="11"/>
    </row>
    <row r="25" spans="1:20" x14ac:dyDescent="0.2">
      <c r="A25" s="10" t="str">
        <f>name!$D21</f>
        <v>61 Caring personal service occupations</v>
      </c>
      <c r="B25" s="151">
        <v>20.555866211708405</v>
      </c>
      <c r="C25" s="141">
        <f t="shared" si="0"/>
        <v>7.7768570078459183</v>
      </c>
      <c r="E25" s="151">
        <v>19.17990306502125</v>
      </c>
      <c r="F25" s="141">
        <f t="shared" si="1"/>
        <v>7.1281940696029151</v>
      </c>
      <c r="H25" s="151">
        <f t="shared" si="3"/>
        <v>-1.3759631466871554</v>
      </c>
      <c r="I25" s="141">
        <f t="shared" si="4"/>
        <v>-6.6937736046531633</v>
      </c>
      <c r="K25" s="207">
        <f t="shared" si="2"/>
        <v>0.36940070787267343</v>
      </c>
      <c r="L25" s="141">
        <f t="shared" si="5"/>
        <v>1.7970573658543598</v>
      </c>
      <c r="N25" s="151">
        <f t="shared" si="6"/>
        <v>-0.74092132260675403</v>
      </c>
      <c r="O25" s="141">
        <f t="shared" si="7"/>
        <v>-3.6044276362566179</v>
      </c>
      <c r="Q25" s="151">
        <v>-1.0044425319530748</v>
      </c>
      <c r="R25" s="141">
        <f t="shared" si="8"/>
        <v>-4.8864033342509048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6.144599182337565</v>
      </c>
      <c r="C26" s="141">
        <f t="shared" si="0"/>
        <v>2.3246730991247633</v>
      </c>
      <c r="E26" s="151">
        <v>6.0471621566146263</v>
      </c>
      <c r="F26" s="141">
        <f t="shared" si="1"/>
        <v>2.2474224857434022</v>
      </c>
      <c r="H26" s="151">
        <f t="shared" si="3"/>
        <v>-9.7437025722938664E-2</v>
      </c>
      <c r="I26" s="141">
        <f t="shared" si="4"/>
        <v>-1.5857344446976729</v>
      </c>
      <c r="K26" s="207">
        <f t="shared" si="2"/>
        <v>0.11042197220842398</v>
      </c>
      <c r="L26" s="141">
        <f t="shared" si="5"/>
        <v>1.7970573658543598</v>
      </c>
      <c r="N26" s="151">
        <f t="shared" si="6"/>
        <v>-0.34650157104484247</v>
      </c>
      <c r="O26" s="141">
        <f t="shared" si="7"/>
        <v>-5.6391240626540631</v>
      </c>
      <c r="Q26" s="151">
        <v>0.1386425731134798</v>
      </c>
      <c r="R26" s="141">
        <f t="shared" si="8"/>
        <v>2.256332252102025</v>
      </c>
      <c r="T26" s="11"/>
    </row>
    <row r="27" spans="1:20" x14ac:dyDescent="0.2">
      <c r="A27" s="10" t="str">
        <f>name!$D23</f>
        <v>63 Community and civil enforcement occupations</v>
      </c>
      <c r="B27" s="151">
        <v>0.22038217697327314</v>
      </c>
      <c r="C27" s="141">
        <f t="shared" si="0"/>
        <v>8.3376718827967947E-2</v>
      </c>
      <c r="E27" s="151">
        <v>0.25402899302290849</v>
      </c>
      <c r="F27" s="141">
        <f t="shared" si="1"/>
        <v>9.440965136447578E-2</v>
      </c>
      <c r="H27" s="151">
        <f t="shared" si="3"/>
        <v>3.3646816049635347E-2</v>
      </c>
      <c r="I27" s="141">
        <f t="shared" si="4"/>
        <v>15.267485107797917</v>
      </c>
      <c r="K27" s="207">
        <f t="shared" si="2"/>
        <v>3.9603941443283955E-3</v>
      </c>
      <c r="L27" s="141">
        <f t="shared" si="5"/>
        <v>1.7970573658543598</v>
      </c>
      <c r="N27" s="151">
        <f t="shared" si="6"/>
        <v>2.4422971292822261E-2</v>
      </c>
      <c r="O27" s="141">
        <f t="shared" si="7"/>
        <v>11.08209911901549</v>
      </c>
      <c r="Q27" s="151">
        <v>5.2634506124846891E-3</v>
      </c>
      <c r="R27" s="141">
        <f t="shared" si="8"/>
        <v>2.3883286229280758</v>
      </c>
      <c r="T27" s="172"/>
    </row>
    <row r="28" spans="1:20" x14ac:dyDescent="0.2">
      <c r="A28" s="10" t="str">
        <f>name!$D24</f>
        <v>71 Sales occupations</v>
      </c>
      <c r="B28" s="151">
        <v>22.196667575155402</v>
      </c>
      <c r="C28" s="141">
        <f t="shared" si="0"/>
        <v>8.397617887021994</v>
      </c>
      <c r="E28" s="151">
        <v>21.247512871544863</v>
      </c>
      <c r="F28" s="141">
        <f t="shared" si="1"/>
        <v>7.8966194318766698</v>
      </c>
      <c r="H28" s="151">
        <f t="shared" si="3"/>
        <v>-0.94915470361053877</v>
      </c>
      <c r="I28" s="141">
        <f t="shared" si="4"/>
        <v>-4.2761135219816619</v>
      </c>
      <c r="K28" s="207">
        <f t="shared" si="2"/>
        <v>0.39888684963353649</v>
      </c>
      <c r="L28" s="141">
        <f t="shared" si="5"/>
        <v>1.7970573658543598</v>
      </c>
      <c r="N28" s="151">
        <f>H28-(K28+Q28)</f>
        <v>-1.6767715927797735</v>
      </c>
      <c r="O28" s="141">
        <f t="shared" si="7"/>
        <v>-7.5541591416928453</v>
      </c>
      <c r="Q28" s="151">
        <v>0.32873003953569824</v>
      </c>
      <c r="R28" s="141">
        <f t="shared" si="8"/>
        <v>1.480988253856826</v>
      </c>
      <c r="T28" s="11"/>
    </row>
    <row r="29" spans="1:20" x14ac:dyDescent="0.2">
      <c r="A29" s="10" t="str">
        <f>name!$D25</f>
        <v>72 Customer service occupations</v>
      </c>
      <c r="B29" s="151">
        <v>3.6497907237344158</v>
      </c>
      <c r="C29" s="141">
        <f t="shared" si="0"/>
        <v>1.3808175376661016</v>
      </c>
      <c r="E29" s="151">
        <v>4.1584717198178573</v>
      </c>
      <c r="F29" s="141">
        <f t="shared" si="1"/>
        <v>1.5454923495352006</v>
      </c>
      <c r="H29" s="151">
        <f t="shared" si="3"/>
        <v>0.50868099608344153</v>
      </c>
      <c r="I29" s="141">
        <f t="shared" si="4"/>
        <v>13.937264752620294</v>
      </c>
      <c r="K29" s="207">
        <f t="shared" si="2"/>
        <v>6.5588833039138469E-2</v>
      </c>
      <c r="L29" s="141">
        <f t="shared" si="5"/>
        <v>1.7970573658543598</v>
      </c>
      <c r="N29" s="151">
        <f t="shared" si="6"/>
        <v>0.40628934295745261</v>
      </c>
      <c r="O29" s="141">
        <f t="shared" si="7"/>
        <v>11.131853131067826</v>
      </c>
      <c r="Q29" s="151">
        <v>3.6802820086850437E-2</v>
      </c>
      <c r="R29" s="141">
        <f t="shared" si="8"/>
        <v>1.0083542556980991</v>
      </c>
      <c r="T29" s="11"/>
    </row>
    <row r="30" spans="1:20" x14ac:dyDescent="0.2">
      <c r="A30" s="10" t="str">
        <f>name!$D26</f>
        <v>81 Process, plant and machine operatives</v>
      </c>
      <c r="B30" s="151">
        <v>7.4156682981051532</v>
      </c>
      <c r="C30" s="141">
        <f t="shared" si="0"/>
        <v>2.8055539658616433</v>
      </c>
      <c r="E30" s="151">
        <v>5.8996957549503746</v>
      </c>
      <c r="F30" s="141">
        <f t="shared" si="1"/>
        <v>2.1926167275367385</v>
      </c>
      <c r="H30" s="151">
        <f t="shared" si="3"/>
        <v>-1.5159725431547786</v>
      </c>
      <c r="I30" s="141">
        <f t="shared" si="4"/>
        <v>-20.442831073527646</v>
      </c>
      <c r="K30" s="207">
        <f t="shared" si="2"/>
        <v>0.1332638133784253</v>
      </c>
      <c r="L30" s="141">
        <f t="shared" si="5"/>
        <v>1.7970573658543598</v>
      </c>
      <c r="N30" s="151">
        <f t="shared" si="6"/>
        <v>-1.3838483619776085</v>
      </c>
      <c r="O30" s="141">
        <f t="shared" si="7"/>
        <v>-18.661141603801354</v>
      </c>
      <c r="Q30" s="151">
        <v>-0.26538799455559531</v>
      </c>
      <c r="R30" s="141">
        <f t="shared" si="8"/>
        <v>-3.5787468355806458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7.937879374491545</v>
      </c>
      <c r="C31" s="141">
        <f t="shared" si="0"/>
        <v>3.0031209682513103</v>
      </c>
      <c r="E31" s="151">
        <v>7.3059116896796992</v>
      </c>
      <c r="F31" s="141">
        <f t="shared" si="1"/>
        <v>2.7152356402881406</v>
      </c>
      <c r="H31" s="151">
        <f t="shared" si="3"/>
        <v>-0.63196768481184584</v>
      </c>
      <c r="I31" s="141">
        <f t="shared" si="4"/>
        <v>-7.9614170863150253</v>
      </c>
      <c r="K31" s="207">
        <f t="shared" si="2"/>
        <v>0.14264824599193429</v>
      </c>
      <c r="L31" s="141">
        <f t="shared" si="5"/>
        <v>1.7970573658543598</v>
      </c>
      <c r="N31" s="151">
        <f t="shared" si="6"/>
        <v>-0.32459526416089801</v>
      </c>
      <c r="O31" s="141">
        <f t="shared" si="7"/>
        <v>-4.0891937109045537</v>
      </c>
      <c r="Q31" s="151">
        <v>-0.45002066664288215</v>
      </c>
      <c r="R31" s="141">
        <f t="shared" si="8"/>
        <v>-5.6692807412648278</v>
      </c>
      <c r="T31" s="11"/>
    </row>
    <row r="32" spans="1:20" x14ac:dyDescent="0.2">
      <c r="A32" s="10" t="str">
        <f>name!$D28</f>
        <v>91 Elementary trades and related occupations</v>
      </c>
      <c r="B32" s="151">
        <v>5.4775112857963073</v>
      </c>
      <c r="C32" s="141">
        <f t="shared" si="0"/>
        <v>2.0722951584612299</v>
      </c>
      <c r="E32" s="151">
        <v>4.1973192169812874</v>
      </c>
      <c r="F32" s="141">
        <f t="shared" si="1"/>
        <v>1.5599299876171306</v>
      </c>
      <c r="H32" s="151">
        <f t="shared" si="3"/>
        <v>-1.2801920688150199</v>
      </c>
      <c r="I32" s="141">
        <f t="shared" si="4"/>
        <v>-23.371783315803953</v>
      </c>
      <c r="K32" s="207">
        <f t="shared" si="2"/>
        <v>9.8434020026906391E-2</v>
      </c>
      <c r="L32" s="141">
        <f t="shared" si="5"/>
        <v>1.7970573658543598</v>
      </c>
      <c r="N32" s="151">
        <f>H32-(K32+Q32)</f>
        <v>-1.4110955103656997</v>
      </c>
      <c r="O32" s="141">
        <f t="shared" si="7"/>
        <v>-25.761617580319747</v>
      </c>
      <c r="Q32" s="151">
        <v>3.2469421523773377E-2</v>
      </c>
      <c r="R32" s="141">
        <f t="shared" si="8"/>
        <v>0.59277689866143379</v>
      </c>
      <c r="T32" s="11"/>
    </row>
    <row r="33" spans="1:20" x14ac:dyDescent="0.2">
      <c r="A33" s="10" t="str">
        <f>name!$D29</f>
        <v>92 Elementary administration and service occupations</v>
      </c>
      <c r="B33" s="151">
        <v>28.193071291060249</v>
      </c>
      <c r="C33" s="141">
        <f t="shared" si="0"/>
        <v>10.666224511506938</v>
      </c>
      <c r="E33" s="151">
        <v>27.806420452982245</v>
      </c>
      <c r="F33" s="141">
        <f t="shared" si="1"/>
        <v>10.33423165372049</v>
      </c>
      <c r="H33" s="151">
        <f t="shared" ref="H33" si="9">E33-B33</f>
        <v>-0.38665083807800471</v>
      </c>
      <c r="I33" s="141">
        <f>IF(B33&lt;&gt;0,((E33/B33)-1)*100,0)</f>
        <v>-1.3714392237947015</v>
      </c>
      <c r="K33" s="207">
        <f t="shared" si="2"/>
        <v>0.5066456642965691</v>
      </c>
      <c r="L33" s="141">
        <f t="shared" ref="L33" si="10">IF(B33&lt;&gt;0,K33/B33*100,0)</f>
        <v>1.7970573658543598</v>
      </c>
      <c r="N33" s="151">
        <f>H33-(K33+Q33)</f>
        <v>-2.1743162743833135</v>
      </c>
      <c r="O33" s="141">
        <f t="shared" ref="O33" si="11">IF(B33&lt;&gt;0,N33/B33*100,0)</f>
        <v>-7.7122362864835106</v>
      </c>
      <c r="Q33" s="151">
        <v>1.2810197720087397</v>
      </c>
      <c r="R33" s="141">
        <f t="shared" ref="R33" si="12">IF(B33&lt;&gt;0,Q33/B33*100,0)</f>
        <v>4.5437396968344448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264.32099999999997</v>
      </c>
      <c r="C35" s="147">
        <f>B35/B$35*100</f>
        <v>100</v>
      </c>
      <c r="D35" s="145"/>
      <c r="E35" s="152">
        <f>SUM(E8:E33)</f>
        <v>269.07099999999986</v>
      </c>
      <c r="F35" s="147">
        <f t="shared" ref="F35" si="13">E35/E$35*100</f>
        <v>100</v>
      </c>
      <c r="G35" s="145"/>
      <c r="H35" s="152">
        <f>E35-B35</f>
        <v>4.7499999999998863</v>
      </c>
      <c r="I35" s="147">
        <f>IF(B35&lt;&gt;0,((E35/B35)-1)*100,0)</f>
        <v>1.7970573658543598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Cornwall and the Isles of Scilly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18.739880655007713</v>
      </c>
      <c r="C44" s="141">
        <f t="shared" ref="C44:C68" si="15">B44/B$71*100</f>
        <v>6.9646601287421257</v>
      </c>
      <c r="E44" s="151">
        <v>19.416924111995151</v>
      </c>
      <c r="F44" s="141">
        <f t="shared" ref="F44:F68" si="16">E44/E$71*100</f>
        <v>6.475653791790811</v>
      </c>
      <c r="H44" s="151">
        <f>E44-B44</f>
        <v>0.67704345698743751</v>
      </c>
      <c r="I44" s="141">
        <f>IF(B44&gt;0,((E44/B44)-1)*100,0)</f>
        <v>3.6128482857040733</v>
      </c>
      <c r="K44" s="151">
        <f>(($E$71/$B$71)-1)*B44</f>
        <v>2.1433045080191069</v>
      </c>
      <c r="L44" s="141">
        <f>IF(B44&gt;0,K44/B44*100,0)</f>
        <v>11.437129976846293</v>
      </c>
      <c r="N44" s="151">
        <f>H44-(K44+Q44)</f>
        <v>-0.77560856423880442</v>
      </c>
      <c r="O44" s="141">
        <f>IF(B44&gt;0,N44/B44*100,0)</f>
        <v>-4.1388127198747373</v>
      </c>
      <c r="Q44" s="151">
        <v>-0.69065248679286495</v>
      </c>
      <c r="R44" s="141">
        <f>IF(B44&gt;0,Q44/B44*100,0)</f>
        <v>-3.6854689712674729</v>
      </c>
      <c r="T44" s="151"/>
    </row>
    <row r="45" spans="1:20" x14ac:dyDescent="0.2">
      <c r="A45" s="135" t="str">
        <f t="shared" si="14"/>
        <v>12 Other managers and proprietors</v>
      </c>
      <c r="B45" s="151">
        <v>12.3655074927022</v>
      </c>
      <c r="C45" s="141">
        <f t="shared" si="15"/>
        <v>4.5956299611263223</v>
      </c>
      <c r="E45" s="151">
        <v>18.08642437112675</v>
      </c>
      <c r="F45" s="141">
        <f t="shared" si="16"/>
        <v>6.0319246180949335</v>
      </c>
      <c r="H45" s="151">
        <f t="shared" ref="H45:H71" si="17">E45-B45</f>
        <v>5.7209168784245499</v>
      </c>
      <c r="I45" s="141">
        <f t="shared" ref="I45:I71" si="18">IF(B45&gt;0,((E45/B45)-1)*100,0)</f>
        <v>46.265119986388648</v>
      </c>
      <c r="K45" s="151">
        <f t="shared" ref="K45:K68" si="19">(($E$71/$B$71)-1)*B45</f>
        <v>1.4142591642370179</v>
      </c>
      <c r="L45" s="141">
        <f t="shared" ref="L45:L68" si="20">IF(B45&gt;0,K45/B45*100,0)</f>
        <v>11.437129976846293</v>
      </c>
      <c r="N45" s="151">
        <f t="shared" ref="N45:N68" si="21">H45-(K45+Q45)</f>
        <v>3.7430699956977009</v>
      </c>
      <c r="O45" s="141">
        <f t="shared" ref="O45:O68" si="22">IF(B45&gt;0,N45/B45*100,0)</f>
        <v>30.270249707961948</v>
      </c>
      <c r="Q45" s="151">
        <v>0.56358771848983091</v>
      </c>
      <c r="R45" s="141">
        <f>IF(B45&gt;0,Q45/B45*100,0)</f>
        <v>4.5577403015803899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13.464162305448371</v>
      </c>
      <c r="C46" s="141">
        <f t="shared" si="15"/>
        <v>5.0039440539665661</v>
      </c>
      <c r="E46" s="151">
        <v>16.289382486289583</v>
      </c>
      <c r="F46" s="141">
        <f t="shared" si="16"/>
        <v>5.4326010059496035</v>
      </c>
      <c r="H46" s="151">
        <f t="shared" si="17"/>
        <v>2.8252201808412121</v>
      </c>
      <c r="I46" s="141">
        <f t="shared" si="18"/>
        <v>20.983259981186997</v>
      </c>
      <c r="K46" s="151">
        <f t="shared" si="19"/>
        <v>1.5399137431676746</v>
      </c>
      <c r="L46" s="141">
        <f t="shared" si="20"/>
        <v>11.437129976846293</v>
      </c>
      <c r="N46" s="151">
        <f t="shared" si="21"/>
        <v>1.5966546352179889</v>
      </c>
      <c r="O46" s="141">
        <f t="shared" si="22"/>
        <v>11.85855160533746</v>
      </c>
      <c r="Q46" s="151">
        <v>-0.31134819754445131</v>
      </c>
      <c r="R46" s="141">
        <f t="shared" ref="R46:R68" si="23">IF(B46&gt;0,Q46/B46*100,0)</f>
        <v>-2.3124216009967591</v>
      </c>
      <c r="T46" s="151"/>
    </row>
    <row r="47" spans="1:20" x14ac:dyDescent="0.2">
      <c r="A47" s="135" t="str">
        <f t="shared" si="14"/>
        <v>22 Health professionals</v>
      </c>
      <c r="B47" s="151">
        <v>12.398197566010566</v>
      </c>
      <c r="C47" s="141">
        <f t="shared" si="15"/>
        <v>4.6077791980594611</v>
      </c>
      <c r="E47" s="151">
        <v>15.417044872013742</v>
      </c>
      <c r="F47" s="141">
        <f t="shared" si="16"/>
        <v>5.1416714876065122</v>
      </c>
      <c r="H47" s="151">
        <f t="shared" si="17"/>
        <v>3.0188473060031757</v>
      </c>
      <c r="I47" s="141">
        <f t="shared" si="18"/>
        <v>24.34908211399447</v>
      </c>
      <c r="K47" s="151">
        <f t="shared" si="19"/>
        <v>1.4179979704108221</v>
      </c>
      <c r="L47" s="141">
        <f t="shared" si="20"/>
        <v>11.437129976846293</v>
      </c>
      <c r="N47" s="151">
        <f t="shared" si="21"/>
        <v>1.2930199722344629</v>
      </c>
      <c r="O47" s="141">
        <f t="shared" si="22"/>
        <v>10.429096369453362</v>
      </c>
      <c r="Q47" s="151">
        <v>0.30782936335789091</v>
      </c>
      <c r="R47" s="141">
        <f t="shared" si="23"/>
        <v>2.4828557676948102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12.563956501456921</v>
      </c>
      <c r="C48" s="141">
        <f t="shared" si="15"/>
        <v>4.6693833603238284</v>
      </c>
      <c r="E48" s="151">
        <v>14.790317352355185</v>
      </c>
      <c r="F48" s="141">
        <f t="shared" si="16"/>
        <v>4.9326543221848587</v>
      </c>
      <c r="H48" s="151">
        <f t="shared" si="17"/>
        <v>2.2263608508982635</v>
      </c>
      <c r="I48" s="141">
        <f t="shared" si="18"/>
        <v>17.720220940275411</v>
      </c>
      <c r="K48" s="151">
        <f t="shared" si="19"/>
        <v>1.4369560353060584</v>
      </c>
      <c r="L48" s="141">
        <f t="shared" si="20"/>
        <v>11.437129976846293</v>
      </c>
      <c r="N48" s="151">
        <f t="shared" si="21"/>
        <v>0.97807155140791746</v>
      </c>
      <c r="O48" s="141">
        <f t="shared" si="22"/>
        <v>7.7847416241412475</v>
      </c>
      <c r="Q48" s="151">
        <v>-0.18866673581571244</v>
      </c>
      <c r="R48" s="141">
        <f t="shared" si="23"/>
        <v>-1.5016506607121298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16.226770078235695</v>
      </c>
      <c r="C49" s="141">
        <f t="shared" si="15"/>
        <v>6.0306647978547314</v>
      </c>
      <c r="E49" s="151">
        <v>21.148341847074253</v>
      </c>
      <c r="F49" s="141">
        <f t="shared" si="16"/>
        <v>7.0530913795708656</v>
      </c>
      <c r="H49" s="151">
        <f t="shared" si="17"/>
        <v>4.9215717688385574</v>
      </c>
      <c r="I49" s="141">
        <f t="shared" si="18"/>
        <v>30.329953189141822</v>
      </c>
      <c r="K49" s="151">
        <f t="shared" si="19"/>
        <v>1.8558767848918196</v>
      </c>
      <c r="L49" s="141">
        <f t="shared" si="20"/>
        <v>11.437129976846293</v>
      </c>
      <c r="N49" s="151">
        <f t="shared" si="21"/>
        <v>3.0630435809361458</v>
      </c>
      <c r="O49" s="141">
        <f t="shared" si="22"/>
        <v>18.876483527947936</v>
      </c>
      <c r="Q49" s="151">
        <v>2.6514030105917719E-3</v>
      </c>
      <c r="R49" s="141">
        <f t="shared" si="23"/>
        <v>1.6339684347583074E-2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4.5583907085824737</v>
      </c>
      <c r="C50" s="141">
        <f t="shared" si="15"/>
        <v>1.694121889234617</v>
      </c>
      <c r="E50" s="151">
        <v>4.3635852494753591</v>
      </c>
      <c r="F50" s="141">
        <f t="shared" si="16"/>
        <v>1.4552803113193018</v>
      </c>
      <c r="H50" s="151">
        <f t="shared" si="17"/>
        <v>-0.19480545910711466</v>
      </c>
      <c r="I50" s="141">
        <f t="shared" si="18"/>
        <v>-4.2735577435329848</v>
      </c>
      <c r="K50" s="151">
        <f t="shared" si="19"/>
        <v>0.52134907019306231</v>
      </c>
      <c r="L50" s="141">
        <f t="shared" si="20"/>
        <v>11.437129976846293</v>
      </c>
      <c r="N50" s="151">
        <f t="shared" si="21"/>
        <v>-0.57588095257281513</v>
      </c>
      <c r="O50" s="141">
        <f t="shared" si="22"/>
        <v>-12.633426781266349</v>
      </c>
      <c r="Q50" s="151">
        <v>-0.14027357672736185</v>
      </c>
      <c r="R50" s="141">
        <f t="shared" si="23"/>
        <v>-3.0772609391129362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5.3343914547576281</v>
      </c>
      <c r="C51" s="141">
        <f t="shared" si="15"/>
        <v>1.982521882610029</v>
      </c>
      <c r="E51" s="151">
        <v>6.1486219717338644</v>
      </c>
      <c r="F51" s="141">
        <f t="shared" si="16"/>
        <v>2.0506001339805122</v>
      </c>
      <c r="H51" s="151">
        <f t="shared" si="17"/>
        <v>0.81423051697623627</v>
      </c>
      <c r="I51" s="141">
        <f t="shared" si="18"/>
        <v>15.263793890679732</v>
      </c>
      <c r="K51" s="151">
        <f t="shared" si="19"/>
        <v>0.61010128415441178</v>
      </c>
      <c r="L51" s="141">
        <f t="shared" si="20"/>
        <v>11.437129976846293</v>
      </c>
      <c r="N51" s="151">
        <f t="shared" si="21"/>
        <v>5.4588317921200002E-2</v>
      </c>
      <c r="O51" s="141">
        <f t="shared" si="22"/>
        <v>1.0233279350452218</v>
      </c>
      <c r="Q51" s="151">
        <v>0.14954091490062449</v>
      </c>
      <c r="R51" s="141">
        <f t="shared" si="23"/>
        <v>2.8033359787882119</v>
      </c>
      <c r="T51" s="151"/>
    </row>
    <row r="52" spans="1:20" x14ac:dyDescent="0.2">
      <c r="A52" s="135" t="str">
        <f t="shared" si="14"/>
        <v>33 Protective service occupations</v>
      </c>
      <c r="B52" s="151">
        <v>1.7782805261587009</v>
      </c>
      <c r="C52" s="141">
        <f t="shared" si="15"/>
        <v>0.66089639023109215</v>
      </c>
      <c r="E52" s="151">
        <v>2.5166036649515524</v>
      </c>
      <c r="F52" s="141">
        <f t="shared" si="16"/>
        <v>0.83930152743969477</v>
      </c>
      <c r="H52" s="151">
        <f t="shared" si="17"/>
        <v>0.7383231387928515</v>
      </c>
      <c r="I52" s="141">
        <f t="shared" si="18"/>
        <v>41.518935169791128</v>
      </c>
      <c r="K52" s="151">
        <f t="shared" si="19"/>
        <v>0.20338425512971678</v>
      </c>
      <c r="L52" s="141">
        <f t="shared" si="20"/>
        <v>11.437129976846293</v>
      </c>
      <c r="N52" s="151">
        <f t="shared" si="21"/>
        <v>0.59491636362954448</v>
      </c>
      <c r="O52" s="141">
        <f t="shared" si="22"/>
        <v>33.454584632641456</v>
      </c>
      <c r="Q52" s="151">
        <v>-5.9977479966409765E-2</v>
      </c>
      <c r="R52" s="141">
        <f t="shared" si="23"/>
        <v>-3.3727794396966324</v>
      </c>
      <c r="T52" s="151"/>
    </row>
    <row r="53" spans="1:20" x14ac:dyDescent="0.2">
      <c r="A53" s="135" t="str">
        <f t="shared" si="14"/>
        <v>34 Culture, media and sports occupations</v>
      </c>
      <c r="B53" s="151">
        <v>5.5602539680347114</v>
      </c>
      <c r="C53" s="141">
        <f t="shared" si="15"/>
        <v>2.0664634866019429</v>
      </c>
      <c r="E53" s="151">
        <v>7.1208110444865209</v>
      </c>
      <c r="F53" s="141">
        <f t="shared" si="16"/>
        <v>2.3748306773454697</v>
      </c>
      <c r="H53" s="151">
        <f t="shared" si="17"/>
        <v>1.5605570764518095</v>
      </c>
      <c r="I53" s="141">
        <f t="shared" si="18"/>
        <v>28.066291313729195</v>
      </c>
      <c r="K53" s="151">
        <f t="shared" si="19"/>
        <v>0.63593347336688355</v>
      </c>
      <c r="L53" s="141">
        <f t="shared" si="20"/>
        <v>11.437129976846293</v>
      </c>
      <c r="N53" s="151">
        <f t="shared" si="21"/>
        <v>0.27188215376328095</v>
      </c>
      <c r="O53" s="141">
        <f t="shared" si="22"/>
        <v>4.8897434420496175</v>
      </c>
      <c r="Q53" s="151">
        <v>0.65274144932164513</v>
      </c>
      <c r="R53" s="141">
        <f t="shared" si="23"/>
        <v>11.739417894833293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14.836657678720641</v>
      </c>
      <c r="C54" s="141">
        <f t="shared" si="15"/>
        <v>5.5140307497726058</v>
      </c>
      <c r="E54" s="151">
        <v>15.394692090714488</v>
      </c>
      <c r="F54" s="141">
        <f t="shared" si="16"/>
        <v>5.1342167088710804</v>
      </c>
      <c r="H54" s="151">
        <f t="shared" si="17"/>
        <v>0.55803441199384629</v>
      </c>
      <c r="I54" s="141">
        <f t="shared" si="18"/>
        <v>3.761186812271089</v>
      </c>
      <c r="K54" s="151">
        <f t="shared" si="19"/>
        <v>1.6968878229350259</v>
      </c>
      <c r="L54" s="141">
        <f t="shared" si="20"/>
        <v>11.437129976846293</v>
      </c>
      <c r="N54" s="151">
        <f t="shared" si="21"/>
        <v>-0.71014708031115026</v>
      </c>
      <c r="O54" s="141">
        <f t="shared" si="22"/>
        <v>-4.7864357033031304</v>
      </c>
      <c r="Q54" s="151">
        <v>-0.42870633063002928</v>
      </c>
      <c r="R54" s="141">
        <f t="shared" si="23"/>
        <v>-2.8895074612720757</v>
      </c>
      <c r="T54" s="151"/>
    </row>
    <row r="55" spans="1:20" x14ac:dyDescent="0.2">
      <c r="A55" s="135" t="str">
        <f t="shared" si="14"/>
        <v>41 Administrative occupations</v>
      </c>
      <c r="B55" s="151">
        <v>20.265148302931941</v>
      </c>
      <c r="C55" s="141">
        <f t="shared" si="15"/>
        <v>7.5315245057742937</v>
      </c>
      <c r="E55" s="151">
        <v>18.121341887624734</v>
      </c>
      <c r="F55" s="141">
        <f t="shared" si="16"/>
        <v>6.0435698069418331</v>
      </c>
      <c r="H55" s="151">
        <f t="shared" si="17"/>
        <v>-2.1438064153072069</v>
      </c>
      <c r="I55" s="141">
        <f t="shared" si="18"/>
        <v>-10.578784735550361</v>
      </c>
      <c r="K55" s="151">
        <f t="shared" si="19"/>
        <v>2.317751351406987</v>
      </c>
      <c r="L55" s="141">
        <f t="shared" si="20"/>
        <v>11.437129976846293</v>
      </c>
      <c r="N55" s="151">
        <f t="shared" si="21"/>
        <v>-4.0169466434450101</v>
      </c>
      <c r="O55" s="141">
        <f t="shared" si="22"/>
        <v>-19.821945457284627</v>
      </c>
      <c r="Q55" s="151">
        <v>-0.44461112326918406</v>
      </c>
      <c r="R55" s="141">
        <f t="shared" si="23"/>
        <v>-2.1939692551120298</v>
      </c>
      <c r="T55" s="151"/>
    </row>
    <row r="56" spans="1:20" x14ac:dyDescent="0.2">
      <c r="A56" s="135" t="str">
        <f t="shared" si="14"/>
        <v>42 Secretarial and related occupations</v>
      </c>
      <c r="B56" s="151">
        <v>4.8770469595639367</v>
      </c>
      <c r="C56" s="141">
        <f t="shared" si="15"/>
        <v>1.8125502040591293</v>
      </c>
      <c r="E56" s="151">
        <v>4.9821348287472187</v>
      </c>
      <c r="F56" s="141">
        <f t="shared" si="16"/>
        <v>1.661570087460928</v>
      </c>
      <c r="H56" s="151">
        <f t="shared" si="17"/>
        <v>0.10508786918328195</v>
      </c>
      <c r="I56" s="141">
        <f t="shared" si="18"/>
        <v>2.1547438450885359</v>
      </c>
      <c r="K56" s="151">
        <f t="shared" si="19"/>
        <v>0.55779419979715772</v>
      </c>
      <c r="L56" s="141">
        <f t="shared" si="20"/>
        <v>11.437129976846293</v>
      </c>
      <c r="N56" s="151">
        <f t="shared" si="21"/>
        <v>-0.57611968585505047</v>
      </c>
      <c r="O56" s="141">
        <f t="shared" si="22"/>
        <v>-11.812879609971237</v>
      </c>
      <c r="Q56" s="151">
        <v>0.12341335524117467</v>
      </c>
      <c r="R56" s="141">
        <f t="shared" si="23"/>
        <v>2.5304934782134891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5.203935701358259</v>
      </c>
      <c r="C57" s="141">
        <f t="shared" si="15"/>
        <v>1.934038116838404</v>
      </c>
      <c r="E57" s="151">
        <v>5.5206212574013325</v>
      </c>
      <c r="F57" s="141">
        <f t="shared" si="16"/>
        <v>1.8411583509484346</v>
      </c>
      <c r="H57" s="151">
        <f t="shared" si="17"/>
        <v>0.31668555604307347</v>
      </c>
      <c r="I57" s="141">
        <f t="shared" si="18"/>
        <v>6.0855009403828042</v>
      </c>
      <c r="K57" s="151">
        <f t="shared" si="19"/>
        <v>0.59518089007585184</v>
      </c>
      <c r="L57" s="141">
        <f t="shared" si="20"/>
        <v>11.437129976846293</v>
      </c>
      <c r="N57" s="151">
        <f t="shared" si="21"/>
        <v>-0.11598759612443788</v>
      </c>
      <c r="O57" s="141">
        <f t="shared" si="22"/>
        <v>-2.228843759429318</v>
      </c>
      <c r="Q57" s="151">
        <v>-0.16250773790834047</v>
      </c>
      <c r="R57" s="141">
        <f t="shared" si="23"/>
        <v>-3.122785277034168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9.1318181149624866</v>
      </c>
      <c r="C58" s="141">
        <f t="shared" si="15"/>
        <v>3.3938321539528569</v>
      </c>
      <c r="E58" s="151">
        <v>8.7198475161841884</v>
      </c>
      <c r="F58" s="141">
        <f t="shared" si="16"/>
        <v>2.9081183665507817</v>
      </c>
      <c r="H58" s="151">
        <f t="shared" si="17"/>
        <v>-0.41197059877829822</v>
      </c>
      <c r="I58" s="141">
        <f t="shared" si="18"/>
        <v>-4.5113754303021452</v>
      </c>
      <c r="K58" s="151">
        <f t="shared" si="19"/>
        <v>1.0444179070574549</v>
      </c>
      <c r="L58" s="141">
        <f t="shared" si="20"/>
        <v>11.437129976846295</v>
      </c>
      <c r="N58" s="151">
        <f t="shared" si="21"/>
        <v>-0.73964854971124139</v>
      </c>
      <c r="O58" s="141">
        <f t="shared" si="22"/>
        <v>-8.0996855215428241</v>
      </c>
      <c r="Q58" s="151">
        <v>-0.71673995612451169</v>
      </c>
      <c r="R58" s="141">
        <f t="shared" si="23"/>
        <v>-7.8488198856056179</v>
      </c>
      <c r="T58" s="151"/>
    </row>
    <row r="59" spans="1:20" x14ac:dyDescent="0.2">
      <c r="A59" s="135" t="str">
        <f t="shared" si="14"/>
        <v>53 Skilled construction and building trades</v>
      </c>
      <c r="B59" s="151">
        <v>9.5011805640697453</v>
      </c>
      <c r="C59" s="141">
        <f t="shared" si="15"/>
        <v>3.5311053826201082</v>
      </c>
      <c r="E59" s="151">
        <v>9.931443081700019</v>
      </c>
      <c r="F59" s="141">
        <f t="shared" si="16"/>
        <v>3.312192326602085</v>
      </c>
      <c r="H59" s="151">
        <f t="shared" si="17"/>
        <v>0.43026251763027368</v>
      </c>
      <c r="I59" s="141">
        <f t="shared" si="18"/>
        <v>4.5285163746638046</v>
      </c>
      <c r="K59" s="151">
        <f t="shared" si="19"/>
        <v>1.0866623704475147</v>
      </c>
      <c r="L59" s="141">
        <f t="shared" si="20"/>
        <v>11.437129976846293</v>
      </c>
      <c r="N59" s="151">
        <f t="shared" si="21"/>
        <v>-0.48603778022350752</v>
      </c>
      <c r="O59" s="141">
        <f t="shared" si="22"/>
        <v>-5.1155514511695328</v>
      </c>
      <c r="Q59" s="151">
        <v>-0.17036207259373345</v>
      </c>
      <c r="R59" s="141">
        <f t="shared" si="23"/>
        <v>-1.7930621510129516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6.1689955013827502</v>
      </c>
      <c r="C60" s="141">
        <f t="shared" si="15"/>
        <v>2.2927017409467219</v>
      </c>
      <c r="E60" s="151">
        <v>6.2376749704675474</v>
      </c>
      <c r="F60" s="141">
        <f t="shared" si="16"/>
        <v>2.0802998117252414</v>
      </c>
      <c r="H60" s="151">
        <f t="shared" si="17"/>
        <v>6.8679469084797162E-2</v>
      </c>
      <c r="I60" s="141">
        <f t="shared" si="18"/>
        <v>1.1133006835456927</v>
      </c>
      <c r="K60" s="151">
        <f t="shared" si="19"/>
        <v>0.70555603375894582</v>
      </c>
      <c r="L60" s="141">
        <f t="shared" si="20"/>
        <v>11.437129976846293</v>
      </c>
      <c r="N60" s="151">
        <f t="shared" si="21"/>
        <v>-0.92815175607611744</v>
      </c>
      <c r="O60" s="141">
        <f t="shared" si="22"/>
        <v>-15.04542766918985</v>
      </c>
      <c r="Q60" s="151">
        <v>0.29127519140196878</v>
      </c>
      <c r="R60" s="141">
        <f t="shared" si="23"/>
        <v>4.7215983758892497</v>
      </c>
      <c r="T60" s="151"/>
    </row>
    <row r="61" spans="1:20" x14ac:dyDescent="0.2">
      <c r="A61" s="135" t="str">
        <f t="shared" si="14"/>
        <v>61 Caring personal service occupations</v>
      </c>
      <c r="B61" s="151">
        <v>19.17990306502125</v>
      </c>
      <c r="C61" s="141">
        <f t="shared" si="15"/>
        <v>7.1281940696029151</v>
      </c>
      <c r="E61" s="151">
        <v>22.817562507835856</v>
      </c>
      <c r="F61" s="141">
        <f t="shared" si="16"/>
        <v>7.6097858919894819</v>
      </c>
      <c r="H61" s="151">
        <f t="shared" si="17"/>
        <v>3.6376594428146056</v>
      </c>
      <c r="I61" s="141">
        <f t="shared" si="18"/>
        <v>18.965994929602516</v>
      </c>
      <c r="K61" s="151">
        <f t="shared" si="19"/>
        <v>2.1936304429796065</v>
      </c>
      <c r="L61" s="141">
        <f t="shared" si="20"/>
        <v>11.437129976846293</v>
      </c>
      <c r="N61" s="151">
        <f t="shared" si="21"/>
        <v>0.82761286140889556</v>
      </c>
      <c r="O61" s="141">
        <f t="shared" si="22"/>
        <v>4.3150002302056922</v>
      </c>
      <c r="Q61" s="151">
        <v>0.61641613842610343</v>
      </c>
      <c r="R61" s="141">
        <f t="shared" si="23"/>
        <v>3.2138647225505177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6.0471621566146263</v>
      </c>
      <c r="C62" s="141">
        <f t="shared" si="15"/>
        <v>2.2474224857434022</v>
      </c>
      <c r="E62" s="151">
        <v>7.444043159462689</v>
      </c>
      <c r="F62" s="141">
        <f t="shared" si="16"/>
        <v>2.482630412200534</v>
      </c>
      <c r="H62" s="151">
        <f t="shared" si="17"/>
        <v>1.3968810028480627</v>
      </c>
      <c r="I62" s="141">
        <f t="shared" si="18"/>
        <v>23.099777493482598</v>
      </c>
      <c r="K62" s="151">
        <f t="shared" si="19"/>
        <v>0.69162179576267624</v>
      </c>
      <c r="L62" s="141">
        <f t="shared" si="20"/>
        <v>11.437129976846293</v>
      </c>
      <c r="N62" s="151">
        <f t="shared" si="21"/>
        <v>0.41834679981928136</v>
      </c>
      <c r="O62" s="141">
        <f t="shared" si="22"/>
        <v>6.9180681613056629</v>
      </c>
      <c r="Q62" s="151">
        <v>0.28691240726610517</v>
      </c>
      <c r="R62" s="141">
        <f t="shared" si="23"/>
        <v>4.7445793553306483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0.25402899302290849</v>
      </c>
      <c r="C63" s="141">
        <f t="shared" si="15"/>
        <v>9.440965136447578E-2</v>
      </c>
      <c r="E63" s="151">
        <v>0.19399035271588896</v>
      </c>
      <c r="F63" s="141">
        <f t="shared" si="16"/>
        <v>6.4696877625402799E-2</v>
      </c>
      <c r="H63" s="151">
        <f t="shared" si="17"/>
        <v>-6.0038640307019525E-2</v>
      </c>
      <c r="I63" s="141">
        <f t="shared" si="18"/>
        <v>-23.634562178343632</v>
      </c>
      <c r="K63" s="151">
        <f t="shared" si="19"/>
        <v>2.9053626110903848E-2</v>
      </c>
      <c r="L63" s="141">
        <f t="shared" si="20"/>
        <v>11.437129976846293</v>
      </c>
      <c r="N63" s="151">
        <f t="shared" si="21"/>
        <v>-0.10072007429293187</v>
      </c>
      <c r="O63" s="141">
        <f t="shared" si="22"/>
        <v>-39.64904678571429</v>
      </c>
      <c r="Q63" s="151">
        <v>1.1627807875008484E-2</v>
      </c>
      <c r="R63" s="141">
        <f t="shared" si="23"/>
        <v>4.5773546305243515</v>
      </c>
      <c r="T63" s="151"/>
    </row>
    <row r="64" spans="1:20" x14ac:dyDescent="0.2">
      <c r="A64" s="135" t="str">
        <f t="shared" si="14"/>
        <v>71 Sales occupations</v>
      </c>
      <c r="B64" s="151">
        <v>21.247512871544863</v>
      </c>
      <c r="C64" s="141">
        <f t="shared" si="15"/>
        <v>7.8966194318766698</v>
      </c>
      <c r="E64" s="151">
        <v>19.358306837709982</v>
      </c>
      <c r="F64" s="141">
        <f t="shared" si="16"/>
        <v>6.4561045999466353</v>
      </c>
      <c r="H64" s="151">
        <f t="shared" si="17"/>
        <v>-1.8892060338348813</v>
      </c>
      <c r="I64" s="141">
        <f t="shared" si="18"/>
        <v>-8.8914219996305892</v>
      </c>
      <c r="K64" s="151">
        <f t="shared" si="19"/>
        <v>2.4301056639657324</v>
      </c>
      <c r="L64" s="141">
        <f t="shared" si="20"/>
        <v>11.437129976846293</v>
      </c>
      <c r="N64" s="151">
        <f t="shared" si="21"/>
        <v>-3.2932069916453224</v>
      </c>
      <c r="O64" s="141">
        <f t="shared" si="22"/>
        <v>-15.499258720561397</v>
      </c>
      <c r="Q64" s="151">
        <v>-1.0261047061552913</v>
      </c>
      <c r="R64" s="141">
        <f t="shared" si="23"/>
        <v>-4.8292932559154877</v>
      </c>
      <c r="T64" s="151"/>
    </row>
    <row r="65" spans="1:20" x14ac:dyDescent="0.2">
      <c r="A65" s="135" t="str">
        <f t="shared" si="14"/>
        <v>72 Customer service occupations</v>
      </c>
      <c r="B65" s="151">
        <v>4.1584717198178573</v>
      </c>
      <c r="C65" s="141">
        <f t="shared" si="15"/>
        <v>1.5454923495352006</v>
      </c>
      <c r="E65" s="151">
        <v>6.4969120335284449</v>
      </c>
      <c r="F65" s="141">
        <f t="shared" si="16"/>
        <v>2.1667568355411784</v>
      </c>
      <c r="H65" s="151">
        <f t="shared" si="17"/>
        <v>2.3384403137105876</v>
      </c>
      <c r="I65" s="141">
        <f t="shared" si="18"/>
        <v>56.233166203015863</v>
      </c>
      <c r="K65" s="151">
        <f t="shared" si="19"/>
        <v>0.47560981564596377</v>
      </c>
      <c r="L65" s="141">
        <f t="shared" si="20"/>
        <v>11.437129976846293</v>
      </c>
      <c r="N65" s="151">
        <f t="shared" si="21"/>
        <v>1.8997160025701274</v>
      </c>
      <c r="O65" s="141">
        <f t="shared" si="22"/>
        <v>45.683032867981979</v>
      </c>
      <c r="Q65" s="151">
        <v>-3.6885504505503701E-2</v>
      </c>
      <c r="R65" s="141">
        <f t="shared" si="23"/>
        <v>-0.88699664181242277</v>
      </c>
      <c r="T65" s="151"/>
    </row>
    <row r="66" spans="1:20" x14ac:dyDescent="0.2">
      <c r="A66" s="135" t="str">
        <f t="shared" si="14"/>
        <v>81 Process, plant and machine operatives</v>
      </c>
      <c r="B66" s="151">
        <v>5.8996957549503746</v>
      </c>
      <c r="C66" s="141">
        <f t="shared" si="15"/>
        <v>2.1926167275367385</v>
      </c>
      <c r="E66" s="151">
        <v>7.1405676052281208</v>
      </c>
      <c r="F66" s="141">
        <f t="shared" si="16"/>
        <v>2.3814196018703404</v>
      </c>
      <c r="H66" s="151">
        <f t="shared" si="17"/>
        <v>1.2408718502777463</v>
      </c>
      <c r="I66" s="141">
        <f t="shared" si="18"/>
        <v>21.032810873959782</v>
      </c>
      <c r="K66" s="151">
        <f t="shared" si="19"/>
        <v>0.67475587173215756</v>
      </c>
      <c r="L66" s="141">
        <f t="shared" si="20"/>
        <v>11.437129976846293</v>
      </c>
      <c r="N66" s="151">
        <f t="shared" si="21"/>
        <v>1.1812428053858546</v>
      </c>
      <c r="O66" s="141">
        <f t="shared" si="22"/>
        <v>20.022096976690467</v>
      </c>
      <c r="Q66" s="151">
        <v>-0.61512682684026576</v>
      </c>
      <c r="R66" s="141">
        <f t="shared" si="23"/>
        <v>-10.426416079576969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7.3059116896796992</v>
      </c>
      <c r="C67" s="141">
        <f t="shared" si="15"/>
        <v>2.7152356402881406</v>
      </c>
      <c r="E67" s="151">
        <v>8.0633066132589342</v>
      </c>
      <c r="F67" s="141">
        <f t="shared" si="16"/>
        <v>2.6891582695255671</v>
      </c>
      <c r="H67" s="151">
        <f t="shared" si="17"/>
        <v>0.75739492357923499</v>
      </c>
      <c r="I67" s="141">
        <f t="shared" si="18"/>
        <v>10.366877615686597</v>
      </c>
      <c r="K67" s="151">
        <f t="shared" si="19"/>
        <v>0.83558661594227446</v>
      </c>
      <c r="L67" s="141">
        <f t="shared" si="20"/>
        <v>11.437129976846293</v>
      </c>
      <c r="N67" s="151">
        <f t="shared" si="21"/>
        <v>0.30470221156915889</v>
      </c>
      <c r="O67" s="141">
        <f t="shared" si="22"/>
        <v>4.1706254402113832</v>
      </c>
      <c r="Q67" s="151">
        <v>-0.38289390393219835</v>
      </c>
      <c r="R67" s="141">
        <f t="shared" si="23"/>
        <v>-5.2408778013710826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4.1973192169812874</v>
      </c>
      <c r="C68" s="141">
        <f t="shared" si="15"/>
        <v>1.5599299876171306</v>
      </c>
      <c r="E68" s="151">
        <v>3.8295490961464065</v>
      </c>
      <c r="F68" s="141">
        <f t="shared" si="16"/>
        <v>1.2771762397726851</v>
      </c>
      <c r="H68" s="151">
        <f t="shared" si="17"/>
        <v>-0.36777012083488092</v>
      </c>
      <c r="I68" s="141">
        <f t="shared" si="18"/>
        <v>-8.7620240878267364</v>
      </c>
      <c r="K68" s="151">
        <f t="shared" si="19"/>
        <v>0.48005285438929696</v>
      </c>
      <c r="L68" s="141">
        <f t="shared" si="20"/>
        <v>11.437129976846293</v>
      </c>
      <c r="N68" s="151">
        <f t="shared" si="21"/>
        <v>-0.67014909199032202</v>
      </c>
      <c r="O68" s="141">
        <f t="shared" si="22"/>
        <v>-15.966121644478909</v>
      </c>
      <c r="Q68" s="151">
        <v>-0.17767388323385586</v>
      </c>
      <c r="R68" s="141">
        <f t="shared" si="23"/>
        <v>-4.2330324201941192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27.806420452982245</v>
      </c>
      <c r="C69" s="141">
        <f t="shared" ref="C69" si="25">B69/B$71*100</f>
        <v>10.33423165372049</v>
      </c>
      <c r="E69" s="151">
        <v>30.294949189772044</v>
      </c>
      <c r="F69" s="141">
        <f t="shared" ref="F69" si="26">E69/E$71*100</f>
        <v>10.10353655714521</v>
      </c>
      <c r="H69" s="151">
        <f t="shared" ref="H69" si="27">E69-B69</f>
        <v>2.4885287367897995</v>
      </c>
      <c r="I69" s="141">
        <f t="shared" ref="I69" si="28">IF(B69&gt;0,((E69/B69)-1)*100,0)</f>
        <v>8.9494753235053857</v>
      </c>
      <c r="K69" s="151">
        <f t="shared" ref="K69" si="29">(($E$71/$B$71)-1)*B69</f>
        <v>3.1802564491159515</v>
      </c>
      <c r="L69" s="141">
        <f t="shared" ref="L69" si="30">IF(B69&gt;0,K69/B69*100,0)</f>
        <v>11.437129976846293</v>
      </c>
      <c r="N69" s="151">
        <f t="shared" ref="N69" si="31">H69-(K69+Q69)</f>
        <v>-3.2382624850771133</v>
      </c>
      <c r="O69" s="141">
        <f t="shared" ref="O69" si="32">IF(B69&gt;0,N69/B69*100,0)</f>
        <v>-11.64573660443881</v>
      </c>
      <c r="Q69" s="151">
        <v>2.5465347727509617</v>
      </c>
      <c r="R69" s="141">
        <f t="shared" ref="R69" si="33">IF(B69&gt;0,Q69/B69*100,0)</f>
        <v>9.1580819510978984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269.07099999999986</v>
      </c>
      <c r="C71" s="147">
        <f>B71/B$71*100</f>
        <v>100</v>
      </c>
      <c r="D71" s="145"/>
      <c r="E71" s="152">
        <f>SUM(E44:E69)</f>
        <v>299.84499999999991</v>
      </c>
      <c r="F71" s="147">
        <f>E71/E$71*100</f>
        <v>100</v>
      </c>
      <c r="G71" s="145"/>
      <c r="H71" s="152">
        <f t="shared" si="17"/>
        <v>30.774000000000058</v>
      </c>
      <c r="I71" s="147">
        <f t="shared" si="18"/>
        <v>11.437129976846293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Cornwall and the Isles of Scilly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Cornwall and the Isles of Scilly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Cornwall and the Isles of Scilly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Cornwall and the Isles of Scilly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18.739880655007713</v>
      </c>
      <c r="C7" s="11">
        <f t="shared" si="2"/>
        <v>19.416924111995119</v>
      </c>
      <c r="D7" s="11">
        <f t="shared" si="2"/>
        <v>0.67704345698740087</v>
      </c>
      <c r="E7" s="11">
        <f t="shared" si="2"/>
        <v>9.2327327936096868</v>
      </c>
      <c r="F7" s="11">
        <f t="shared" si="2"/>
        <v>9.909776250597087</v>
      </c>
      <c r="G7" s="200">
        <f>IF(B7&gt;0,(1+(E7/B7))^(1/($C$6-$B$6))-1,0)</f>
        <v>2.7064570744502969E-2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12.510873256247736</v>
      </c>
      <c r="R7" s="11">
        <v>12.157610910581894</v>
      </c>
      <c r="S7" s="345">
        <f>R7-Q7</f>
        <v>-0.35326234566584169</v>
      </c>
      <c r="T7" s="345">
        <v>5.4154772483892355</v>
      </c>
      <c r="U7" s="345">
        <f>SUM(S7:T7)</f>
        <v>5.0622149027233938</v>
      </c>
      <c r="V7" s="346">
        <f>IF(Q7&gt;0,(1+(T7/Q7))^(1/($C$6-$B$6))-1,0)</f>
        <v>2.4268029501314459E-2</v>
      </c>
      <c r="X7" s="10" t="str">
        <f>name!B4</f>
        <v>Agriculture</v>
      </c>
      <c r="Y7" s="11">
        <v>8.0030000000000197</v>
      </c>
      <c r="Z7" s="11">
        <v>8.3889999999999922</v>
      </c>
      <c r="AA7" s="345">
        <f>Z7-Y7</f>
        <v>0.38599999999997259</v>
      </c>
      <c r="AB7" s="11">
        <v>4.0879347457330688</v>
      </c>
      <c r="AC7" s="345">
        <f>SUM(AA7:AB7)</f>
        <v>4.4739347457330414</v>
      </c>
      <c r="AD7" s="348">
        <f>IF(Y7&gt;0,(1+(AB7/Y7))^(1/($C$6-$B$6))-1,0)</f>
        <v>2.789117485254522E-2</v>
      </c>
    </row>
    <row r="8" spans="1:30" x14ac:dyDescent="0.2">
      <c r="A8" s="10" t="str">
        <f>name!D5</f>
        <v>12 Other managers and proprietors</v>
      </c>
      <c r="B8" s="11">
        <f t="shared" si="2"/>
        <v>12.365507492702223</v>
      </c>
      <c r="C8" s="11">
        <f t="shared" si="2"/>
        <v>18.08642437112676</v>
      </c>
      <c r="D8" s="11">
        <f t="shared" si="2"/>
        <v>5.720916878424533</v>
      </c>
      <c r="E8" s="11">
        <f t="shared" si="2"/>
        <v>9.0262930108254604</v>
      </c>
      <c r="F8" s="11">
        <f t="shared" si="2"/>
        <v>14.747209889249993</v>
      </c>
      <c r="G8" s="200">
        <f t="shared" ref="G8:G33" si="3">IF(B8&gt;0,(1+(E8/B8))^(1/($C$6-$B$6))-1,0)</f>
        <v>3.7215567211057454E-2</v>
      </c>
      <c r="H8" s="11"/>
      <c r="I8" s="10" t="str">
        <f>name!E4</f>
        <v>Managers, directors and senior officials</v>
      </c>
      <c r="J8" s="11">
        <f t="array" ref="J8:J16">MMULT(aggregation!$B$13:$AA$21,B7:B32)</f>
        <v>31.105388147709938</v>
      </c>
      <c r="K8" s="11">
        <f t="array" ref="K8:K16">MMULT(aggregation!$B$13:$AA$21,C7:C32)</f>
        <v>37.503348483121883</v>
      </c>
      <c r="L8" s="11">
        <f t="array" ref="L8:L16">MMULT(aggregation!$B$13:$AA$21,D7:D32)</f>
        <v>6.3979603354119341</v>
      </c>
      <c r="M8" s="11">
        <f t="array" ref="M8:M16">MMULT(aggregation!$B$13:$AA$21,E7:E32)</f>
        <v>18.259025804435147</v>
      </c>
      <c r="N8" s="11">
        <f t="array" ref="N8:N16">MMULT(aggregation!$B$13:$AA$21,F7:F32)</f>
        <v>24.656986139847078</v>
      </c>
      <c r="O8" s="11"/>
      <c r="P8" s="10" t="str">
        <f>name!D5</f>
        <v>12 Other managers and proprietors</v>
      </c>
      <c r="Q8" s="11">
        <v>7.1533288651360483</v>
      </c>
      <c r="R8" s="11">
        <v>11.030420869719674</v>
      </c>
      <c r="S8" s="345">
        <f t="shared" ref="S8:S31" si="4">R8-Q8</f>
        <v>3.8770920045836252</v>
      </c>
      <c r="T8" s="345">
        <v>4.9310786970356153</v>
      </c>
      <c r="U8" s="345">
        <f t="shared" ref="U8:U31" si="5">SUM(S8:T8)</f>
        <v>8.8081707016192397</v>
      </c>
      <c r="V8" s="346">
        <f t="shared" ref="V8:V33" si="6">IF(Q8&gt;0,(1+(T8/Q8))^(1/($C$6-$B$6))-1,0)</f>
        <v>3.5574015951521876E-2</v>
      </c>
      <c r="X8" s="10" t="str">
        <f>name!B5</f>
        <v>Mining and quarrying</v>
      </c>
      <c r="Y8" s="11">
        <v>0.78099999999999858</v>
      </c>
      <c r="Z8" s="11">
        <v>0.3299999999999999</v>
      </c>
      <c r="AA8" s="345">
        <f t="shared" ref="AA8:AA29" si="7">Z8-Y8</f>
        <v>-0.45099999999999868</v>
      </c>
      <c r="AB8" s="11">
        <v>0.21142628973650818</v>
      </c>
      <c r="AC8" s="345">
        <f t="shared" ref="AC8:AC29" si="8">SUM(AA8:AB8)</f>
        <v>-0.2395737102634905</v>
      </c>
      <c r="AD8" s="348">
        <f t="shared" ref="AD8:AD29" si="9">IF(Y8&gt;0,(1+(AB8/Y8))^(1/($C$6-$B$6))-1,0)</f>
        <v>1.6100071130404903E-2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13.464162305448378</v>
      </c>
      <c r="C9" s="11">
        <f t="shared" si="2"/>
        <v>16.289382486289576</v>
      </c>
      <c r="D9" s="11">
        <f t="shared" si="2"/>
        <v>2.825220180841197</v>
      </c>
      <c r="E9" s="11">
        <f t="shared" si="2"/>
        <v>5.5254099334454017</v>
      </c>
      <c r="F9" s="11">
        <f t="shared" si="2"/>
        <v>8.3506301142865986</v>
      </c>
      <c r="G9" s="200">
        <f t="shared" si="3"/>
        <v>2.3188671065941024E-2</v>
      </c>
      <c r="H9" s="11"/>
      <c r="I9" s="10" t="str">
        <f>name!E5</f>
        <v>Professional occupations</v>
      </c>
      <c r="J9" s="11">
        <v>54.653086451151587</v>
      </c>
      <c r="K9" s="11">
        <v>67.645086557732782</v>
      </c>
      <c r="L9" s="11">
        <v>12.992000106581191</v>
      </c>
      <c r="M9" s="11">
        <v>28.931749096720999</v>
      </c>
      <c r="N9" s="11">
        <v>41.923749203302194</v>
      </c>
      <c r="O9" s="11"/>
      <c r="P9" s="10" t="str">
        <f>name!D6</f>
        <v>21 Science, research, engineering and technology professionals</v>
      </c>
      <c r="Q9" s="11">
        <v>10.485023960684501</v>
      </c>
      <c r="R9" s="11">
        <v>11.900660457402294</v>
      </c>
      <c r="S9" s="345">
        <f t="shared" si="4"/>
        <v>1.4156364967177932</v>
      </c>
      <c r="T9" s="345">
        <v>3.5993415163111799</v>
      </c>
      <c r="U9" s="345">
        <f t="shared" si="5"/>
        <v>5.0149780130289727</v>
      </c>
      <c r="V9" s="346">
        <f t="shared" si="6"/>
        <v>1.9869311810506884E-2</v>
      </c>
      <c r="X9" s="10" t="str">
        <f>name!B6</f>
        <v>Food drink and tobacco</v>
      </c>
      <c r="Y9" s="11">
        <v>5.1849999999999934</v>
      </c>
      <c r="Z9" s="11">
        <v>4.1130000000000058</v>
      </c>
      <c r="AA9" s="345">
        <f t="shared" si="7"/>
        <v>-1.0719999999999876</v>
      </c>
      <c r="AB9" s="11">
        <v>2.0872242872536324</v>
      </c>
      <c r="AC9" s="345">
        <f t="shared" si="8"/>
        <v>1.0152242872536448</v>
      </c>
      <c r="AD9" s="348">
        <f t="shared" si="9"/>
        <v>2.2809061419204468E-2</v>
      </c>
    </row>
    <row r="10" spans="1:30" x14ac:dyDescent="0.2">
      <c r="A10" s="10" t="str">
        <f>name!D7</f>
        <v>22 Health professionals</v>
      </c>
      <c r="B10" s="11">
        <f t="shared" si="2"/>
        <v>12.398197566010575</v>
      </c>
      <c r="C10" s="11">
        <f t="shared" si="2"/>
        <v>15.417044872013744</v>
      </c>
      <c r="D10" s="11">
        <f t="shared" si="2"/>
        <v>3.0188473060031682</v>
      </c>
      <c r="E10" s="11">
        <f t="shared" si="2"/>
        <v>7.4539616153453361</v>
      </c>
      <c r="F10" s="11">
        <f t="shared" si="2"/>
        <v>10.472808921348506</v>
      </c>
      <c r="G10" s="200">
        <f t="shared" si="3"/>
        <v>3.1881785374164417E-2</v>
      </c>
      <c r="H10" s="11"/>
      <c r="I10" s="10" t="str">
        <f>name!E6</f>
        <v>Associate professional occupations</v>
      </c>
      <c r="J10" s="11">
        <v>32.067974336254153</v>
      </c>
      <c r="K10" s="11">
        <v>35.544314021361799</v>
      </c>
      <c r="L10" s="11">
        <v>3.476339685107638</v>
      </c>
      <c r="M10" s="11">
        <v>15.502968966806565</v>
      </c>
      <c r="N10" s="11">
        <v>18.979308651914202</v>
      </c>
      <c r="O10" s="11"/>
      <c r="P10" s="10" t="str">
        <f>name!D7</f>
        <v>22 Health professionals</v>
      </c>
      <c r="Q10" s="11">
        <v>3.5238986703080513</v>
      </c>
      <c r="R10" s="11">
        <v>4.4452316303466386</v>
      </c>
      <c r="S10" s="345">
        <f t="shared" si="4"/>
        <v>0.92133296003858733</v>
      </c>
      <c r="T10" s="345">
        <v>1.5505193369172114</v>
      </c>
      <c r="U10" s="345">
        <f t="shared" si="5"/>
        <v>2.4718522969557988</v>
      </c>
      <c r="V10" s="346">
        <f t="shared" si="6"/>
        <v>2.4607479514173303E-2</v>
      </c>
      <c r="X10" s="10" t="str">
        <f>name!B7</f>
        <v>Engineering</v>
      </c>
      <c r="Y10" s="11">
        <v>2.1639999999999988</v>
      </c>
      <c r="Z10" s="11">
        <v>1.6089999999999998</v>
      </c>
      <c r="AA10" s="345">
        <f t="shared" si="7"/>
        <v>-0.55499999999999905</v>
      </c>
      <c r="AB10" s="11">
        <v>0.83102458983780403</v>
      </c>
      <c r="AC10" s="345">
        <f t="shared" si="8"/>
        <v>0.27602458983780498</v>
      </c>
      <c r="AD10" s="348">
        <f t="shared" si="9"/>
        <v>2.1902690073913877E-2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12.563956501456929</v>
      </c>
      <c r="C11" s="11">
        <f t="shared" si="2"/>
        <v>14.790317352355205</v>
      </c>
      <c r="D11" s="11">
        <f t="shared" si="2"/>
        <v>2.2263608508982768</v>
      </c>
      <c r="E11" s="11">
        <f t="shared" si="2"/>
        <v>6.9735072601407122</v>
      </c>
      <c r="F11" s="11">
        <f t="shared" si="2"/>
        <v>9.1998681110389899</v>
      </c>
      <c r="G11" s="200">
        <f t="shared" si="3"/>
        <v>2.9870893320914416E-2</v>
      </c>
      <c r="H11" s="11"/>
      <c r="I11" s="10" t="str">
        <f>name!E7</f>
        <v>Administrative and secretarial occupations</v>
      </c>
      <c r="J11" s="11">
        <v>25.142195262495868</v>
      </c>
      <c r="K11" s="11">
        <v>23.103476716371961</v>
      </c>
      <c r="L11" s="11">
        <v>-2.0387185461239072</v>
      </c>
      <c r="M11" s="11">
        <v>12.105824699363605</v>
      </c>
      <c r="N11" s="11">
        <v>10.067106153239697</v>
      </c>
      <c r="O11" s="11"/>
      <c r="P11" s="10" t="str">
        <f>name!D8</f>
        <v>23 Teaching and other educational professionals</v>
      </c>
      <c r="Q11" s="11">
        <v>3.9490019668979808</v>
      </c>
      <c r="R11" s="11">
        <v>4.7955809017003208</v>
      </c>
      <c r="S11" s="345">
        <f t="shared" si="4"/>
        <v>0.84657893480234003</v>
      </c>
      <c r="T11" s="345">
        <v>1.8771169708869655</v>
      </c>
      <c r="U11" s="345">
        <f t="shared" si="5"/>
        <v>2.7236959056893055</v>
      </c>
      <c r="V11" s="346">
        <f t="shared" si="6"/>
        <v>2.6264878419077764E-2</v>
      </c>
      <c r="X11" s="10" t="str">
        <f>name!B8</f>
        <v>Rest of manufacturing</v>
      </c>
      <c r="Y11" s="11">
        <v>9.8999999999999915</v>
      </c>
      <c r="Z11" s="11">
        <v>9.1009999999999831</v>
      </c>
      <c r="AA11" s="345">
        <f t="shared" si="7"/>
        <v>-0.79900000000000837</v>
      </c>
      <c r="AB11" s="11">
        <v>3.9960985667788824</v>
      </c>
      <c r="AC11" s="345">
        <f t="shared" si="8"/>
        <v>3.1970985667788741</v>
      </c>
      <c r="AD11" s="348">
        <f t="shared" si="9"/>
        <v>2.2862317585723657E-2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16.22677007823571</v>
      </c>
      <c r="C12" s="11">
        <f t="shared" si="2"/>
        <v>21.148341847074263</v>
      </c>
      <c r="D12" s="11">
        <f t="shared" si="2"/>
        <v>4.9215717688385512</v>
      </c>
      <c r="E12" s="11">
        <f t="shared" si="2"/>
        <v>8.9788702877895457</v>
      </c>
      <c r="F12" s="11">
        <f t="shared" si="2"/>
        <v>13.900442056628098</v>
      </c>
      <c r="G12" s="200">
        <f t="shared" si="3"/>
        <v>2.9795627595324392E-2</v>
      </c>
      <c r="H12" s="11"/>
      <c r="I12" s="10" t="str">
        <f>name!E8</f>
        <v>Skilled trades occupations</v>
      </c>
      <c r="J12" s="11">
        <v>30.005929881773252</v>
      </c>
      <c r="K12" s="11">
        <v>30.409586825753117</v>
      </c>
      <c r="L12" s="11">
        <v>0.40365694397985652</v>
      </c>
      <c r="M12" s="11">
        <v>13.292843812001051</v>
      </c>
      <c r="N12" s="11">
        <v>13.696500755980907</v>
      </c>
      <c r="O12" s="11"/>
      <c r="P12" s="10" t="str">
        <f>name!D9</f>
        <v>24 Business, media and public service professionals</v>
      </c>
      <c r="Q12" s="11">
        <v>9.1811360488068221</v>
      </c>
      <c r="R12" s="11">
        <v>11.721763530860599</v>
      </c>
      <c r="S12" s="345">
        <f t="shared" si="4"/>
        <v>2.5406274820537771</v>
      </c>
      <c r="T12" s="345">
        <v>4.4448244991356134</v>
      </c>
      <c r="U12" s="345">
        <f t="shared" si="5"/>
        <v>6.9854519811893905</v>
      </c>
      <c r="V12" s="346">
        <f t="shared" si="6"/>
        <v>2.6671201988067272E-2</v>
      </c>
      <c r="X12" s="10" t="str">
        <f>name!B9</f>
        <v>Electricity and gas</v>
      </c>
      <c r="Y12" s="11">
        <v>0.68299999999999994</v>
      </c>
      <c r="Z12" s="11">
        <v>0.65300000000000014</v>
      </c>
      <c r="AA12" s="345">
        <f t="shared" si="7"/>
        <v>-2.9999999999999805E-2</v>
      </c>
      <c r="AB12" s="11">
        <v>0.2743526614352807</v>
      </c>
      <c r="AC12" s="345">
        <f t="shared" si="8"/>
        <v>0.24435266143528089</v>
      </c>
      <c r="AD12" s="348">
        <f t="shared" si="9"/>
        <v>2.2767100784541361E-2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4.5583907085824729</v>
      </c>
      <c r="C13" s="11">
        <f t="shared" si="2"/>
        <v>4.3635852494753591</v>
      </c>
      <c r="D13" s="11">
        <f t="shared" si="2"/>
        <v>-0.19480545910711364</v>
      </c>
      <c r="E13" s="11">
        <f t="shared" si="2"/>
        <v>1.7142669022627604</v>
      </c>
      <c r="F13" s="11">
        <f t="shared" si="2"/>
        <v>1.5194614431556461</v>
      </c>
      <c r="G13" s="200">
        <f t="shared" si="3"/>
        <v>2.1510109538202871E-2</v>
      </c>
      <c r="H13" s="11"/>
      <c r="I13" s="10" t="str">
        <f>name!E9</f>
        <v>Caring, leisure and other service occupations</v>
      </c>
      <c r="J13" s="11">
        <v>25.481094214658803</v>
      </c>
      <c r="K13" s="11">
        <v>30.455596020014458</v>
      </c>
      <c r="L13" s="11">
        <v>4.9745018053556551</v>
      </c>
      <c r="M13" s="11">
        <v>15.604323933588375</v>
      </c>
      <c r="N13" s="11">
        <v>20.57882573894403</v>
      </c>
      <c r="O13" s="11"/>
      <c r="P13" s="10" t="str">
        <f>name!D10</f>
        <v>31 Science, engineering and technology associate professionals</v>
      </c>
      <c r="Q13" s="11">
        <v>3.2583167460810509</v>
      </c>
      <c r="R13" s="11">
        <v>2.7511024799517703</v>
      </c>
      <c r="S13" s="345">
        <f t="shared" si="4"/>
        <v>-0.50721426612928067</v>
      </c>
      <c r="T13" s="345">
        <v>0.9964446000815117</v>
      </c>
      <c r="U13" s="345">
        <f t="shared" si="5"/>
        <v>0.48923033395223103</v>
      </c>
      <c r="V13" s="346">
        <f t="shared" si="6"/>
        <v>1.7947687966191728E-2</v>
      </c>
      <c r="X13" s="10" t="str">
        <f>name!B10</f>
        <v>Water and sewerage</v>
      </c>
      <c r="Y13" s="11">
        <v>1.7410000000000028</v>
      </c>
      <c r="Z13" s="11">
        <v>1.909000000000002</v>
      </c>
      <c r="AA13" s="345">
        <f t="shared" si="7"/>
        <v>0.16799999999999926</v>
      </c>
      <c r="AB13" s="11">
        <v>0.80072679488802379</v>
      </c>
      <c r="AC13" s="345">
        <f t="shared" si="8"/>
        <v>0.96872679488802305</v>
      </c>
      <c r="AD13" s="348">
        <f t="shared" si="9"/>
        <v>2.5546459744472116E-2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5.3343914547576299</v>
      </c>
      <c r="C14" s="11">
        <f t="shared" si="2"/>
        <v>6.1486219717338662</v>
      </c>
      <c r="D14" s="11">
        <f t="shared" si="2"/>
        <v>0.81423051697623661</v>
      </c>
      <c r="E14" s="11">
        <f t="shared" si="2"/>
        <v>3.240810349054621</v>
      </c>
      <c r="F14" s="11">
        <f t="shared" si="2"/>
        <v>4.0550408660308586</v>
      </c>
      <c r="G14" s="200">
        <f t="shared" si="3"/>
        <v>3.215272729276597E-2</v>
      </c>
      <c r="H14" s="11"/>
      <c r="I14" s="10" t="str">
        <f>name!E10</f>
        <v>Sales and customer service occupations</v>
      </c>
      <c r="J14" s="11">
        <v>25.405984591362731</v>
      </c>
      <c r="K14" s="11">
        <v>25.855218871238446</v>
      </c>
      <c r="L14" s="11">
        <v>0.44923427987572162</v>
      </c>
      <c r="M14" s="11">
        <v>11.893008578107576</v>
      </c>
      <c r="N14" s="11">
        <v>12.342242857983297</v>
      </c>
      <c r="O14" s="11"/>
      <c r="P14" s="10" t="str">
        <f>name!D11</f>
        <v>32 Health and social care associate professionals</v>
      </c>
      <c r="Q14" s="11">
        <v>1.2159935482753392</v>
      </c>
      <c r="R14" s="11">
        <v>1.2721954751938565</v>
      </c>
      <c r="S14" s="345">
        <f t="shared" si="4"/>
        <v>5.620192691851722E-2</v>
      </c>
      <c r="T14" s="345">
        <v>0.58140075759020149</v>
      </c>
      <c r="U14" s="345">
        <f t="shared" si="5"/>
        <v>0.63760268450871871</v>
      </c>
      <c r="V14" s="346">
        <f t="shared" si="6"/>
        <v>2.639408217979855E-2</v>
      </c>
      <c r="X14" s="10" t="str">
        <f>name!B11</f>
        <v>Construction</v>
      </c>
      <c r="Y14" s="11">
        <v>23.988000000000046</v>
      </c>
      <c r="Z14" s="11">
        <v>26.66500000000002</v>
      </c>
      <c r="AA14" s="345">
        <f t="shared" si="7"/>
        <v>2.6769999999999747</v>
      </c>
      <c r="AB14" s="11">
        <v>10.629472877671684</v>
      </c>
      <c r="AC14" s="345">
        <f t="shared" si="8"/>
        <v>13.306472877671659</v>
      </c>
      <c r="AD14" s="348">
        <f t="shared" si="9"/>
        <v>2.4755099149521342E-2</v>
      </c>
    </row>
    <row r="15" spans="1:30" x14ac:dyDescent="0.2">
      <c r="A15" s="10" t="str">
        <f>name!D12</f>
        <v>33 Protective service occupations</v>
      </c>
      <c r="B15" s="11">
        <f t="shared" si="2"/>
        <v>1.7782805261586976</v>
      </c>
      <c r="C15" s="11">
        <f t="shared" si="2"/>
        <v>2.5166036649515524</v>
      </c>
      <c r="D15" s="11">
        <f t="shared" si="2"/>
        <v>0.73832313879285483</v>
      </c>
      <c r="E15" s="11">
        <f t="shared" si="2"/>
        <v>0.75467106418121799</v>
      </c>
      <c r="F15" s="11">
        <f t="shared" si="2"/>
        <v>1.492994202974073</v>
      </c>
      <c r="G15" s="200">
        <f t="shared" si="3"/>
        <v>2.3862824529921722E-2</v>
      </c>
      <c r="H15" s="11"/>
      <c r="I15" s="10" t="str">
        <f>name!E11</f>
        <v>Process, plant and machine operatives</v>
      </c>
      <c r="J15" s="11">
        <v>13.205607444630072</v>
      </c>
      <c r="K15" s="11">
        <v>15.203874218487055</v>
      </c>
      <c r="L15" s="11">
        <v>1.998266773856983</v>
      </c>
      <c r="M15" s="11">
        <v>6.8585281733882155</v>
      </c>
      <c r="N15" s="11">
        <v>8.8567949472451986</v>
      </c>
      <c r="O15" s="11"/>
      <c r="P15" s="10" t="str">
        <f>name!D12</f>
        <v>33 Protective service occupations</v>
      </c>
      <c r="Q15" s="11">
        <v>1.2770031486997278</v>
      </c>
      <c r="R15" s="11">
        <v>1.6733614251228075</v>
      </c>
      <c r="S15" s="345">
        <f t="shared" si="4"/>
        <v>0.39635827642307975</v>
      </c>
      <c r="T15" s="345">
        <v>0.42420151437560627</v>
      </c>
      <c r="U15" s="345">
        <f t="shared" si="5"/>
        <v>0.82055979079868602</v>
      </c>
      <c r="V15" s="346">
        <f t="shared" si="6"/>
        <v>1.9305356422850029E-2</v>
      </c>
      <c r="X15" s="10" t="str">
        <f>name!B12</f>
        <v>Wholesale and retail trade</v>
      </c>
      <c r="Y15" s="11">
        <v>44.58499999999988</v>
      </c>
      <c r="Z15" s="11">
        <v>45.016000000000041</v>
      </c>
      <c r="AA15" s="345">
        <f t="shared" si="7"/>
        <v>0.43100000000016081</v>
      </c>
      <c r="AB15" s="11">
        <v>20.442794658299153</v>
      </c>
      <c r="AC15" s="345">
        <f t="shared" si="8"/>
        <v>20.873794658299314</v>
      </c>
      <c r="AD15" s="348">
        <f t="shared" si="9"/>
        <v>2.5480367406293336E-2</v>
      </c>
    </row>
    <row r="16" spans="1:30" x14ac:dyDescent="0.2">
      <c r="A16" s="10" t="str">
        <f>name!D13</f>
        <v>34 Culture, media and sports occupations</v>
      </c>
      <c r="B16" s="11">
        <f t="shared" si="2"/>
        <v>5.5602539680347114</v>
      </c>
      <c r="C16" s="11">
        <f t="shared" si="2"/>
        <v>7.1208110444865209</v>
      </c>
      <c r="D16" s="11">
        <f t="shared" si="2"/>
        <v>1.5605570764518102</v>
      </c>
      <c r="E16" s="11">
        <f t="shared" si="2"/>
        <v>3.0281338991737967</v>
      </c>
      <c r="F16" s="11">
        <f t="shared" si="2"/>
        <v>4.5886909756256067</v>
      </c>
      <c r="G16" s="200">
        <f t="shared" si="3"/>
        <v>2.9408621905036014E-2</v>
      </c>
      <c r="H16" s="11"/>
      <c r="I16" s="10" t="str">
        <f>name!E12</f>
        <v>Elementary occupations</v>
      </c>
      <c r="J16" s="11">
        <v>32.003739669963522</v>
      </c>
      <c r="K16" s="11">
        <v>34.124498285918456</v>
      </c>
      <c r="L16" s="11">
        <v>2.1207586159549363</v>
      </c>
      <c r="M16" s="11">
        <v>16.156443213665096</v>
      </c>
      <c r="N16" s="11">
        <v>18.277201829620036</v>
      </c>
      <c r="O16" s="11"/>
      <c r="P16" s="10" t="str">
        <f>name!D13</f>
        <v>34 Culture, media and sports occupations</v>
      </c>
      <c r="Q16" s="11">
        <v>2.3722335096431744</v>
      </c>
      <c r="R16" s="11">
        <v>3.0214931614889524</v>
      </c>
      <c r="S16" s="345">
        <f t="shared" si="4"/>
        <v>0.64925965184577805</v>
      </c>
      <c r="T16" s="345">
        <v>1.0849893401912081</v>
      </c>
      <c r="U16" s="345">
        <f t="shared" si="5"/>
        <v>1.7342489920369861</v>
      </c>
      <c r="V16" s="346">
        <f t="shared" si="6"/>
        <v>2.5426797211679286E-2</v>
      </c>
      <c r="X16" s="10" t="str">
        <f>name!B13</f>
        <v>Transport and storage</v>
      </c>
      <c r="Y16" s="11">
        <v>8.1140000000000025</v>
      </c>
      <c r="Z16" s="11">
        <v>8.1810000000000311</v>
      </c>
      <c r="AA16" s="345">
        <f t="shared" si="7"/>
        <v>6.7000000000028592E-2</v>
      </c>
      <c r="AB16" s="11">
        <v>3.7717432045157611</v>
      </c>
      <c r="AC16" s="345">
        <f t="shared" si="8"/>
        <v>3.8387432045157897</v>
      </c>
      <c r="AD16" s="348">
        <f t="shared" si="9"/>
        <v>2.5776525003939232E-2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14.836657678720643</v>
      </c>
      <c r="C17" s="11">
        <f t="shared" si="10"/>
        <v>15.394692090714496</v>
      </c>
      <c r="D17" s="11">
        <f t="shared" si="10"/>
        <v>0.55803441199385029</v>
      </c>
      <c r="E17" s="11">
        <f t="shared" si="10"/>
        <v>6.7650867521341684</v>
      </c>
      <c r="F17" s="11">
        <f t="shared" si="10"/>
        <v>7.3231211641280183</v>
      </c>
      <c r="G17" s="200">
        <f t="shared" si="3"/>
        <v>2.5361129739450039E-2</v>
      </c>
      <c r="H17" s="11"/>
      <c r="O17" s="11"/>
      <c r="P17" s="10" t="str">
        <f>name!D14</f>
        <v>35 Business and public service associate professionals</v>
      </c>
      <c r="Q17" s="11">
        <v>7.8503800529689078</v>
      </c>
      <c r="R17" s="11">
        <v>7.4255440915697193</v>
      </c>
      <c r="S17" s="345">
        <f t="shared" si="4"/>
        <v>-0.42483596139918856</v>
      </c>
      <c r="T17" s="345">
        <v>2.8098728806781406</v>
      </c>
      <c r="U17" s="345">
        <f t="shared" si="5"/>
        <v>2.385036919278952</v>
      </c>
      <c r="V17" s="346">
        <f t="shared" si="6"/>
        <v>2.0606794230698666E-2</v>
      </c>
      <c r="X17" s="10" t="str">
        <f>name!B14</f>
        <v>Accommodation and food</v>
      </c>
      <c r="Y17" s="11">
        <v>35.384999999999934</v>
      </c>
      <c r="Z17" s="11">
        <v>45.558</v>
      </c>
      <c r="AA17" s="345">
        <f t="shared" si="7"/>
        <v>10.173000000000066</v>
      </c>
      <c r="AB17" s="11">
        <v>20.463250295968415</v>
      </c>
      <c r="AC17" s="345">
        <f t="shared" si="8"/>
        <v>30.63625029596848</v>
      </c>
      <c r="AD17" s="348">
        <f t="shared" si="9"/>
        <v>3.089086544606956E-2</v>
      </c>
    </row>
    <row r="18" spans="1:30" x14ac:dyDescent="0.2">
      <c r="A18" s="10" t="str">
        <f>name!D15</f>
        <v>41 Administrative occupations</v>
      </c>
      <c r="B18" s="11">
        <f t="shared" si="10"/>
        <v>20.265148302931934</v>
      </c>
      <c r="C18" s="11">
        <f t="shared" si="10"/>
        <v>18.121341887624741</v>
      </c>
      <c r="D18" s="11">
        <f t="shared" si="10"/>
        <v>-2.1438064153071954</v>
      </c>
      <c r="E18" s="11">
        <f t="shared" si="10"/>
        <v>9.440787594260696</v>
      </c>
      <c r="F18" s="11">
        <f t="shared" si="10"/>
        <v>7.2969811789535006</v>
      </c>
      <c r="G18" s="200">
        <f t="shared" si="3"/>
        <v>2.5824097683721625E-2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5.6271660589063073</v>
      </c>
      <c r="R18" s="11">
        <v>5.7583390218301673</v>
      </c>
      <c r="S18" s="345">
        <f t="shared" si="4"/>
        <v>0.13117296292386005</v>
      </c>
      <c r="T18" s="345">
        <v>2.0464975108800734</v>
      </c>
      <c r="U18" s="345">
        <f t="shared" si="5"/>
        <v>2.1776704738039334</v>
      </c>
      <c r="V18" s="346">
        <f t="shared" si="6"/>
        <v>2.0894509723284882E-2</v>
      </c>
      <c r="X18" s="10" t="str">
        <f>name!B15</f>
        <v>Media</v>
      </c>
      <c r="Y18" s="11">
        <v>1.7170000000000041</v>
      </c>
      <c r="Z18" s="11">
        <v>1.6069999999999975</v>
      </c>
      <c r="AA18" s="345">
        <f t="shared" si="7"/>
        <v>-0.11000000000000654</v>
      </c>
      <c r="AB18" s="11">
        <v>0.77786868269063358</v>
      </c>
      <c r="AC18" s="345">
        <f t="shared" si="8"/>
        <v>0.66786868269062705</v>
      </c>
      <c r="AD18" s="348">
        <f t="shared" si="9"/>
        <v>2.5223359864923411E-2</v>
      </c>
    </row>
    <row r="19" spans="1:30" x14ac:dyDescent="0.2">
      <c r="A19" s="10" t="str">
        <f>name!D16</f>
        <v>42 Secretarial and related occupations</v>
      </c>
      <c r="B19" s="11">
        <f t="shared" si="10"/>
        <v>4.8770469595639323</v>
      </c>
      <c r="C19" s="11">
        <f t="shared" si="10"/>
        <v>4.9821348287472205</v>
      </c>
      <c r="D19" s="11">
        <f t="shared" si="10"/>
        <v>0.10508786918328802</v>
      </c>
      <c r="E19" s="11">
        <f t="shared" si="10"/>
        <v>2.6650371051029089</v>
      </c>
      <c r="F19" s="11">
        <f t="shared" si="10"/>
        <v>2.7701249742861966</v>
      </c>
      <c r="G19" s="200">
        <f t="shared" si="3"/>
        <v>2.9490386383744571E-2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0.3991089433029848</v>
      </c>
      <c r="K19" s="11">
        <f t="array" ref="K19:K27">MMULT(aggregation!$B$13:$AA$21,C36:C61)</f>
        <v>0.92720191687223308</v>
      </c>
      <c r="L19" s="11">
        <f t="array" ref="L19:L27">MMULT(aggregation!$B$13:$AA$21,D36:D61)</f>
        <v>0.52809297356924834</v>
      </c>
      <c r="M19" s="11">
        <f t="array" ref="M19:M27">MMULT(aggregation!$B$13:$AA$21,E36:E61)</f>
        <v>0.35845210282309464</v>
      </c>
      <c r="N19" s="11">
        <f t="array" ref="N19:N27">MMULT(aggregation!$B$13:$AA$21,F36:F61)</f>
        <v>0.88654507639234292</v>
      </c>
      <c r="O19" s="11"/>
      <c r="P19" s="10" t="str">
        <f>name!D16</f>
        <v>42 Secretarial and related occupations</v>
      </c>
      <c r="Q19" s="11">
        <v>0.42069610576324112</v>
      </c>
      <c r="R19" s="11">
        <v>0.78297791964307217</v>
      </c>
      <c r="S19" s="345">
        <f t="shared" si="4"/>
        <v>0.36228181387983105</v>
      </c>
      <c r="T19" s="345">
        <v>0.21611344125374785</v>
      </c>
      <c r="U19" s="345">
        <f t="shared" si="5"/>
        <v>0.57839525513357892</v>
      </c>
      <c r="V19" s="346">
        <f t="shared" si="6"/>
        <v>2.8022779848937418E-2</v>
      </c>
      <c r="X19" s="10" t="str">
        <f>name!B16</f>
        <v>Information technology</v>
      </c>
      <c r="Y19" s="11">
        <v>3.2899999999999956</v>
      </c>
      <c r="Z19" s="11">
        <v>3.6869999999999967</v>
      </c>
      <c r="AA19" s="345">
        <f t="shared" si="7"/>
        <v>0.39700000000000113</v>
      </c>
      <c r="AB19" s="11">
        <v>1.5215893713103146</v>
      </c>
      <c r="AC19" s="345">
        <f t="shared" si="8"/>
        <v>1.9185893713103157</v>
      </c>
      <c r="AD19" s="348">
        <f t="shared" si="9"/>
        <v>2.5666514889149061E-2</v>
      </c>
    </row>
    <row r="20" spans="1:30" x14ac:dyDescent="0.2">
      <c r="A20" s="10" t="str">
        <f>name!D17</f>
        <v>51 Skilled agricultural and related trades</v>
      </c>
      <c r="B20" s="11">
        <f t="shared" si="10"/>
        <v>5.203935701358267</v>
      </c>
      <c r="C20" s="11">
        <f t="shared" si="10"/>
        <v>5.5206212574013449</v>
      </c>
      <c r="D20" s="11">
        <f t="shared" si="10"/>
        <v>0.31668555604307769</v>
      </c>
      <c r="E20" s="11">
        <f t="shared" si="10"/>
        <v>2.8221447380824918</v>
      </c>
      <c r="F20" s="11">
        <f t="shared" si="10"/>
        <v>3.1388302941255697</v>
      </c>
      <c r="G20" s="200">
        <f t="shared" si="3"/>
        <v>2.9306635296888706E-2</v>
      </c>
      <c r="H20" s="11"/>
      <c r="I20" s="11" t="str">
        <f t="shared" si="11"/>
        <v>Professional occupations</v>
      </c>
      <c r="J20" s="11">
        <v>2.8374627518998303</v>
      </c>
      <c r="K20" s="11">
        <v>5.2204564364473143</v>
      </c>
      <c r="L20" s="11">
        <v>2.3829936845474839</v>
      </c>
      <c r="M20" s="11">
        <v>1.8810360414606373</v>
      </c>
      <c r="N20" s="11">
        <v>4.264029726008121</v>
      </c>
      <c r="O20" s="11"/>
      <c r="P20" s="10" t="str">
        <f>name!D17</f>
        <v>51 Skilled agricultural and related trades</v>
      </c>
      <c r="Q20" s="11">
        <v>4.5596083142465771</v>
      </c>
      <c r="R20" s="11">
        <v>4.6669195808157697</v>
      </c>
      <c r="S20" s="345">
        <f t="shared" si="4"/>
        <v>0.10731126656919265</v>
      </c>
      <c r="T20" s="345">
        <v>2.3147333292855889</v>
      </c>
      <c r="U20" s="345">
        <f t="shared" si="5"/>
        <v>2.4220445958547816</v>
      </c>
      <c r="V20" s="346">
        <f t="shared" si="6"/>
        <v>2.7748626395931675E-2</v>
      </c>
      <c r="X20" s="10" t="str">
        <f>name!B17</f>
        <v>Finance and insurance</v>
      </c>
      <c r="Y20" s="11">
        <v>3.2250000000000001</v>
      </c>
      <c r="Z20" s="11">
        <v>3.0220000000000011</v>
      </c>
      <c r="AA20" s="345">
        <f t="shared" si="7"/>
        <v>-0.20299999999999896</v>
      </c>
      <c r="AB20" s="11">
        <v>1.548050505720306</v>
      </c>
      <c r="AC20" s="345">
        <f t="shared" si="8"/>
        <v>1.345050505720307</v>
      </c>
      <c r="AD20" s="348">
        <f t="shared" si="9"/>
        <v>2.6481407318520001E-2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9.1318181149624689</v>
      </c>
      <c r="C21" s="11">
        <f t="shared" si="10"/>
        <v>8.7198475161841955</v>
      </c>
      <c r="D21" s="11">
        <f t="shared" si="10"/>
        <v>-0.41197059877827463</v>
      </c>
      <c r="E21" s="11">
        <f t="shared" si="10"/>
        <v>3.4289760986711029</v>
      </c>
      <c r="F21" s="11">
        <f t="shared" si="10"/>
        <v>3.0170054998928273</v>
      </c>
      <c r="G21" s="200">
        <f t="shared" si="3"/>
        <v>2.1481855075235146E-2</v>
      </c>
      <c r="H21" s="11"/>
      <c r="I21" s="11" t="str">
        <f t="shared" si="11"/>
        <v>Associate professional occupations</v>
      </c>
      <c r="J21" s="11">
        <v>0.37696883342227883</v>
      </c>
      <c r="K21" s="11">
        <v>0.77258994024684613</v>
      </c>
      <c r="L21" s="11">
        <v>0.39562110682456736</v>
      </c>
      <c r="M21" s="11">
        <v>0.27219533150027286</v>
      </c>
      <c r="N21" s="11">
        <v>0.66781643832484017</v>
      </c>
      <c r="O21" s="11"/>
      <c r="P21" s="10" t="str">
        <f>name!D18</f>
        <v>52 Skilled metal, electrical and electronic trades</v>
      </c>
      <c r="Q21" s="11">
        <v>8.9131314667943613</v>
      </c>
      <c r="R21" s="11">
        <v>8.0047854066614512</v>
      </c>
      <c r="S21" s="345">
        <f t="shared" si="4"/>
        <v>-0.90834606013291008</v>
      </c>
      <c r="T21" s="345">
        <v>3.1180753575846434</v>
      </c>
      <c r="U21" s="345">
        <f t="shared" si="5"/>
        <v>2.2097292974517333</v>
      </c>
      <c r="V21" s="346">
        <f t="shared" si="6"/>
        <v>2.0199857866661342E-2</v>
      </c>
      <c r="X21" s="10" t="str">
        <f>name!B18</f>
        <v>Real estate</v>
      </c>
      <c r="Y21" s="11">
        <v>5.8579999999999774</v>
      </c>
      <c r="Z21" s="11">
        <v>5.2970000000000015</v>
      </c>
      <c r="AA21" s="345">
        <f t="shared" si="7"/>
        <v>-0.56099999999997596</v>
      </c>
      <c r="AB21" s="11">
        <v>2.6932912405830081</v>
      </c>
      <c r="AC21" s="345">
        <f t="shared" si="8"/>
        <v>2.1322912405830321</v>
      </c>
      <c r="AD21" s="348">
        <f t="shared" si="9"/>
        <v>2.5538940169096636E-2</v>
      </c>
    </row>
    <row r="22" spans="1:30" x14ac:dyDescent="0.2">
      <c r="A22" s="10" t="str">
        <f>name!D19</f>
        <v>53 Skilled construction and building trades</v>
      </c>
      <c r="B22" s="11">
        <f t="shared" si="10"/>
        <v>9.5011805640697613</v>
      </c>
      <c r="C22" s="11">
        <f t="shared" si="10"/>
        <v>9.9314430817000225</v>
      </c>
      <c r="D22" s="11">
        <f t="shared" si="10"/>
        <v>0.43026251763026002</v>
      </c>
      <c r="E22" s="11">
        <f t="shared" si="10"/>
        <v>4.2730474842832313</v>
      </c>
      <c r="F22" s="11">
        <f t="shared" si="10"/>
        <v>4.7033100019134908</v>
      </c>
      <c r="G22" s="200">
        <f t="shared" si="3"/>
        <v>2.5067929942390599E-2</v>
      </c>
      <c r="H22" s="11"/>
      <c r="I22" s="11" t="str">
        <f t="shared" si="11"/>
        <v>Administrative and secretarial occupations</v>
      </c>
      <c r="J22" s="11">
        <v>0.12564682594234966</v>
      </c>
      <c r="K22" s="11">
        <v>0.30718868874428906</v>
      </c>
      <c r="L22" s="11">
        <v>0.18154186280193937</v>
      </c>
      <c r="M22" s="11">
        <v>0.12091815155371068</v>
      </c>
      <c r="N22" s="11">
        <v>0.30246001435565006</v>
      </c>
      <c r="O22" s="11"/>
      <c r="P22" s="10" t="str">
        <f>name!D19</f>
        <v>53 Skilled construction and building trades</v>
      </c>
      <c r="Q22" s="11">
        <v>9.2989376661751031</v>
      </c>
      <c r="R22" s="11">
        <v>9.6600346811162758</v>
      </c>
      <c r="S22" s="345">
        <f t="shared" si="4"/>
        <v>0.36109701494117274</v>
      </c>
      <c r="T22" s="345">
        <v>4.1428528975172956</v>
      </c>
      <c r="U22" s="345">
        <f t="shared" si="5"/>
        <v>4.5039499124584683</v>
      </c>
      <c r="V22" s="346">
        <f t="shared" si="6"/>
        <v>2.4868753712162128E-2</v>
      </c>
      <c r="X22" s="10" t="str">
        <f>name!B19</f>
        <v>Professional services</v>
      </c>
      <c r="Y22" s="11">
        <v>18.073999999999987</v>
      </c>
      <c r="Z22" s="11">
        <v>21.170999999999967</v>
      </c>
      <c r="AA22" s="345">
        <f t="shared" si="7"/>
        <v>3.09699999999998</v>
      </c>
      <c r="AB22" s="11">
        <v>9.7452479147825812</v>
      </c>
      <c r="AC22" s="345">
        <f t="shared" si="8"/>
        <v>12.842247914782561</v>
      </c>
      <c r="AD22" s="348">
        <f t="shared" si="9"/>
        <v>2.916752508699183E-2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6.1689955013827564</v>
      </c>
      <c r="C23" s="11">
        <f t="shared" si="10"/>
        <v>6.23767497046755</v>
      </c>
      <c r="D23" s="11">
        <f t="shared" si="10"/>
        <v>6.8679469084793443E-2</v>
      </c>
      <c r="E23" s="11">
        <f t="shared" si="10"/>
        <v>2.7686754909642262</v>
      </c>
      <c r="F23" s="11">
        <f t="shared" si="10"/>
        <v>2.8373549600490189</v>
      </c>
      <c r="G23" s="200">
        <f t="shared" si="3"/>
        <v>2.502390532839871E-2</v>
      </c>
      <c r="H23" s="11"/>
      <c r="I23" s="11" t="str">
        <f t="shared" si="11"/>
        <v>Skilled trades occupations</v>
      </c>
      <c r="J23" s="11">
        <v>4.8013471907513844E-2</v>
      </c>
      <c r="K23" s="11">
        <v>0.11399557608079068</v>
      </c>
      <c r="L23" s="11">
        <v>6.5982104173276823E-2</v>
      </c>
      <c r="M23" s="11">
        <v>4.6508221024535869E-2</v>
      </c>
      <c r="N23" s="11">
        <v>0.11249032519781269</v>
      </c>
      <c r="O23" s="11"/>
      <c r="P23" s="10" t="str">
        <f>name!D20</f>
        <v>54 Textiles, printing and other skilled trades</v>
      </c>
      <c r="Q23" s="11">
        <v>3.2833791468562215</v>
      </c>
      <c r="R23" s="11">
        <v>3.1898541386472186</v>
      </c>
      <c r="S23" s="345">
        <f t="shared" si="4"/>
        <v>-9.3525008209002891E-2</v>
      </c>
      <c r="T23" s="345">
        <v>1.015420097173608</v>
      </c>
      <c r="U23" s="345">
        <f t="shared" si="5"/>
        <v>0.92189508896460515</v>
      </c>
      <c r="V23" s="346">
        <f t="shared" si="6"/>
        <v>1.8126500903360876E-2</v>
      </c>
      <c r="X23" s="10" t="str">
        <f>name!B20</f>
        <v>Support services</v>
      </c>
      <c r="Y23" s="11">
        <v>15.73299999999997</v>
      </c>
      <c r="Z23" s="11">
        <v>20.869999999999983</v>
      </c>
      <c r="AA23" s="345">
        <f t="shared" si="7"/>
        <v>5.1370000000000129</v>
      </c>
      <c r="AB23" s="11">
        <v>8.9324488316453277</v>
      </c>
      <c r="AC23" s="345">
        <f t="shared" si="8"/>
        <v>14.069448831645341</v>
      </c>
      <c r="AD23" s="348">
        <f t="shared" si="9"/>
        <v>3.0430010414528086E-2</v>
      </c>
    </row>
    <row r="24" spans="1:30" x14ac:dyDescent="0.2">
      <c r="A24" s="10" t="str">
        <f>name!D21</f>
        <v>61 Caring personal service occupations</v>
      </c>
      <c r="B24" s="11">
        <f t="shared" si="10"/>
        <v>19.179903065021261</v>
      </c>
      <c r="C24" s="11">
        <f t="shared" si="10"/>
        <v>22.817562507835881</v>
      </c>
      <c r="D24" s="11">
        <f t="shared" si="10"/>
        <v>3.6376594428146198</v>
      </c>
      <c r="E24" s="11">
        <f t="shared" si="10"/>
        <v>11.992478275206718</v>
      </c>
      <c r="F24" s="11">
        <f t="shared" si="10"/>
        <v>15.630137718021336</v>
      </c>
      <c r="G24" s="200">
        <f t="shared" si="3"/>
        <v>3.2907834465379704E-2</v>
      </c>
      <c r="H24" s="11"/>
      <c r="I24" s="11" t="str">
        <f t="shared" si="11"/>
        <v>Caring, leisure and other service occupations</v>
      </c>
      <c r="J24" s="11">
        <v>2.4499311229829547E-2</v>
      </c>
      <c r="K24" s="11">
        <v>5.8193053004962941E-2</v>
      </c>
      <c r="L24" s="11">
        <v>3.3693741775133394E-2</v>
      </c>
      <c r="M24" s="11">
        <v>2.4259486507603085E-2</v>
      </c>
      <c r="N24" s="11">
        <v>5.7953228282736483E-2</v>
      </c>
      <c r="O24" s="11"/>
      <c r="P24" s="10" t="str">
        <f>name!D21</f>
        <v>61 Caring personal service occupations</v>
      </c>
      <c r="Q24" s="11">
        <v>1.9242490731602042</v>
      </c>
      <c r="R24" s="11">
        <v>2.8724752427590188</v>
      </c>
      <c r="S24" s="345">
        <f t="shared" si="4"/>
        <v>0.94822616959881456</v>
      </c>
      <c r="T24" s="345">
        <v>1.110317091002911</v>
      </c>
      <c r="U24" s="345">
        <f t="shared" si="5"/>
        <v>2.0585432606017253</v>
      </c>
      <c r="V24" s="346">
        <f t="shared" si="6"/>
        <v>3.0834681734047686E-2</v>
      </c>
      <c r="X24" s="10" t="str">
        <f>name!B21</f>
        <v>Public admin. and defence</v>
      </c>
      <c r="Y24" s="11">
        <v>9.2640000000000029</v>
      </c>
      <c r="Z24" s="11">
        <v>9.4239999999999977</v>
      </c>
      <c r="AA24" s="345">
        <f t="shared" si="7"/>
        <v>0.15999999999999481</v>
      </c>
      <c r="AB24" s="11">
        <v>4.5518968056670648</v>
      </c>
      <c r="AC24" s="345">
        <f t="shared" si="8"/>
        <v>4.7118968056670596</v>
      </c>
      <c r="AD24" s="348">
        <f t="shared" si="9"/>
        <v>2.7003764756061921E-2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6.0471621566146325</v>
      </c>
      <c r="C25" s="11">
        <f t="shared" si="10"/>
        <v>7.4440431594626872</v>
      </c>
      <c r="D25" s="11">
        <f t="shared" si="10"/>
        <v>1.3968810028480547</v>
      </c>
      <c r="E25" s="11">
        <f t="shared" si="10"/>
        <v>3.5234421838667611</v>
      </c>
      <c r="F25" s="11">
        <f t="shared" si="10"/>
        <v>4.9203231867148158</v>
      </c>
      <c r="G25" s="200">
        <f t="shared" si="3"/>
        <v>3.1080364801539861E-2</v>
      </c>
      <c r="H25" s="11"/>
      <c r="I25" s="11" t="str">
        <f t="shared" si="11"/>
        <v>Sales and customer service occupations</v>
      </c>
      <c r="J25" s="11">
        <v>5.4122763272857019E-2</v>
      </c>
      <c r="K25" s="11">
        <v>0.12802975231671679</v>
      </c>
      <c r="L25" s="11">
        <v>7.3906989043859755E-2</v>
      </c>
      <c r="M25" s="11">
        <v>4.057131027509249E-2</v>
      </c>
      <c r="N25" s="11">
        <v>0.11447829931895226</v>
      </c>
      <c r="O25" s="11"/>
      <c r="P25" s="10" t="str">
        <f>name!D22</f>
        <v>62 Leisure, travel and related personal service occupations</v>
      </c>
      <c r="Q25" s="11">
        <v>1.7970645115141097</v>
      </c>
      <c r="R25" s="11">
        <v>2.291887258863766</v>
      </c>
      <c r="S25" s="345">
        <f t="shared" si="4"/>
        <v>0.49482274734965626</v>
      </c>
      <c r="T25" s="345">
        <v>0.893962722830142</v>
      </c>
      <c r="U25" s="345">
        <f t="shared" si="5"/>
        <v>1.3887854701797981</v>
      </c>
      <c r="V25" s="346">
        <f t="shared" si="6"/>
        <v>2.7283458336400113E-2</v>
      </c>
      <c r="X25" s="10" t="str">
        <f>name!B22</f>
        <v>Education</v>
      </c>
      <c r="Y25" s="11">
        <v>20.362000000000002</v>
      </c>
      <c r="Z25" s="11">
        <v>22.149000000000022</v>
      </c>
      <c r="AA25" s="345">
        <f t="shared" si="7"/>
        <v>1.7870000000000203</v>
      </c>
      <c r="AB25" s="11">
        <v>11.202119848637398</v>
      </c>
      <c r="AC25" s="345">
        <f t="shared" si="8"/>
        <v>12.989119848637419</v>
      </c>
      <c r="AD25" s="348">
        <f t="shared" si="9"/>
        <v>2.9654566777808755E-2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0.25402899302290838</v>
      </c>
      <c r="C26" s="11">
        <f t="shared" si="10"/>
        <v>0.19399035271588891</v>
      </c>
      <c r="D26" s="11">
        <f t="shared" si="10"/>
        <v>-6.0038640307019449E-2</v>
      </c>
      <c r="E26" s="11">
        <f t="shared" si="10"/>
        <v>8.8403474514896468E-2</v>
      </c>
      <c r="F26" s="11">
        <f t="shared" si="10"/>
        <v>2.836483420787702E-2</v>
      </c>
      <c r="G26" s="200">
        <f t="shared" si="3"/>
        <v>2.0107897735200053E-2</v>
      </c>
      <c r="H26" s="11"/>
      <c r="I26" s="11" t="str">
        <f t="shared" si="11"/>
        <v>Process, plant and machine operatives</v>
      </c>
      <c r="J26" s="11">
        <v>2.6934543150117493E-2</v>
      </c>
      <c r="K26" s="11">
        <v>9.7028554570474768E-2</v>
      </c>
      <c r="L26" s="11">
        <v>7.0094011420357274E-2</v>
      </c>
      <c r="M26" s="11">
        <v>3.4834565721747347E-2</v>
      </c>
      <c r="N26" s="11">
        <v>0.10492857714210463</v>
      </c>
      <c r="O26" s="11"/>
      <c r="P26" s="10" t="str">
        <f>name!D23</f>
        <v>63 Community and civil enforcement occupations</v>
      </c>
      <c r="Q26" s="11">
        <v>0.20244986554228828</v>
      </c>
      <c r="R26" s="11">
        <v>0.13367851093172126</v>
      </c>
      <c r="S26" s="345">
        <f t="shared" si="4"/>
        <v>-6.877135461056702E-2</v>
      </c>
      <c r="T26" s="345">
        <v>5.1506802577398363E-2</v>
      </c>
      <c r="U26" s="345">
        <f t="shared" si="5"/>
        <v>-1.7264552033168658E-2</v>
      </c>
      <c r="V26" s="346">
        <f t="shared" si="6"/>
        <v>1.5226179971018494E-2</v>
      </c>
      <c r="X26" s="10" t="str">
        <f>name!B23</f>
        <v>Health and social work</v>
      </c>
      <c r="Y26" s="11">
        <v>34.390000000000008</v>
      </c>
      <c r="Z26" s="11">
        <v>40.331999999999987</v>
      </c>
      <c r="AA26" s="345">
        <f t="shared" si="7"/>
        <v>5.9419999999999789</v>
      </c>
      <c r="AB26" s="11">
        <v>20.532785171641571</v>
      </c>
      <c r="AC26" s="345">
        <f t="shared" si="8"/>
        <v>26.47478517164155</v>
      </c>
      <c r="AD26" s="348">
        <f t="shared" si="9"/>
        <v>3.1702996168168296E-2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21.247512871544874</v>
      </c>
      <c r="C27" s="11">
        <f t="shared" si="12"/>
        <v>19.358306837709996</v>
      </c>
      <c r="D27" s="11">
        <f t="shared" si="12"/>
        <v>-1.8892060338348735</v>
      </c>
      <c r="E27" s="11">
        <f t="shared" si="12"/>
        <v>9.2745392516740495</v>
      </c>
      <c r="F27" s="11">
        <f t="shared" si="12"/>
        <v>7.3853332178391744</v>
      </c>
      <c r="G27" s="200">
        <f t="shared" si="3"/>
        <v>2.4441213497074621E-2</v>
      </c>
      <c r="H27" s="11"/>
      <c r="I27" s="11" t="str">
        <f t="shared" si="11"/>
        <v>Elementary occupations</v>
      </c>
      <c r="J27" s="11">
        <v>1.4043642145560656E-2</v>
      </c>
      <c r="K27" s="11">
        <v>3.5795094853601057E-2</v>
      </c>
      <c r="L27" s="11">
        <v>2.1751452708040398E-2</v>
      </c>
      <c r="M27" s="11">
        <v>1.4069101664501702E-2</v>
      </c>
      <c r="N27" s="11">
        <v>3.5820554372542099E-2</v>
      </c>
      <c r="O27" s="11"/>
      <c r="P27" s="10" t="str">
        <f>name!D24</f>
        <v>71 Sales occupations</v>
      </c>
      <c r="Q27" s="11">
        <v>8.1748158536064253</v>
      </c>
      <c r="R27" s="11">
        <v>7.7567629432186411</v>
      </c>
      <c r="S27" s="345">
        <f t="shared" si="4"/>
        <v>-0.41805291038778414</v>
      </c>
      <c r="T27" s="345">
        <v>2.6021776679988093</v>
      </c>
      <c r="U27" s="345">
        <f t="shared" si="5"/>
        <v>2.1841247576110252</v>
      </c>
      <c r="V27" s="346">
        <f t="shared" si="6"/>
        <v>1.8594459474862379E-2</v>
      </c>
      <c r="X27" s="10" t="str">
        <f>name!B24</f>
        <v>Arts and entertainment</v>
      </c>
      <c r="Y27" s="11">
        <v>8.6509999999999767</v>
      </c>
      <c r="Z27" s="11">
        <v>12.14800000000001</v>
      </c>
      <c r="AA27" s="345">
        <f t="shared" si="7"/>
        <v>3.4970000000000336</v>
      </c>
      <c r="AB27" s="11">
        <v>5.3048265068671423</v>
      </c>
      <c r="AC27" s="345">
        <f t="shared" si="8"/>
        <v>8.8018265068671759</v>
      </c>
      <c r="AD27" s="348">
        <f t="shared" si="9"/>
        <v>3.2395136559327131E-2</v>
      </c>
    </row>
    <row r="28" spans="1:30" x14ac:dyDescent="0.2">
      <c r="A28" s="10" t="str">
        <f>name!D25</f>
        <v>72 Customer service occupations</v>
      </c>
      <c r="B28" s="11">
        <f t="shared" si="12"/>
        <v>4.1584717198178556</v>
      </c>
      <c r="C28" s="11">
        <f t="shared" si="12"/>
        <v>6.4969120335284503</v>
      </c>
      <c r="D28" s="11">
        <f t="shared" si="12"/>
        <v>2.3384403137105951</v>
      </c>
      <c r="E28" s="11">
        <f t="shared" si="12"/>
        <v>2.6184693264335266</v>
      </c>
      <c r="F28" s="11">
        <f t="shared" si="12"/>
        <v>4.9569096401441222</v>
      </c>
      <c r="G28" s="200">
        <f t="shared" si="3"/>
        <v>3.3094375281303323E-2</v>
      </c>
      <c r="H28" s="11"/>
      <c r="O28" s="11"/>
      <c r="P28" s="10" t="str">
        <f>name!D25</f>
        <v>72 Customer service occupations</v>
      </c>
      <c r="Q28" s="11">
        <v>1.5669364425325913</v>
      </c>
      <c r="R28" s="11">
        <v>2.7469104629636401</v>
      </c>
      <c r="S28" s="345">
        <f t="shared" si="4"/>
        <v>1.1799740204310487</v>
      </c>
      <c r="T28" s="345">
        <v>0.81805587445304573</v>
      </c>
      <c r="U28" s="345">
        <f t="shared" si="5"/>
        <v>1.9980298948840944</v>
      </c>
      <c r="V28" s="346">
        <f t="shared" si="6"/>
        <v>2.8400723597345801E-2</v>
      </c>
      <c r="X28" s="10" t="str">
        <f>name!B25</f>
        <v>Other services</v>
      </c>
      <c r="Y28" s="11">
        <v>7.9780000000000211</v>
      </c>
      <c r="Z28" s="11">
        <v>8.6139999999999901</v>
      </c>
      <c r="AA28" s="345">
        <f t="shared" si="7"/>
        <v>0.63599999999996903</v>
      </c>
      <c r="AB28" s="11">
        <v>4.1985424264130629</v>
      </c>
      <c r="AC28" s="345">
        <f t="shared" si="8"/>
        <v>4.8345424264130319</v>
      </c>
      <c r="AD28" s="348">
        <f t="shared" si="9"/>
        <v>2.8589287535278674E-2</v>
      </c>
    </row>
    <row r="29" spans="1:30" x14ac:dyDescent="0.2">
      <c r="A29" s="10" t="str">
        <f>name!D26</f>
        <v>81 Process, plant and machine operatives</v>
      </c>
      <c r="B29" s="11">
        <f t="shared" si="12"/>
        <v>5.8996957549503719</v>
      </c>
      <c r="C29" s="11">
        <f t="shared" si="12"/>
        <v>7.1405676052281359</v>
      </c>
      <c r="D29" s="11">
        <f t="shared" si="12"/>
        <v>1.2408718502777645</v>
      </c>
      <c r="E29" s="11">
        <f t="shared" si="12"/>
        <v>2.7160655461435566</v>
      </c>
      <c r="F29" s="11">
        <f t="shared" si="12"/>
        <v>3.9569373964213215</v>
      </c>
      <c r="G29" s="200">
        <f t="shared" si="3"/>
        <v>2.5567546764675653E-2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4.5799351118825591</v>
      </c>
      <c r="R29" s="11">
        <v>5.0692314488218804</v>
      </c>
      <c r="S29" s="345">
        <f t="shared" si="4"/>
        <v>0.48929633693932129</v>
      </c>
      <c r="T29" s="345">
        <v>1.8374108543560523</v>
      </c>
      <c r="U29" s="345">
        <f t="shared" si="5"/>
        <v>2.3267071912953736</v>
      </c>
      <c r="V29" s="346">
        <f t="shared" si="6"/>
        <v>2.2742747610394742E-2</v>
      </c>
      <c r="X29" s="231" t="str">
        <f>name!B3</f>
        <v>All industries</v>
      </c>
      <c r="Y29" s="34">
        <f>SUM(Y7:Y28)</f>
        <v>269.0709999999998</v>
      </c>
      <c r="Z29" s="34">
        <f>SUM(Z7:Z28)</f>
        <v>299.84500000000003</v>
      </c>
      <c r="AA29" s="349">
        <f t="shared" si="7"/>
        <v>30.774000000000228</v>
      </c>
      <c r="AB29" s="34">
        <f>SUM(AB7:AB28)</f>
        <v>138.60471627807664</v>
      </c>
      <c r="AC29" s="349">
        <f t="shared" si="8"/>
        <v>169.37871627807687</v>
      </c>
      <c r="AD29" s="350">
        <f t="shared" si="9"/>
        <v>2.8086989924708705E-2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7.3059116896797009</v>
      </c>
      <c r="C30" s="11">
        <f t="shared" si="12"/>
        <v>8.06330661325892</v>
      </c>
      <c r="D30" s="11">
        <f t="shared" si="12"/>
        <v>0.75739492357921867</v>
      </c>
      <c r="E30" s="11">
        <f t="shared" si="12"/>
        <v>4.142462627244659</v>
      </c>
      <c r="F30" s="11">
        <f t="shared" si="12"/>
        <v>4.8998575508238771</v>
      </c>
      <c r="G30" s="200">
        <f t="shared" si="3"/>
        <v>3.0397097876672108E-2</v>
      </c>
      <c r="H30" s="11"/>
      <c r="I30" s="11" t="str">
        <f>I19</f>
        <v>Managers, directors and senior officials</v>
      </c>
      <c r="J30" s="11">
        <f t="array" ref="J30:J38">MMULT(aggregation!$B$13:$AA$21,B65:B90)</f>
        <v>3.454910274462037</v>
      </c>
      <c r="K30" s="11">
        <f t="array" ref="K30:K38">MMULT(aggregation!$B$13:$AA$21,C65:C90)</f>
        <v>7.6135746917815972</v>
      </c>
      <c r="L30" s="11">
        <f t="array" ref="L30:L38">MMULT(aggregation!$B$13:$AA$21,D65:D90)</f>
        <v>4.1586644173195602</v>
      </c>
      <c r="M30" s="11">
        <f t="array" ref="M30:M38">MMULT(aggregation!$B$13:$AA$21,E65:E90)</f>
        <v>3.0190163717510878</v>
      </c>
      <c r="N30" s="11">
        <f t="array" ref="N30:N38">MMULT(aggregation!$B$13:$AA$21,F65:F90)</f>
        <v>7.1776807890706484</v>
      </c>
      <c r="O30" s="11"/>
      <c r="P30" s="10" t="str">
        <f>name!D27</f>
        <v>82 Transport and mobile machine drivers and operatives</v>
      </c>
      <c r="Q30" s="11">
        <v>6.7337749621254606</v>
      </c>
      <c r="R30" s="11">
        <v>7.1153102727725956</v>
      </c>
      <c r="S30" s="345">
        <f t="shared" si="4"/>
        <v>0.38153531064713508</v>
      </c>
      <c r="T30" s="345">
        <v>3.6172117410061193</v>
      </c>
      <c r="U30" s="345">
        <f t="shared" si="5"/>
        <v>3.9987470516532544</v>
      </c>
      <c r="V30" s="346">
        <f t="shared" si="6"/>
        <v>2.9077801789646918E-2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4.1973192169812892</v>
      </c>
      <c r="C31" s="11">
        <f t="shared" si="12"/>
        <v>3.82954909614641</v>
      </c>
      <c r="D31" s="11">
        <f t="shared" si="12"/>
        <v>-0.36777012083487837</v>
      </c>
      <c r="E31" s="11">
        <f t="shared" si="12"/>
        <v>1.5053685272940855</v>
      </c>
      <c r="F31" s="11">
        <f t="shared" si="12"/>
        <v>1.1375984064592068</v>
      </c>
      <c r="G31" s="200">
        <f t="shared" si="3"/>
        <v>2.0642948652562998E-2</v>
      </c>
      <c r="H31" s="11"/>
      <c r="I31" s="11" t="str">
        <f>I20</f>
        <v>Professional occupations</v>
      </c>
      <c r="J31" s="11">
        <v>14.889714891481191</v>
      </c>
      <c r="K31" s="11">
        <v>26.198117227672757</v>
      </c>
      <c r="L31" s="11">
        <v>11.308402336191566</v>
      </c>
      <c r="M31" s="11">
        <v>10.10355157549334</v>
      </c>
      <c r="N31" s="11">
        <v>21.411953911684908</v>
      </c>
      <c r="O31" s="11"/>
      <c r="P31" s="10" t="str">
        <f>name!D28</f>
        <v>91 Elementary trades and related occupations</v>
      </c>
      <c r="Q31" s="11">
        <v>3.1330631572888978</v>
      </c>
      <c r="R31" s="11">
        <v>2.8384633260457659</v>
      </c>
      <c r="S31" s="345">
        <f t="shared" si="4"/>
        <v>-0.29459983124313194</v>
      </c>
      <c r="T31" s="345">
        <v>0.91462889934251779</v>
      </c>
      <c r="U31" s="345">
        <f t="shared" si="5"/>
        <v>0.62002906809938585</v>
      </c>
      <c r="V31" s="346">
        <f t="shared" si="6"/>
        <v>1.7222335729182081E-2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27.806420452982231</v>
      </c>
      <c r="C32" s="11">
        <f t="shared" si="12"/>
        <v>30.294949189772044</v>
      </c>
      <c r="D32" s="11">
        <f t="shared" si="12"/>
        <v>2.4885287367898146</v>
      </c>
      <c r="E32" s="11">
        <f t="shared" si="12"/>
        <v>14.651074686371011</v>
      </c>
      <c r="F32" s="11">
        <f t="shared" si="12"/>
        <v>17.139603423160828</v>
      </c>
      <c r="G32" s="200">
        <f t="shared" ref="G32" si="13">IF(B32&gt;0,(1+(E32/B32))^(1/($C$6-$B$6))-1,0)</f>
        <v>2.8617602936016784E-2</v>
      </c>
      <c r="H32" s="11"/>
      <c r="I32" s="11" t="str">
        <f>I21</f>
        <v>Associate professional occupations</v>
      </c>
      <c r="J32" s="11">
        <v>4.3661769939669259</v>
      </c>
      <c r="K32" s="11">
        <v>8.4631706245273204</v>
      </c>
      <c r="L32" s="11">
        <v>4.0969936305603945</v>
      </c>
      <c r="M32" s="11">
        <v>3.1758922507094463</v>
      </c>
      <c r="N32" s="11">
        <v>7.2728858812698407</v>
      </c>
      <c r="O32" s="11"/>
      <c r="P32" s="10" t="str">
        <f>name!D29</f>
        <v>92 Elementary administration and service occupations</v>
      </c>
      <c r="Q32" s="11">
        <v>12.952922626899383</v>
      </c>
      <c r="R32" s="11">
        <v>14.106500951729656</v>
      </c>
      <c r="S32" s="345">
        <f t="shared" ref="S32" si="14">R32-Q32</f>
        <v>1.1535783248302725</v>
      </c>
      <c r="T32" s="345">
        <v>5.5796030332026163</v>
      </c>
      <c r="U32" s="345">
        <f>SUM(S32:T32)</f>
        <v>6.7331813580328888</v>
      </c>
      <c r="V32" s="346">
        <f t="shared" ref="V32" si="15">IF(Q32&gt;0,(1+(T32/Q32))^(1/($C$6-$B$6))-1,0)</f>
        <v>2.4167812173246261E-2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269.07099999999997</v>
      </c>
      <c r="C33" s="11">
        <f>SUM(C62,C91,C120,C149,C178,C207,C236,C265,C294)</f>
        <v>299.84499999999991</v>
      </c>
      <c r="D33" s="11">
        <f t="shared" si="12"/>
        <v>30.774000000000001</v>
      </c>
      <c r="E33" s="11">
        <f t="shared" si="12"/>
        <v>138.60471627807664</v>
      </c>
      <c r="F33" s="11">
        <f t="shared" si="12"/>
        <v>169.37871627807664</v>
      </c>
      <c r="G33" s="200">
        <f t="shared" si="3"/>
        <v>2.8086989924708705E-2</v>
      </c>
      <c r="H33" s="11"/>
      <c r="I33" s="11" t="str">
        <f>I22</f>
        <v>Administrative and secretarial occupations</v>
      </c>
      <c r="J33" s="11">
        <v>1.5697370844821921</v>
      </c>
      <c r="K33" s="11">
        <v>3.3342790870837344</v>
      </c>
      <c r="L33" s="11">
        <v>1.7645420026015421</v>
      </c>
      <c r="M33" s="11">
        <v>1.3705222755324904</v>
      </c>
      <c r="N33" s="11">
        <v>3.1350642781340325</v>
      </c>
      <c r="O33" s="11"/>
      <c r="P33" s="10" t="str">
        <f>name!D3</f>
        <v>All occupations</v>
      </c>
      <c r="Q33" s="11">
        <f>SUM(Q7:Q32)</f>
        <v>135.9453201370431</v>
      </c>
      <c r="R33" s="11">
        <f>SUM(R7:R32)</f>
        <v>149.18909610075917</v>
      </c>
      <c r="S33" s="345">
        <f>R33-Q33</f>
        <v>13.243775963716075</v>
      </c>
      <c r="T33" s="11">
        <f>SUM(T7:T32)</f>
        <v>57.993834682057049</v>
      </c>
      <c r="U33" s="345">
        <f>SUM(S33:T33)</f>
        <v>71.237610645773117</v>
      </c>
      <c r="V33" s="346">
        <f t="shared" si="6"/>
        <v>2.3968859171487056E-2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0.54622250550991702</v>
      </c>
      <c r="K34" s="11">
        <v>1.483375228400615</v>
      </c>
      <c r="L34" s="11">
        <v>0.93715272289069818</v>
      </c>
      <c r="M34" s="11">
        <v>0.53128726819610939</v>
      </c>
      <c r="N34" s="11">
        <v>1.4684399910868073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0.90228341615813101</v>
      </c>
      <c r="K35" s="11">
        <v>2.2041818461933427</v>
      </c>
      <c r="L35" s="11">
        <v>1.3018984300352114</v>
      </c>
      <c r="M35" s="11">
        <v>0.92251551573530111</v>
      </c>
      <c r="N35" s="11">
        <v>2.2244139457705123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0.26679445825210746</v>
      </c>
      <c r="C36" s="11">
        <v>0.52597851840954202</v>
      </c>
      <c r="D36" s="11">
        <f>C36-B36</f>
        <v>0.25918406015743456</v>
      </c>
      <c r="E36" s="11">
        <v>0.19656748162080806</v>
      </c>
      <c r="F36" s="11">
        <f>SUM(D36:E36)</f>
        <v>0.45575154177824262</v>
      </c>
      <c r="G36" s="200">
        <f>IF(B36&gt;0,(1+(E36/B36))^(1/($C$6-$B$6))-1,0)</f>
        <v>3.7487573368798044E-2</v>
      </c>
      <c r="I36" s="11" t="str">
        <f t="shared" si="17"/>
        <v>Sales and customer service occupations</v>
      </c>
      <c r="J36" s="11">
        <v>0.84265863101851679</v>
      </c>
      <c r="K36" s="11">
        <v>2.0915987489754952</v>
      </c>
      <c r="L36" s="11">
        <v>1.2489401179569786</v>
      </c>
      <c r="M36" s="11">
        <v>0.68761181060571797</v>
      </c>
      <c r="N36" s="11">
        <v>1.9365519285626964</v>
      </c>
      <c r="P36" s="10" t="str">
        <f>name!D4</f>
        <v>11 Corporate managers and directors</v>
      </c>
      <c r="Q36" s="11">
        <v>6.2290073987599728</v>
      </c>
      <c r="R36" s="11">
        <v>7.2593132014132324</v>
      </c>
      <c r="S36" s="345">
        <f>R36-Q36</f>
        <v>1.0303058026532597</v>
      </c>
      <c r="T36" s="345">
        <v>3.8172555452204517</v>
      </c>
      <c r="U36" s="345">
        <f>SUM(S36:T36)</f>
        <v>4.847561347873711</v>
      </c>
      <c r="V36" s="346">
        <f>IF(Q36&gt;0,(1+(T36/Q36))^(1/($C$6-$B$6))-1,0)</f>
        <v>3.2378725344843318E-2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0.13231448505087734</v>
      </c>
      <c r="C37" s="11">
        <v>0.40122339846269106</v>
      </c>
      <c r="D37" s="11">
        <f t="shared" ref="D37:D60" si="25">C37-B37</f>
        <v>0.26890891341181372</v>
      </c>
      <c r="E37" s="11">
        <v>0.16188462120228658</v>
      </c>
      <c r="F37" s="11">
        <f t="shared" ref="F37:F60" si="26">SUM(D37:E37)</f>
        <v>0.4307935346141003</v>
      </c>
      <c r="G37" s="200">
        <f t="shared" ref="G37:G62" si="27">IF(B37&gt;0,(1+(E37/B37))^(1/($C$6-$B$6))-1,0)</f>
        <v>5.4716152800661E-2</v>
      </c>
      <c r="I37" s="11" t="str">
        <f t="shared" si="17"/>
        <v>Process, plant and machine operatives</v>
      </c>
      <c r="J37" s="11">
        <v>0.24917747761645764</v>
      </c>
      <c r="K37" s="11">
        <v>0.75072171576285862</v>
      </c>
      <c r="L37" s="11">
        <v>0.50154423814640092</v>
      </c>
      <c r="M37" s="11">
        <v>0.2737994008134586</v>
      </c>
      <c r="N37" s="11">
        <v>0.77534363895985958</v>
      </c>
      <c r="P37" s="10" t="str">
        <f>name!D5</f>
        <v>12 Other managers and proprietors</v>
      </c>
      <c r="Q37" s="11">
        <v>5.2121786275661686</v>
      </c>
      <c r="R37" s="11">
        <v>7.056003501407079</v>
      </c>
      <c r="S37" s="345">
        <f t="shared" ref="S37:S60" si="28">R37-Q37</f>
        <v>1.8438248738409104</v>
      </c>
      <c r="T37" s="345">
        <v>4.0952143137898451</v>
      </c>
      <c r="U37" s="345">
        <f t="shared" ref="U37:U60" si="29">SUM(S37:T37)</f>
        <v>5.9390391876307556</v>
      </c>
      <c r="V37" s="346">
        <f t="shared" ref="V37:V62" si="30">IF(Q37&gt;0,(1+(T37/Q37))^(1/($C$6-$B$6))-1,0)</f>
        <v>3.9410861050103385E-2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0.64172664638444188</v>
      </c>
      <c r="C38" s="11">
        <v>1.2285085246632745</v>
      </c>
      <c r="D38" s="11">
        <f t="shared" si="25"/>
        <v>0.58678187827883266</v>
      </c>
      <c r="E38" s="11">
        <v>0.3478680097953577</v>
      </c>
      <c r="F38" s="11">
        <f t="shared" si="26"/>
        <v>0.93464988807419036</v>
      </c>
      <c r="G38" s="200">
        <f t="shared" si="27"/>
        <v>2.9296472887123226E-2</v>
      </c>
      <c r="I38" s="11" t="str">
        <f t="shared" si="17"/>
        <v>Elementary occupations</v>
      </c>
      <c r="J38" s="11">
        <v>0.8169577395601737</v>
      </c>
      <c r="K38" s="11">
        <v>2.5278456187951579</v>
      </c>
      <c r="L38" s="11">
        <v>1.7108878792349842</v>
      </c>
      <c r="M38" s="11">
        <v>0.90947327722435634</v>
      </c>
      <c r="N38" s="11">
        <v>2.6203611564593405</v>
      </c>
      <c r="P38" s="10" t="str">
        <f>name!D6</f>
        <v>21 Science, research, engineering and technology professionals</v>
      </c>
      <c r="Q38" s="11">
        <v>2.9791383447638813</v>
      </c>
      <c r="R38" s="11">
        <v>4.3887220288872602</v>
      </c>
      <c r="S38" s="345">
        <f t="shared" si="28"/>
        <v>1.4095836841233789</v>
      </c>
      <c r="T38" s="345">
        <v>1.9260684171342222</v>
      </c>
      <c r="U38" s="345">
        <f t="shared" si="29"/>
        <v>3.335652101257601</v>
      </c>
      <c r="V38" s="346">
        <f t="shared" si="30"/>
        <v>3.3802972253010211E-2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0.84631359908567516</v>
      </c>
      <c r="C39" s="11">
        <v>1.7414897694285276</v>
      </c>
      <c r="D39" s="11">
        <f t="shared" si="25"/>
        <v>0.89517617034285246</v>
      </c>
      <c r="E39" s="11">
        <v>0.63259529206999932</v>
      </c>
      <c r="F39" s="11">
        <f t="shared" si="26"/>
        <v>1.5277714624128518</v>
      </c>
      <c r="G39" s="200">
        <f t="shared" si="27"/>
        <v>3.7912335093129412E-2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8.8742988957025215</v>
      </c>
      <c r="R39" s="11">
        <v>10.9718132416671</v>
      </c>
      <c r="S39" s="345">
        <f t="shared" si="28"/>
        <v>2.0975143459645782</v>
      </c>
      <c r="T39" s="345">
        <v>5.9034422784281242</v>
      </c>
      <c r="U39" s="345">
        <f t="shared" si="29"/>
        <v>8.0009566243927033</v>
      </c>
      <c r="V39" s="346">
        <f t="shared" si="30"/>
        <v>3.4582036779712277E-2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1.0899779263614282</v>
      </c>
      <c r="C40" s="11">
        <v>1.6583089097809858</v>
      </c>
      <c r="D40" s="11">
        <f>C40-B40</f>
        <v>0.56833098341955757</v>
      </c>
      <c r="E40" s="11">
        <v>0.69714443976665919</v>
      </c>
      <c r="F40" s="11">
        <f>SUM(D40:E40)</f>
        <v>1.2654754231862166</v>
      </c>
      <c r="G40" s="200">
        <f>IF(B40&gt;0,(1+(E40/B40))^(1/($C$6-$B$6))-1,0)</f>
        <v>3.3512592411270026E-2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8.6149545345589491</v>
      </c>
      <c r="R40" s="11">
        <v>9.9947364506548837</v>
      </c>
      <c r="S40" s="345">
        <f t="shared" si="28"/>
        <v>1.3797819160959346</v>
      </c>
      <c r="T40" s="345">
        <v>5.0963902892537467</v>
      </c>
      <c r="U40" s="345">
        <f t="shared" si="29"/>
        <v>6.4761722053496813</v>
      </c>
      <c r="V40" s="346">
        <f t="shared" si="30"/>
        <v>3.1466523833578286E-2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0.25944458006828514</v>
      </c>
      <c r="C41" s="11">
        <v>0.59214923257452634</v>
      </c>
      <c r="D41" s="11">
        <f t="shared" si="25"/>
        <v>0.33270465250624121</v>
      </c>
      <c r="E41" s="11">
        <v>0.20342829982862104</v>
      </c>
      <c r="F41" s="11">
        <f t="shared" si="26"/>
        <v>0.53613295233486225</v>
      </c>
      <c r="G41" s="200">
        <f t="shared" si="27"/>
        <v>3.9348377023407322E-2</v>
      </c>
      <c r="I41" s="11" t="str">
        <f>I30</f>
        <v>Managers, directors and senior officials</v>
      </c>
      <c r="J41" s="11">
        <f t="array" ref="J41:J49">MMULT(aggregation!$B$13:$AA$21,B94:B119)</f>
        <v>7.5307234570481558</v>
      </c>
      <c r="K41" s="11">
        <f t="array" ref="K41:K49">MMULT(aggregation!$B$13:$AA$21,C94:C119)</f>
        <v>10.313571896658388</v>
      </c>
      <c r="L41" s="11">
        <f t="array" ref="L41:L49">MMULT(aggregation!$B$13:$AA$21,D94:D119)</f>
        <v>2.7828484396102322</v>
      </c>
      <c r="M41" s="11">
        <f t="array" ref="M41:M49">MMULT(aggregation!$B$13:$AA$21,E94:E119)</f>
        <v>5.7200931195090687</v>
      </c>
      <c r="N41" s="11">
        <f t="array" ref="N41:N49">MMULT(aggregation!$B$13:$AA$21,F94:F119)</f>
        <v>8.5029415591193018</v>
      </c>
      <c r="P41" s="10" t="str">
        <f>name!D9</f>
        <v>24 Business, media and public service professionals</v>
      </c>
      <c r="Q41" s="11">
        <v>7.0456340294288884</v>
      </c>
      <c r="R41" s="11">
        <v>9.4265783162136607</v>
      </c>
      <c r="S41" s="345">
        <f t="shared" si="28"/>
        <v>2.3809442867847723</v>
      </c>
      <c r="T41" s="345">
        <v>4.5340457886539296</v>
      </c>
      <c r="U41" s="345">
        <f t="shared" si="29"/>
        <v>6.9149900754387019</v>
      </c>
      <c r="V41" s="346">
        <f t="shared" si="30"/>
        <v>3.3677583075880646E-2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0.10180116065894276</v>
      </c>
      <c r="C42" s="11">
        <v>0.19555028741930311</v>
      </c>
      <c r="D42" s="11">
        <f t="shared" si="25"/>
        <v>9.3749126760360346E-2</v>
      </c>
      <c r="E42" s="11">
        <v>6.4897800885753171E-2</v>
      </c>
      <c r="F42" s="11">
        <f t="shared" si="26"/>
        <v>0.15864692764611352</v>
      </c>
      <c r="G42" s="200">
        <f t="shared" si="27"/>
        <v>3.3424319754834286E-2</v>
      </c>
      <c r="I42" s="11" t="str">
        <f>I31</f>
        <v>Professional occupations</v>
      </c>
      <c r="J42" s="11">
        <v>17.293352354007915</v>
      </c>
      <c r="K42" s="11">
        <v>18.774371192762594</v>
      </c>
      <c r="L42" s="11">
        <v>1.4810188387546748</v>
      </c>
      <c r="M42" s="11">
        <v>9.5617525898169742</v>
      </c>
      <c r="N42" s="11">
        <v>11.042771428571648</v>
      </c>
      <c r="P42" s="10" t="str">
        <f>name!D10</f>
        <v>31 Science, engineering and technology associate professionals</v>
      </c>
      <c r="Q42" s="11">
        <v>1.3000739625014199</v>
      </c>
      <c r="R42" s="11">
        <v>1.6124827695235897</v>
      </c>
      <c r="S42" s="345">
        <f t="shared" si="28"/>
        <v>0.31240880702216978</v>
      </c>
      <c r="T42" s="345">
        <v>0.71782230218124865</v>
      </c>
      <c r="U42" s="345">
        <f t="shared" si="29"/>
        <v>1.0302311092034184</v>
      </c>
      <c r="V42" s="346">
        <f t="shared" si="30"/>
        <v>2.9742691787542075E-2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2.5944603703169925E-2</v>
      </c>
      <c r="C43" s="11">
        <v>6.320192322794746E-2</v>
      </c>
      <c r="D43" s="11">
        <f t="shared" si="25"/>
        <v>3.7257319524777538E-2</v>
      </c>
      <c r="E43" s="11">
        <v>2.5780656838198759E-2</v>
      </c>
      <c r="F43" s="11">
        <f t="shared" si="26"/>
        <v>6.3037976362976297E-2</v>
      </c>
      <c r="G43" s="200">
        <f t="shared" si="27"/>
        <v>4.7073197919300203E-2</v>
      </c>
      <c r="I43" s="11" t="str">
        <f>I32</f>
        <v>Associate professional occupations</v>
      </c>
      <c r="J43" s="11">
        <v>8.618449832595255</v>
      </c>
      <c r="K43" s="11">
        <v>10.305642849417302</v>
      </c>
      <c r="L43" s="11">
        <v>1.6871930168220468</v>
      </c>
      <c r="M43" s="11">
        <v>5.0913351967051952</v>
      </c>
      <c r="N43" s="11">
        <v>6.7785282135272427</v>
      </c>
      <c r="P43" s="10" t="str">
        <f>name!D11</f>
        <v>32 Health and social care associate professionals</v>
      </c>
      <c r="Q43" s="11">
        <v>4.1183979064822918</v>
      </c>
      <c r="R43" s="11">
        <v>4.8764264965400086</v>
      </c>
      <c r="S43" s="345">
        <f t="shared" si="28"/>
        <v>0.75802859005771683</v>
      </c>
      <c r="T43" s="345">
        <v>2.6594095914644207</v>
      </c>
      <c r="U43" s="345">
        <f t="shared" si="29"/>
        <v>3.4174381815221375</v>
      </c>
      <c r="V43" s="346">
        <f t="shared" si="30"/>
        <v>3.3770325885169372E-2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6.3751571976465582E-3</v>
      </c>
      <c r="C44" s="11">
        <v>2.1112109655569988E-2</v>
      </c>
      <c r="D44" s="11">
        <f t="shared" si="25"/>
        <v>1.4736952457923429E-2</v>
      </c>
      <c r="E44" s="11">
        <v>4.4715650936136882E-3</v>
      </c>
      <c r="F44" s="11">
        <f t="shared" si="26"/>
        <v>1.9208517551537116E-2</v>
      </c>
      <c r="G44" s="200">
        <f t="shared" si="27"/>
        <v>3.6065410589378732E-2</v>
      </c>
      <c r="I44" s="11" t="str">
        <f>I33</f>
        <v>Administrative and secretarial occupations</v>
      </c>
      <c r="J44" s="11">
        <v>4.6155137595157738</v>
      </c>
      <c r="K44" s="11">
        <v>7.1259445564860382</v>
      </c>
      <c r="L44" s="11">
        <v>2.5104307969702644</v>
      </c>
      <c r="M44" s="11">
        <v>3.428921475047733</v>
      </c>
      <c r="N44" s="11">
        <v>5.939352272017997</v>
      </c>
      <c r="P44" s="10" t="str">
        <f>name!D12</f>
        <v>33 Protective service occupations</v>
      </c>
      <c r="Q44" s="11">
        <v>0.50127737745896939</v>
      </c>
      <c r="R44" s="11">
        <v>0.84324223982874513</v>
      </c>
      <c r="S44" s="345">
        <f t="shared" si="28"/>
        <v>0.34196486236977575</v>
      </c>
      <c r="T44" s="345">
        <v>0.33046954980561183</v>
      </c>
      <c r="U44" s="345">
        <f t="shared" si="29"/>
        <v>0.67243441217538757</v>
      </c>
      <c r="V44" s="346">
        <f t="shared" si="30"/>
        <v>3.4334172737707558E-2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7.0471432539494339E-2</v>
      </c>
      <c r="C45" s="11">
        <v>0.1377560949785829</v>
      </c>
      <c r="D45" s="11">
        <f t="shared" ref="D45:D46" si="31">C45-B45</f>
        <v>6.7284662439088566E-2</v>
      </c>
      <c r="E45" s="11">
        <v>5.5009463824738744E-2</v>
      </c>
      <c r="F45" s="11">
        <f t="shared" ref="F45:F46" si="32">SUM(D45:E45)</f>
        <v>0.12229412626382731</v>
      </c>
      <c r="G45" s="200">
        <f t="shared" si="27"/>
        <v>3.9212353783340648E-2</v>
      </c>
      <c r="I45" s="11" t="str">
        <f t="shared" ref="I45:I49" si="33">I34</f>
        <v>Skilled trades occupations</v>
      </c>
      <c r="J45" s="11">
        <v>1.8710234853193632</v>
      </c>
      <c r="K45" s="11">
        <v>3.1526747839063072</v>
      </c>
      <c r="L45" s="11">
        <v>1.2816512985869437</v>
      </c>
      <c r="M45" s="11">
        <v>1.539960509690194</v>
      </c>
      <c r="N45" s="11">
        <v>2.8216118082771375</v>
      </c>
      <c r="P45" s="10" t="str">
        <f>name!D13</f>
        <v>34 Culture, media and sports occupations</v>
      </c>
      <c r="Q45" s="11">
        <v>3.1880204583915379</v>
      </c>
      <c r="R45" s="11">
        <v>4.0993178829975685</v>
      </c>
      <c r="S45" s="345">
        <f t="shared" si="28"/>
        <v>0.91129742460603058</v>
      </c>
      <c r="T45" s="345">
        <v>1.9431445589825884</v>
      </c>
      <c r="U45" s="345">
        <f t="shared" si="29"/>
        <v>2.854441983588619</v>
      </c>
      <c r="V45" s="346">
        <f t="shared" si="30"/>
        <v>3.2237562654495733E-2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0.17237647932302522</v>
      </c>
      <c r="C46" s="11">
        <v>0.35496952496544271</v>
      </c>
      <c r="D46" s="11">
        <f t="shared" si="31"/>
        <v>0.18259304564241749</v>
      </c>
      <c r="E46" s="11">
        <v>0.12203584485796851</v>
      </c>
      <c r="F46" s="11">
        <f t="shared" si="32"/>
        <v>0.304628890500386</v>
      </c>
      <c r="G46" s="200">
        <f t="shared" si="27"/>
        <v>3.6331101336110283E-2</v>
      </c>
      <c r="I46" s="11" t="str">
        <f t="shared" si="33"/>
        <v>Caring, leisure and other service occupations</v>
      </c>
      <c r="J46" s="11">
        <v>2.9482380015542771</v>
      </c>
      <c r="K46" s="11">
        <v>4.6064711023392029</v>
      </c>
      <c r="L46" s="11">
        <v>1.658233100784926</v>
      </c>
      <c r="M46" s="11">
        <v>2.6242771992157952</v>
      </c>
      <c r="N46" s="11">
        <v>4.2825103000007214</v>
      </c>
      <c r="P46" s="10" t="str">
        <f>name!D14</f>
        <v>35 Business and public service associate professionals</v>
      </c>
      <c r="Q46" s="11">
        <v>6.9862776257517369</v>
      </c>
      <c r="R46" s="11">
        <v>7.9691479991447745</v>
      </c>
      <c r="S46" s="345">
        <f t="shared" si="28"/>
        <v>0.98287037339303751</v>
      </c>
      <c r="T46" s="345">
        <v>3.9552138714560261</v>
      </c>
      <c r="U46" s="345">
        <f t="shared" si="29"/>
        <v>4.9380842448490636</v>
      </c>
      <c r="V46" s="346">
        <f t="shared" si="30"/>
        <v>3.0359340571237015E-2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0.10899452851518329</v>
      </c>
      <c r="C47" s="11">
        <v>0.24254648549479355</v>
      </c>
      <c r="D47" s="11">
        <f t="shared" si="25"/>
        <v>0.13355195697961025</v>
      </c>
      <c r="E47" s="11">
        <v>9.4988427764154115E-2</v>
      </c>
      <c r="F47" s="11">
        <f t="shared" si="26"/>
        <v>0.22854038474376437</v>
      </c>
      <c r="G47" s="200">
        <f t="shared" si="27"/>
        <v>4.2667761371209645E-2</v>
      </c>
      <c r="I47" s="11" t="str">
        <f t="shared" si="33"/>
        <v>Sales and customer service occupations</v>
      </c>
      <c r="J47" s="11">
        <v>3.2908374917405139</v>
      </c>
      <c r="K47" s="11">
        <v>5.3405402160398454</v>
      </c>
      <c r="L47" s="11">
        <v>2.049702724299332</v>
      </c>
      <c r="M47" s="11">
        <v>2.4779582151327597</v>
      </c>
      <c r="N47" s="11">
        <v>4.5276609394320921</v>
      </c>
      <c r="P47" s="10" t="str">
        <f>name!D15</f>
        <v>41 Administrative occupations</v>
      </c>
      <c r="Q47" s="11">
        <v>14.63798224402562</v>
      </c>
      <c r="R47" s="11">
        <v>12.363002865794575</v>
      </c>
      <c r="S47" s="345">
        <f t="shared" si="28"/>
        <v>-2.2749793782310448</v>
      </c>
      <c r="T47" s="345">
        <v>7.394290083380624</v>
      </c>
      <c r="U47" s="345">
        <f t="shared" si="29"/>
        <v>5.1193107051495792</v>
      </c>
      <c r="V47" s="346">
        <f t="shared" si="30"/>
        <v>2.7634174055181759E-2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1.6652297427166375E-2</v>
      </c>
      <c r="C48" s="11">
        <v>6.4642203249495489E-2</v>
      </c>
      <c r="D48" s="11">
        <f t="shared" si="25"/>
        <v>4.7989905822329114E-2</v>
      </c>
      <c r="E48" s="11">
        <v>2.5929723789556561E-2</v>
      </c>
      <c r="F48" s="11">
        <f t="shared" si="26"/>
        <v>7.3919629611885668E-2</v>
      </c>
      <c r="G48" s="200">
        <f t="shared" si="27"/>
        <v>6.4592676298099949E-2</v>
      </c>
      <c r="I48" s="11" t="str">
        <f t="shared" si="33"/>
        <v>Process, plant and machine operatives</v>
      </c>
      <c r="J48" s="11">
        <v>0.62098835357854465</v>
      </c>
      <c r="K48" s="11">
        <v>1.49723592779055</v>
      </c>
      <c r="L48" s="11">
        <v>0.87624757421200539</v>
      </c>
      <c r="M48" s="11">
        <v>0.65392895554031472</v>
      </c>
      <c r="N48" s="11">
        <v>1.5301765297523202</v>
      </c>
      <c r="P48" s="10" t="str">
        <f>name!D16</f>
        <v>42 Secretarial and related occupations</v>
      </c>
      <c r="Q48" s="11">
        <v>4.4563508538006964</v>
      </c>
      <c r="R48" s="11">
        <v>4.1991569091041479</v>
      </c>
      <c r="S48" s="345">
        <f t="shared" si="28"/>
        <v>-0.25719394469654855</v>
      </c>
      <c r="T48" s="345">
        <v>2.4489236638491607</v>
      </c>
      <c r="U48" s="345">
        <f t="shared" si="29"/>
        <v>2.1917297191526122</v>
      </c>
      <c r="V48" s="346">
        <f t="shared" si="30"/>
        <v>2.9627432068157766E-2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1.6872148968923948E-2</v>
      </c>
      <c r="C49" s="11">
        <v>3.8695587834841005E-2</v>
      </c>
      <c r="D49" s="11">
        <f t="shared" si="25"/>
        <v>2.1823438865917057E-2</v>
      </c>
      <c r="E49" s="11">
        <v>2.0702132656515503E-2</v>
      </c>
      <c r="F49" s="11">
        <f t="shared" si="26"/>
        <v>4.2525571522432561E-2</v>
      </c>
      <c r="G49" s="200">
        <f t="shared" si="27"/>
        <v>5.4827278330746854E-2</v>
      </c>
      <c r="I49" s="11" t="str">
        <f t="shared" si="33"/>
        <v>Elementary occupations</v>
      </c>
      <c r="J49" s="11">
        <v>2.7033779884694038</v>
      </c>
      <c r="K49" s="11">
        <v>4.8702351134098025</v>
      </c>
      <c r="L49" s="11">
        <v>2.1668571249403983</v>
      </c>
      <c r="M49" s="11">
        <v>2.5631015043949206</v>
      </c>
      <c r="N49" s="11">
        <v>4.7299586293353197</v>
      </c>
      <c r="P49" s="10" t="str">
        <f>name!D17</f>
        <v>51 Skilled agricultural and related trades</v>
      </c>
      <c r="Q49" s="11">
        <v>0.64432738711168902</v>
      </c>
      <c r="R49" s="11">
        <v>0.85370167658556917</v>
      </c>
      <c r="S49" s="345">
        <f t="shared" si="28"/>
        <v>0.20937428947388015</v>
      </c>
      <c r="T49" s="345">
        <v>0.50741140879690227</v>
      </c>
      <c r="U49" s="345">
        <f t="shared" si="29"/>
        <v>0.71678569827078242</v>
      </c>
      <c r="V49" s="346">
        <f t="shared" si="30"/>
        <v>3.9480851833348929E-2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1.0183878781960753E-2</v>
      </c>
      <c r="C50" s="11">
        <v>2.2955043985662477E-2</v>
      </c>
      <c r="D50" s="11">
        <f t="shared" si="25"/>
        <v>1.2771165203701723E-2</v>
      </c>
      <c r="E50" s="11">
        <v>6.7418220200724747E-3</v>
      </c>
      <c r="F50" s="11">
        <f t="shared" si="26"/>
        <v>1.9512987223774196E-2</v>
      </c>
      <c r="G50" s="200">
        <f t="shared" si="27"/>
        <v>3.4448551650958503E-2</v>
      </c>
      <c r="O50" s="71"/>
      <c r="P50" s="10" t="str">
        <f>name!D18</f>
        <v>52 Skilled metal, electrical and electronic trades</v>
      </c>
      <c r="Q50" s="11">
        <v>0.21868664816810887</v>
      </c>
      <c r="R50" s="11">
        <v>0.71506210952273908</v>
      </c>
      <c r="S50" s="345">
        <f t="shared" si="28"/>
        <v>0.49637546135463018</v>
      </c>
      <c r="T50" s="345">
        <v>0.31090074108645926</v>
      </c>
      <c r="U50" s="345">
        <f t="shared" si="29"/>
        <v>0.80727620244108944</v>
      </c>
      <c r="V50" s="346">
        <f t="shared" si="30"/>
        <v>6.0736934545900345E-2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2.4616199082685341E-3</v>
      </c>
      <c r="C51" s="11">
        <v>6.33890602339172E-3</v>
      </c>
      <c r="D51" s="11">
        <f t="shared" ref="D51" si="34">C51-B51</f>
        <v>3.8772861151231859E-3</v>
      </c>
      <c r="E51" s="11">
        <v>2.1980957813665372E-3</v>
      </c>
      <c r="F51" s="11">
        <f t="shared" ref="F51" si="35">SUM(D51:E51)</f>
        <v>6.0753818964897231E-3</v>
      </c>
      <c r="G51" s="200">
        <f t="shared" si="27"/>
        <v>4.3460214880328696E-2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0.20224289789465957</v>
      </c>
      <c r="R51" s="11">
        <v>0.27140840058374466</v>
      </c>
      <c r="S51" s="345">
        <f t="shared" si="28"/>
        <v>6.9165502689085084E-2</v>
      </c>
      <c r="T51" s="345">
        <v>0.13019458676593532</v>
      </c>
      <c r="U51" s="345">
        <f t="shared" si="29"/>
        <v>0.1993600894550204</v>
      </c>
      <c r="V51" s="346">
        <f t="shared" si="30"/>
        <v>3.3687141377877428E-2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1.8495824248360611E-2</v>
      </c>
      <c r="C52" s="11">
        <v>4.6006038236895475E-2</v>
      </c>
      <c r="D52" s="11">
        <f t="shared" si="25"/>
        <v>2.7510213988534864E-2</v>
      </c>
      <c r="E52" s="11">
        <v>1.6866170566581351E-2</v>
      </c>
      <c r="F52" s="11">
        <f t="shared" si="26"/>
        <v>4.4376384555116215E-2</v>
      </c>
      <c r="G52" s="200">
        <f t="shared" si="27"/>
        <v>4.4153153394599132E-2</v>
      </c>
      <c r="I52" s="11" t="str">
        <f>I41</f>
        <v>Managers, directors and senior officials</v>
      </c>
      <c r="J52" s="11">
        <f t="array" ref="J52:J60">MMULT(aggregation!$B$13:$AA$21,B123:B148)</f>
        <v>1.8585987820740093</v>
      </c>
      <c r="K52" s="11">
        <f t="array" ref="K52:K60">MMULT(aggregation!$B$13:$AA$21,C123:C148)</f>
        <v>2.3861163599581863</v>
      </c>
      <c r="L52" s="11">
        <f t="array" ref="L52:L60">MMULT(aggregation!$B$13:$AA$21,D123:D148)</f>
        <v>0.52751757788417686</v>
      </c>
      <c r="M52" s="11">
        <f t="array" ref="M52:M60">MMULT(aggregation!$B$13:$AA$21,E123:E148)</f>
        <v>1.2742777466879653</v>
      </c>
      <c r="N52" s="11">
        <f t="array" ref="N52:N60">MMULT(aggregation!$B$13:$AA$21,F123:F148)</f>
        <v>1.8017953245721423</v>
      </c>
      <c r="P52" s="10" t="str">
        <f>name!D20</f>
        <v>54 Textiles, printing and other skilled trades</v>
      </c>
      <c r="Q52" s="11">
        <v>2.8856163545265332</v>
      </c>
      <c r="R52" s="11">
        <v>3.0478208318203328</v>
      </c>
      <c r="S52" s="345">
        <f t="shared" si="28"/>
        <v>0.16220447729379961</v>
      </c>
      <c r="T52" s="345">
        <v>1.7532553937906183</v>
      </c>
      <c r="U52" s="345">
        <f t="shared" si="29"/>
        <v>1.915459871084418</v>
      </c>
      <c r="V52" s="346">
        <f t="shared" si="30"/>
        <v>3.2154994292635353E-2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1.3432468077939859E-2</v>
      </c>
      <c r="C53" s="11">
        <v>3.1298798699651013E-2</v>
      </c>
      <c r="D53" s="11">
        <f t="shared" si="25"/>
        <v>1.7866330621711154E-2</v>
      </c>
      <c r="E53" s="11">
        <v>1.264908990330826E-2</v>
      </c>
      <c r="F53" s="11">
        <f t="shared" si="26"/>
        <v>3.0515420525019415E-2</v>
      </c>
      <c r="G53" s="200">
        <f t="shared" si="27"/>
        <v>4.522995493558124E-2</v>
      </c>
      <c r="I53" s="11" t="str">
        <f>I42</f>
        <v>Professional occupations</v>
      </c>
      <c r="J53" s="11">
        <v>2.7799228431468741</v>
      </c>
      <c r="K53" s="11">
        <v>1.6953723970392209</v>
      </c>
      <c r="L53" s="11">
        <v>-1.0845504461076532</v>
      </c>
      <c r="M53" s="11">
        <v>0.8014726567772219</v>
      </c>
      <c r="N53" s="11">
        <v>-0.28307778933043126</v>
      </c>
      <c r="P53" s="10" t="str">
        <f>name!D21</f>
        <v>61 Caring personal service occupations</v>
      </c>
      <c r="Q53" s="11">
        <v>17.25565399186106</v>
      </c>
      <c r="R53" s="11">
        <v>19.94508726507684</v>
      </c>
      <c r="S53" s="345">
        <f t="shared" si="28"/>
        <v>2.68943327321578</v>
      </c>
      <c r="T53" s="345">
        <v>10.882161184203806</v>
      </c>
      <c r="U53" s="345">
        <f t="shared" si="29"/>
        <v>13.571594457419586</v>
      </c>
      <c r="V53" s="346">
        <f t="shared" si="30"/>
        <v>3.3135448813035984E-2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1.0685732842917305E-2</v>
      </c>
      <c r="C54" s="11">
        <v>2.6032115008630924E-2</v>
      </c>
      <c r="D54" s="11">
        <f t="shared" ref="D54:D55" si="36">C54-B54</f>
        <v>1.5346382165713619E-2</v>
      </c>
      <c r="E54" s="11">
        <v>1.1299322457611519E-2</v>
      </c>
      <c r="F54" s="11">
        <f t="shared" ref="F54:F55" si="37">SUM(D54:E54)</f>
        <v>2.6645704623325137E-2</v>
      </c>
      <c r="G54" s="200">
        <f t="shared" si="27"/>
        <v>4.9272321070563674E-2</v>
      </c>
      <c r="I54" s="11" t="str">
        <f>I43</f>
        <v>Associate professional occupations</v>
      </c>
      <c r="J54" s="11">
        <v>2.4200029164888983</v>
      </c>
      <c r="K54" s="11">
        <v>2.4199318454595842</v>
      </c>
      <c r="L54" s="11">
        <v>-7.1071029314084821E-5</v>
      </c>
      <c r="M54" s="11">
        <v>1.136881894008313</v>
      </c>
      <c r="N54" s="11">
        <v>1.1368108229789988</v>
      </c>
      <c r="P54" s="10" t="str">
        <f>name!D22</f>
        <v>62 Leisure, travel and related personal service occupations</v>
      </c>
      <c r="Q54" s="11">
        <v>4.2500976451005261</v>
      </c>
      <c r="R54" s="11">
        <v>5.1521559005989186</v>
      </c>
      <c r="S54" s="345">
        <f t="shared" si="28"/>
        <v>0.90205825549839247</v>
      </c>
      <c r="T54" s="345">
        <v>2.6294794610366194</v>
      </c>
      <c r="U54" s="345">
        <f t="shared" si="29"/>
        <v>3.5315377165350119</v>
      </c>
      <c r="V54" s="346">
        <f t="shared" si="30"/>
        <v>3.2628694492866428E-2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3.8111030897238445E-4</v>
      </c>
      <c r="C55" s="11">
        <v>8.6213929668100674E-4</v>
      </c>
      <c r="D55" s="11">
        <f t="shared" si="36"/>
        <v>4.8102898770862229E-4</v>
      </c>
      <c r="E55" s="11">
        <v>3.1107414668330726E-4</v>
      </c>
      <c r="F55" s="11">
        <f t="shared" si="37"/>
        <v>7.9210313439192961E-4</v>
      </c>
      <c r="G55" s="200">
        <f t="shared" si="27"/>
        <v>4.0586234223884077E-2</v>
      </c>
      <c r="I55" s="11" t="str">
        <f>I44</f>
        <v>Administrative and secretarial occupations</v>
      </c>
      <c r="J55" s="11">
        <v>1.8624606587072998</v>
      </c>
      <c r="K55" s="11">
        <v>2.3377529183135097</v>
      </c>
      <c r="L55" s="11">
        <v>0.47529225960621013</v>
      </c>
      <c r="M55" s="11">
        <v>1.318929032502262</v>
      </c>
      <c r="N55" s="11">
        <v>1.7942212921084719</v>
      </c>
      <c r="P55" s="10" t="str">
        <f>name!D23</f>
        <v>63 Community and civil enforcement occupations</v>
      </c>
      <c r="Q55" s="11">
        <v>5.1579127480620109E-2</v>
      </c>
      <c r="R55" s="11">
        <v>6.0311841784167652E-2</v>
      </c>
      <c r="S55" s="345">
        <f t="shared" si="28"/>
        <v>8.7327143035475438E-3</v>
      </c>
      <c r="T55" s="345">
        <v>3.6896671937498099E-2</v>
      </c>
      <c r="U55" s="345">
        <f t="shared" si="29"/>
        <v>4.5629386241045643E-2</v>
      </c>
      <c r="V55" s="346">
        <f t="shared" si="30"/>
        <v>3.6629030434477405E-2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4.0502356683784713E-2</v>
      </c>
      <c r="C56" s="11">
        <v>8.3364094891793694E-2</v>
      </c>
      <c r="D56" s="11">
        <f t="shared" si="25"/>
        <v>4.2861738208008981E-2</v>
      </c>
      <c r="E56" s="11">
        <v>2.6998478909551721E-2</v>
      </c>
      <c r="F56" s="11">
        <f t="shared" si="26"/>
        <v>6.98602171175607E-2</v>
      </c>
      <c r="G56" s="200">
        <f t="shared" si="27"/>
        <v>3.4638393753479768E-2</v>
      </c>
      <c r="I56" s="11" t="str">
        <f t="shared" ref="I56:I60" si="38">I45</f>
        <v>Skilled trades occupations</v>
      </c>
      <c r="J56" s="11">
        <v>0.93077417537941942</v>
      </c>
      <c r="K56" s="11">
        <v>1.534788919663872</v>
      </c>
      <c r="L56" s="11">
        <v>0.60401474428445256</v>
      </c>
      <c r="M56" s="11">
        <v>0.77727667650461019</v>
      </c>
      <c r="N56" s="11">
        <v>1.3812914207890625</v>
      </c>
      <c r="P56" s="10" t="str">
        <f>name!D24</f>
        <v>71 Sales occupations</v>
      </c>
      <c r="Q56" s="11">
        <v>13.072697017938456</v>
      </c>
      <c r="R56" s="11">
        <v>11.601543894491368</v>
      </c>
      <c r="S56" s="345">
        <f t="shared" si="28"/>
        <v>-1.4711531234470883</v>
      </c>
      <c r="T56" s="345">
        <v>6.672361583675241</v>
      </c>
      <c r="U56" s="345">
        <f t="shared" si="29"/>
        <v>5.2012084602281528</v>
      </c>
      <c r="V56" s="346">
        <f t="shared" si="30"/>
        <v>2.7873214231843857E-2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1.3620406589072308E-2</v>
      </c>
      <c r="C57" s="11">
        <v>4.4665657424923087E-2</v>
      </c>
      <c r="D57" s="11">
        <f t="shared" si="25"/>
        <v>3.1045250835850781E-2</v>
      </c>
      <c r="E57" s="11">
        <v>1.3572831365540772E-2</v>
      </c>
      <c r="F57" s="11">
        <f t="shared" si="26"/>
        <v>4.4618082201391553E-2</v>
      </c>
      <c r="G57" s="200">
        <f t="shared" si="27"/>
        <v>4.7172085577112943E-2</v>
      </c>
      <c r="I57" s="11" t="str">
        <f t="shared" si="38"/>
        <v>Caring, leisure and other service occupations</v>
      </c>
      <c r="J57" s="11">
        <v>2.3072965674558237</v>
      </c>
      <c r="K57" s="11">
        <v>2.9288065204745659</v>
      </c>
      <c r="L57" s="11">
        <v>0.62150995301874168</v>
      </c>
      <c r="M57" s="11">
        <v>1.6627531860485567</v>
      </c>
      <c r="N57" s="11">
        <v>2.2842631390672983</v>
      </c>
      <c r="P57" s="10" t="str">
        <f>name!D25</f>
        <v>72 Customer service occupations</v>
      </c>
      <c r="Q57" s="11">
        <v>2.5915352772852693</v>
      </c>
      <c r="R57" s="11">
        <v>3.7500015705648102</v>
      </c>
      <c r="S57" s="345">
        <f t="shared" si="28"/>
        <v>1.1584662932795409</v>
      </c>
      <c r="T57" s="345">
        <v>1.8004134519804809</v>
      </c>
      <c r="U57" s="345">
        <f t="shared" si="29"/>
        <v>2.9588797452600217</v>
      </c>
      <c r="V57" s="346">
        <f t="shared" si="30"/>
        <v>3.5793884248489505E-2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1.2200735769126411E-2</v>
      </c>
      <c r="C58" s="11">
        <v>5.3644139198686408E-2</v>
      </c>
      <c r="D58" s="11">
        <f t="shared" ref="D58:D59" si="39">C58-B58</f>
        <v>4.1443403429559995E-2</v>
      </c>
      <c r="E58" s="11">
        <v>1.6370267594782804E-2</v>
      </c>
      <c r="F58" s="11">
        <f t="shared" ref="F58:F59" si="40">SUM(D58:E58)</f>
        <v>5.7813671024342803E-2</v>
      </c>
      <c r="G58" s="200">
        <f t="shared" si="27"/>
        <v>5.8366207166302475E-2</v>
      </c>
      <c r="I58" s="11" t="str">
        <f t="shared" si="38"/>
        <v>Sales and customer service occupations</v>
      </c>
      <c r="J58" s="11">
        <v>1.1285496028181954</v>
      </c>
      <c r="K58" s="11">
        <v>1.7112774231395871</v>
      </c>
      <c r="L58" s="11">
        <v>0.58272782032139159</v>
      </c>
      <c r="M58" s="11">
        <v>0.84307058461189011</v>
      </c>
      <c r="N58" s="11">
        <v>1.4257984049332815</v>
      </c>
      <c r="P58" s="10" t="str">
        <f>name!D26</f>
        <v>81 Process, plant and machine operatives</v>
      </c>
      <c r="Q58" s="11">
        <v>1.3197606430678221</v>
      </c>
      <c r="R58" s="11">
        <v>2.071336156406248</v>
      </c>
      <c r="S58" s="345">
        <f t="shared" si="28"/>
        <v>0.75157551333842587</v>
      </c>
      <c r="T58" s="345">
        <v>0.87865469178750433</v>
      </c>
      <c r="U58" s="345">
        <f t="shared" si="29"/>
        <v>1.6302302051259301</v>
      </c>
      <c r="V58" s="346">
        <f t="shared" si="30"/>
        <v>3.4604361229452429E-2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1.4733807380991084E-2</v>
      </c>
      <c r="C59" s="11">
        <v>4.338441537178836E-2</v>
      </c>
      <c r="D59" s="11">
        <f t="shared" si="39"/>
        <v>2.8650607990797276E-2</v>
      </c>
      <c r="E59" s="11">
        <v>1.8464298126964544E-2</v>
      </c>
      <c r="F59" s="11">
        <f t="shared" si="40"/>
        <v>4.7114906117761819E-2</v>
      </c>
      <c r="G59" s="200">
        <f t="shared" si="27"/>
        <v>5.5649843195397342E-2</v>
      </c>
      <c r="I59" s="11" t="str">
        <f t="shared" si="38"/>
        <v>Process, plant and machine operatives</v>
      </c>
      <c r="J59" s="11">
        <v>0.2709208293171938</v>
      </c>
      <c r="K59" s="11">
        <v>0.65220220826364661</v>
      </c>
      <c r="L59" s="11">
        <v>0.38128137894645286</v>
      </c>
      <c r="M59" s="11">
        <v>0.28087919523034743</v>
      </c>
      <c r="N59" s="11">
        <v>0.66216057417680019</v>
      </c>
      <c r="P59" s="10" t="str">
        <f>name!D27</f>
        <v>82 Transport and mobile machine drivers and operatives</v>
      </c>
      <c r="Q59" s="11">
        <v>0.57213672755423928</v>
      </c>
      <c r="R59" s="11">
        <v>0.94799634048633064</v>
      </c>
      <c r="S59" s="345">
        <f t="shared" si="28"/>
        <v>0.37585961293209136</v>
      </c>
      <c r="T59" s="345">
        <v>0.52525088623853866</v>
      </c>
      <c r="U59" s="345">
        <f t="shared" si="29"/>
        <v>0.90111049917063002</v>
      </c>
      <c r="V59" s="346">
        <f t="shared" si="30"/>
        <v>4.4377119051593361E-2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1.5327416161571033E-4</v>
      </c>
      <c r="C60" s="11">
        <v>2.9122167633720074E-4</v>
      </c>
      <c r="D60" s="11">
        <f t="shared" si="25"/>
        <v>1.3794751472149042E-4</v>
      </c>
      <c r="E60" s="11">
        <v>1.2004358369393856E-4</v>
      </c>
      <c r="F60" s="11">
        <f t="shared" si="26"/>
        <v>2.5799109841542897E-4</v>
      </c>
      <c r="G60" s="200">
        <f t="shared" si="27"/>
        <v>3.9313556204623179E-2</v>
      </c>
      <c r="I60" s="11" t="str">
        <f t="shared" si="38"/>
        <v>Elementary occupations</v>
      </c>
      <c r="J60" s="11">
        <v>1.2662093202603546</v>
      </c>
      <c r="K60" s="11">
        <v>2.2924813323075854</v>
      </c>
      <c r="L60" s="11">
        <v>1.0262720120472311</v>
      </c>
      <c r="M60" s="11">
        <v>1.1174290088665448</v>
      </c>
      <c r="N60" s="11">
        <v>2.1437010209137761</v>
      </c>
      <c r="P60" s="10" t="str">
        <f>name!D28</f>
        <v>91 Elementary trades and related occupations</v>
      </c>
      <c r="Q60" s="11">
        <v>1.0642560596923925</v>
      </c>
      <c r="R60" s="11">
        <v>0.99108577010064425</v>
      </c>
      <c r="S60" s="345">
        <f t="shared" si="28"/>
        <v>-7.3170289591748205E-2</v>
      </c>
      <c r="T60" s="345">
        <v>0.59073962795156776</v>
      </c>
      <c r="U60" s="345">
        <f t="shared" si="29"/>
        <v>0.51756933835981955</v>
      </c>
      <c r="V60" s="346">
        <f t="shared" si="30"/>
        <v>2.9872311947127139E-2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1.3890367983944945E-2</v>
      </c>
      <c r="C61" s="11">
        <v>3.5503873177263855E-2</v>
      </c>
      <c r="D61" s="11">
        <f t="shared" ref="D61" si="41">C61-B61</f>
        <v>2.1613505193318908E-2</v>
      </c>
      <c r="E61" s="11">
        <v>1.3949058080807764E-2</v>
      </c>
      <c r="F61" s="11">
        <f t="shared" ref="F61" si="42">SUM(D61:E61)</f>
        <v>3.5562563274126671E-2</v>
      </c>
      <c r="G61" s="200">
        <f t="shared" ref="G61" si="43">IF(B61&gt;0,(1+(E61/B61))^(1/($C$6-$B$6))-1,0)</f>
        <v>4.7441479793772778E-2</v>
      </c>
      <c r="P61" s="10" t="str">
        <f>name!D29</f>
        <v>92 Elementary administration and service occupations</v>
      </c>
      <c r="Q61" s="11">
        <v>14.853497826082869</v>
      </c>
      <c r="R61" s="11">
        <v>16.188448238042387</v>
      </c>
      <c r="S61" s="345">
        <f t="shared" ref="S61" si="44">R61-Q61</f>
        <v>1.3349504119595181</v>
      </c>
      <c r="T61" s="345">
        <v>9.0714716531683948</v>
      </c>
      <c r="U61" s="345">
        <f t="shared" ref="U61" si="45">SUM(S61:T61)</f>
        <v>10.406422065127913</v>
      </c>
      <c r="V61" s="346">
        <f t="shared" ref="V61" si="46">IF(Q61&gt;0,(1+(T61/Q61))^(1/($C$6-$B$6))-1,0)</f>
        <v>3.2289501077631177E-2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3.9068010862733229</v>
      </c>
      <c r="C62" s="11">
        <f t="shared" ref="C62:F62" si="47">SUM(C36:C61)</f>
        <v>7.6604790131372305</v>
      </c>
      <c r="D62" s="11">
        <f t="shared" si="47"/>
        <v>3.7536779268639062</v>
      </c>
      <c r="E62" s="11">
        <f t="shared" si="47"/>
        <v>2.7928443125311961</v>
      </c>
      <c r="F62" s="11">
        <f t="shared" si="47"/>
        <v>6.5465222393951032</v>
      </c>
      <c r="G62" s="200">
        <f t="shared" si="27"/>
        <v>3.6609937254913572E-2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133.1256798629569</v>
      </c>
      <c r="R62" s="11">
        <f>SUM(R36:R61)</f>
        <v>150.65590389924071</v>
      </c>
      <c r="S62" s="345">
        <f>R62-Q62</f>
        <v>17.530224036283812</v>
      </c>
      <c r="T62" s="11">
        <f>SUM(T36:T61)</f>
        <v>80.610881596019567</v>
      </c>
      <c r="U62" s="345">
        <f>SUM(S62:T62)</f>
        <v>98.141105632303379</v>
      </c>
      <c r="V62" s="346">
        <f t="shared" si="30"/>
        <v>3.2066778489642234E-2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2.1856343435600789</v>
      </c>
      <c r="K63" s="11">
        <f t="array" ref="K63:K71">MMULT(aggregation!$B$13:$AA$21,C152:C177)</f>
        <v>2.6030059124663181</v>
      </c>
      <c r="L63" s="11">
        <f t="array" ref="L63:L71">MMULT(aggregation!$B$13:$AA$21,D152:D177)</f>
        <v>0.4173715689062395</v>
      </c>
      <c r="M63" s="11">
        <f t="array" ref="M63:M71">MMULT(aggregation!$B$13:$AA$21,E152:E177)</f>
        <v>1.423081944237456</v>
      </c>
      <c r="N63" s="11">
        <f t="array" ref="N63:N71">MMULT(aggregation!$B$13:$AA$21,F152:F177)</f>
        <v>1.8404535131436952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2.5175513318855898</v>
      </c>
      <c r="K64" s="11">
        <v>2.6108168330933377</v>
      </c>
      <c r="L64" s="11">
        <v>9.3265501207747875E-2</v>
      </c>
      <c r="M64" s="11">
        <v>1.1835139538107202</v>
      </c>
      <c r="N64" s="11">
        <v>1.2767794550184681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2.2575941337889511</v>
      </c>
      <c r="C65" s="11">
        <v>4.0718754767887289</v>
      </c>
      <c r="D65" s="11">
        <f>C65-B65</f>
        <v>1.8142813429997777</v>
      </c>
      <c r="E65" s="11">
        <v>1.6118626178039412</v>
      </c>
      <c r="F65" s="11">
        <f>SUM(D65:E65)</f>
        <v>3.426143960803719</v>
      </c>
      <c r="G65" s="200">
        <f>IF(B65&gt;0,(1+(E65/B65))^(1/($C$6-$B$6))-1,0)</f>
        <v>3.6573913780324041E-2</v>
      </c>
      <c r="I65" s="11" t="str">
        <f>I54</f>
        <v>Associate professional occupations</v>
      </c>
      <c r="J65" s="11">
        <v>2.0620909489338897</v>
      </c>
      <c r="K65" s="11">
        <v>2.1436529530523321</v>
      </c>
      <c r="L65" s="11">
        <v>8.1562004118442458E-2</v>
      </c>
      <c r="M65" s="11">
        <v>0.99407385034558482</v>
      </c>
      <c r="N65" s="11">
        <v>1.0756358544640272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1.1973161406730861</v>
      </c>
      <c r="C66" s="11">
        <v>3.5416992149928688</v>
      </c>
      <c r="D66" s="11">
        <f t="shared" ref="D66:D89" si="50">C66-B66</f>
        <v>2.3443830743197829</v>
      </c>
      <c r="E66" s="11">
        <v>1.4071537539471466</v>
      </c>
      <c r="F66" s="11">
        <f t="shared" ref="F66:F89" si="51">SUM(D66:E66)</f>
        <v>3.7515368282669295</v>
      </c>
      <c r="G66" s="200">
        <f t="shared" ref="G66:G89" si="52">IF(B66&gt;0,(1+(E66/B66))^(1/($C$6-$B$6))-1,0)</f>
        <v>5.3175385389230501E-2</v>
      </c>
      <c r="I66" s="11" t="str">
        <f>I55</f>
        <v>Administrative and secretarial occupations</v>
      </c>
      <c r="J66" s="11">
        <v>1.6939244746650026</v>
      </c>
      <c r="K66" s="11">
        <v>2.238740588130232</v>
      </c>
      <c r="L66" s="11">
        <v>0.54481611346522929</v>
      </c>
      <c r="M66" s="11">
        <v>1.0811009230818038</v>
      </c>
      <c r="N66" s="11">
        <v>1.6259170365470332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2.6457474186812302</v>
      </c>
      <c r="C67" s="11">
        <v>5.3142504427769763</v>
      </c>
      <c r="D67" s="11">
        <f t="shared" si="50"/>
        <v>2.6685030240957461</v>
      </c>
      <c r="E67" s="11">
        <v>1.5831259160733324</v>
      </c>
      <c r="F67" s="11">
        <f t="shared" si="51"/>
        <v>4.2516289401690788</v>
      </c>
      <c r="G67" s="200">
        <f t="shared" si="52"/>
        <v>3.1759365468114531E-2</v>
      </c>
      <c r="I67" s="11" t="str">
        <f t="shared" ref="I67:I71" si="53">I56</f>
        <v>Skilled trades occupations</v>
      </c>
      <c r="J67" s="11">
        <v>1.6639785832682077</v>
      </c>
      <c r="K67" s="11">
        <v>2.4553571549592821</v>
      </c>
      <c r="L67" s="11">
        <v>0.79137857169107406</v>
      </c>
      <c r="M67" s="11">
        <v>1.194452518037562</v>
      </c>
      <c r="N67" s="11">
        <v>1.9858310897286362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2.395905692417978</v>
      </c>
      <c r="C68" s="11">
        <v>4.5565259398863871</v>
      </c>
      <c r="D68" s="11">
        <f t="shared" si="50"/>
        <v>2.1606202474684091</v>
      </c>
      <c r="E68" s="11">
        <v>1.8016224597478032</v>
      </c>
      <c r="F68" s="11">
        <f t="shared" si="51"/>
        <v>3.9622427072162125</v>
      </c>
      <c r="G68" s="200">
        <f t="shared" si="52"/>
        <v>3.8089806567442874E-2</v>
      </c>
      <c r="I68" s="11" t="str">
        <f t="shared" si="53"/>
        <v>Caring, leisure and other service occupations</v>
      </c>
      <c r="J68" s="11">
        <v>1.6973696867218593</v>
      </c>
      <c r="K68" s="11">
        <v>2.4479611875980263</v>
      </c>
      <c r="L68" s="11">
        <v>0.75059150087616711</v>
      </c>
      <c r="M68" s="11">
        <v>1.3596626650587735</v>
      </c>
      <c r="N68" s="11">
        <v>2.1102541659349408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6.2001138730667957</v>
      </c>
      <c r="C69" s="11">
        <v>9.1529766716428842</v>
      </c>
      <c r="D69" s="11">
        <f t="shared" ref="D69" si="54">C69-B69</f>
        <v>2.9528627985760885</v>
      </c>
      <c r="E69" s="11">
        <v>4.0359251070341395</v>
      </c>
      <c r="F69" s="11">
        <f t="shared" ref="F69" si="55">SUM(D69:E69)</f>
        <v>6.988787905610228</v>
      </c>
      <c r="G69" s="200">
        <f t="shared" si="52"/>
        <v>3.3987966145632154E-2</v>
      </c>
      <c r="I69" s="11" t="str">
        <f t="shared" si="53"/>
        <v>Sales and customer service occupations</v>
      </c>
      <c r="J69" s="11">
        <v>0.94303116819233679</v>
      </c>
      <c r="K69" s="11">
        <v>1.3147961237188448</v>
      </c>
      <c r="L69" s="11">
        <v>0.37176495552650801</v>
      </c>
      <c r="M69" s="11">
        <v>0.59101119311978412</v>
      </c>
      <c r="N69" s="11">
        <v>0.96277614864629213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3.6479479073151868</v>
      </c>
      <c r="C70" s="11">
        <v>7.1743641733665093</v>
      </c>
      <c r="D70" s="11">
        <f t="shared" si="50"/>
        <v>3.5264162660513225</v>
      </c>
      <c r="E70" s="11">
        <v>2.6828780926380649</v>
      </c>
      <c r="F70" s="11">
        <f t="shared" si="51"/>
        <v>6.2092943586893874</v>
      </c>
      <c r="G70" s="200">
        <f t="shared" si="52"/>
        <v>3.7434731420895595E-2</v>
      </c>
      <c r="I70" s="11" t="str">
        <f t="shared" si="53"/>
        <v>Process, plant and machine operatives</v>
      </c>
      <c r="J70" s="11">
        <v>0.46399731976813458</v>
      </c>
      <c r="K70" s="11">
        <v>0.89238908594050836</v>
      </c>
      <c r="L70" s="11">
        <v>0.42839176617237379</v>
      </c>
      <c r="M70" s="11">
        <v>0.423118423078507</v>
      </c>
      <c r="N70" s="11">
        <v>0.85151018925088073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0.53797435673404148</v>
      </c>
      <c r="C71" s="11">
        <v>0.93259203712300365</v>
      </c>
      <c r="D71" s="11">
        <f t="shared" si="50"/>
        <v>0.39461768038896217</v>
      </c>
      <c r="E71" s="11">
        <v>0.30915669601875301</v>
      </c>
      <c r="F71" s="11">
        <f t="shared" si="51"/>
        <v>0.70377437640771512</v>
      </c>
      <c r="G71" s="200">
        <f t="shared" si="52"/>
        <v>3.0732417234931475E-2</v>
      </c>
      <c r="I71" s="11" t="str">
        <f t="shared" si="53"/>
        <v>Elementary occupations</v>
      </c>
      <c r="J71" s="11">
        <v>1.2754658450840957</v>
      </c>
      <c r="K71" s="11">
        <v>2.2242325663893658</v>
      </c>
      <c r="L71" s="11">
        <v>0.94876672130527018</v>
      </c>
      <c r="M71" s="11">
        <v>1.0605869505199839</v>
      </c>
      <c r="N71" s="11">
        <v>2.009353671825254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0.58182971498538294</v>
      </c>
      <c r="C72" s="11">
        <v>1.2443230925644477</v>
      </c>
      <c r="D72" s="11">
        <f t="shared" si="50"/>
        <v>0.66249337757906479</v>
      </c>
      <c r="E72" s="11">
        <v>0.51871495464871797</v>
      </c>
      <c r="F72" s="11">
        <f t="shared" si="51"/>
        <v>1.1812083322277829</v>
      </c>
      <c r="G72" s="200">
        <f t="shared" si="52"/>
        <v>4.3407894907238731E-2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0.10144906764180285</v>
      </c>
      <c r="C73" s="11">
        <v>0.31427430006815232</v>
      </c>
      <c r="D73" s="11">
        <f t="shared" si="50"/>
        <v>0.21282523242634949</v>
      </c>
      <c r="E73" s="11">
        <v>6.4764549952994702E-2</v>
      </c>
      <c r="F73" s="11">
        <f t="shared" si="51"/>
        <v>0.27758978237934417</v>
      </c>
      <c r="G73" s="200">
        <f t="shared" si="52"/>
        <v>3.3462135737409859E-2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1.1505898866771824</v>
      </c>
      <c r="C74" s="11">
        <v>2.3529841207755724</v>
      </c>
      <c r="D74" s="11">
        <f t="shared" ref="D74:D75" si="56">C74-B74</f>
        <v>1.20239423409839</v>
      </c>
      <c r="E74" s="11">
        <v>0.90695113398278127</v>
      </c>
      <c r="F74" s="11">
        <f t="shared" ref="F74:F75" si="57">SUM(D74:E74)</f>
        <v>2.1093453680811711</v>
      </c>
      <c r="G74" s="200">
        <f t="shared" si="52"/>
        <v>3.9509661155685771E-2</v>
      </c>
      <c r="I74" s="11" t="str">
        <f>I63</f>
        <v>Managers, directors and senior officials</v>
      </c>
      <c r="J74" s="11">
        <f t="array" ref="J74:J82">MMULT(aggregation!$B$13:$AA$21,B181:B206)</f>
        <v>6.000564184702931</v>
      </c>
      <c r="K74" s="11">
        <f t="array" ref="K74:K82">MMULT(aggregation!$B$13:$AA$21,C181:C206)</f>
        <v>6.0437096379118769</v>
      </c>
      <c r="L74" s="11">
        <f t="array" ref="L74:L82">MMULT(aggregation!$B$13:$AA$21,D181:D206)</f>
        <v>4.314545320894636E-2</v>
      </c>
      <c r="M74" s="11">
        <f t="array" ref="M74:M82">MMULT(aggregation!$B$13:$AA$21,E181:E206)</f>
        <v>2.4816834603265798</v>
      </c>
      <c r="N74" s="11">
        <f t="array" ref="N74:N82">MMULT(aggregation!$B$13:$AA$21,F181:F206)</f>
        <v>2.5248289135355262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1.9943339679285161</v>
      </c>
      <c r="C75" s="11">
        <v>3.6189970739961446</v>
      </c>
      <c r="D75" s="11">
        <f t="shared" si="56"/>
        <v>1.6246631060676284</v>
      </c>
      <c r="E75" s="11">
        <v>1.3763049161061989</v>
      </c>
      <c r="F75" s="11">
        <f t="shared" si="57"/>
        <v>3.0009680221738275</v>
      </c>
      <c r="G75" s="200">
        <f t="shared" si="52"/>
        <v>3.5605359510429979E-2</v>
      </c>
      <c r="I75" s="11" t="str">
        <f>I64</f>
        <v>Professional occupations</v>
      </c>
      <c r="J75" s="11">
        <v>6.7855774443993546</v>
      </c>
      <c r="K75" s="11">
        <v>7.6091995215406616</v>
      </c>
      <c r="L75" s="11">
        <v>0.82362207714130642</v>
      </c>
      <c r="M75" s="11">
        <v>2.8562651825180154</v>
      </c>
      <c r="N75" s="11">
        <v>3.6798872596593215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1.3053221058629916</v>
      </c>
      <c r="C76" s="11">
        <v>2.6191398890501891</v>
      </c>
      <c r="D76" s="11">
        <f t="shared" si="50"/>
        <v>1.3138177831871976</v>
      </c>
      <c r="E76" s="11">
        <v>1.0618872645206385</v>
      </c>
      <c r="F76" s="11">
        <f t="shared" si="51"/>
        <v>2.3757050477078359</v>
      </c>
      <c r="G76" s="200">
        <f t="shared" si="52"/>
        <v>4.0482064918252458E-2</v>
      </c>
      <c r="I76" s="11" t="str">
        <f>I65</f>
        <v>Associate professional occupations</v>
      </c>
      <c r="J76" s="11">
        <v>6.4192744267417918</v>
      </c>
      <c r="K76" s="11">
        <v>6.2781471189947453</v>
      </c>
      <c r="L76" s="11">
        <v>-0.14112730774704724</v>
      </c>
      <c r="M76" s="11">
        <v>2.4962433928116465</v>
      </c>
      <c r="N76" s="11">
        <v>2.3551160850645996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0.26441497861920049</v>
      </c>
      <c r="C77" s="11">
        <v>0.7151391980335452</v>
      </c>
      <c r="D77" s="11">
        <f t="shared" si="50"/>
        <v>0.45072421941434471</v>
      </c>
      <c r="E77" s="11">
        <v>0.30863501101185198</v>
      </c>
      <c r="F77" s="11">
        <f t="shared" si="51"/>
        <v>0.75935923042619669</v>
      </c>
      <c r="G77" s="200">
        <f t="shared" si="52"/>
        <v>5.2916093271891951E-2</v>
      </c>
      <c r="I77" s="11" t="str">
        <f>I66</f>
        <v>Administrative and secretarial occupations</v>
      </c>
      <c r="J77" s="11">
        <v>5.5744614891287076</v>
      </c>
      <c r="K77" s="11">
        <v>4.2254824789830421</v>
      </c>
      <c r="L77" s="11">
        <v>-1.3489790101456651</v>
      </c>
      <c r="M77" s="11">
        <v>2.2494421945039562</v>
      </c>
      <c r="N77" s="11">
        <v>0.90046318435829087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8.2001924816966512E-2</v>
      </c>
      <c r="C78" s="11">
        <v>0.17407929922811233</v>
      </c>
      <c r="D78" s="11">
        <f t="shared" si="50"/>
        <v>9.2077374411145815E-2</v>
      </c>
      <c r="E78" s="11">
        <v>6.3564413394693917E-2</v>
      </c>
      <c r="F78" s="11">
        <f t="shared" si="51"/>
        <v>0.15564178780583973</v>
      </c>
      <c r="G78" s="200">
        <f t="shared" si="52"/>
        <v>3.9000589688720666E-2</v>
      </c>
      <c r="I78" s="11" t="str">
        <f t="shared" ref="I78:I82" si="58">I67</f>
        <v>Skilled trades occupations</v>
      </c>
      <c r="J78" s="11">
        <v>9.7977677779853476</v>
      </c>
      <c r="K78" s="11">
        <v>10.194740214926499</v>
      </c>
      <c r="L78" s="11">
        <v>0.39697243694115192</v>
      </c>
      <c r="M78" s="11">
        <v>3.7904844719635982</v>
      </c>
      <c r="N78" s="11">
        <v>4.1874569089047498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0.15914383448997813</v>
      </c>
      <c r="C79" s="11">
        <v>0.54775283954821841</v>
      </c>
      <c r="D79" s="11">
        <f t="shared" si="50"/>
        <v>0.38860900505824025</v>
      </c>
      <c r="E79" s="11">
        <v>0.17578385371917302</v>
      </c>
      <c r="F79" s="11">
        <f t="shared" si="51"/>
        <v>0.5643928587774133</v>
      </c>
      <c r="G79" s="200">
        <f t="shared" si="52"/>
        <v>5.0858114858330472E-2</v>
      </c>
      <c r="I79" s="11" t="str">
        <f t="shared" si="58"/>
        <v>Caring, leisure and other service occupations</v>
      </c>
      <c r="J79" s="11">
        <v>8.8634105595807053</v>
      </c>
      <c r="K79" s="11">
        <v>11.435962904505635</v>
      </c>
      <c r="L79" s="11">
        <v>2.5725523449249303</v>
      </c>
      <c r="M79" s="11">
        <v>5.4064983426150057</v>
      </c>
      <c r="N79" s="11">
        <v>7.9790506875399361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8.4548850635445413E-2</v>
      </c>
      <c r="C80" s="11">
        <v>0.2116823781671221</v>
      </c>
      <c r="D80" s="11">
        <f t="shared" ref="D80" si="59">C80-B80</f>
        <v>0.12713352753167667</v>
      </c>
      <c r="E80" s="11">
        <v>7.5362247612174416E-2</v>
      </c>
      <c r="F80" s="11">
        <f t="shared" ref="F80" si="60">SUM(D80:E80)</f>
        <v>0.20249577514385109</v>
      </c>
      <c r="G80" s="200">
        <f t="shared" si="52"/>
        <v>4.3401347337567397E-2</v>
      </c>
      <c r="I80" s="11" t="str">
        <f t="shared" si="58"/>
        <v>Sales and customer service occupations</v>
      </c>
      <c r="J80" s="11">
        <v>7.062899679021986</v>
      </c>
      <c r="K80" s="11">
        <v>8.1321623064235933</v>
      </c>
      <c r="L80" s="11">
        <v>1.0692626274016066</v>
      </c>
      <c r="M80" s="11">
        <v>3.2720606002048838</v>
      </c>
      <c r="N80" s="11">
        <v>4.3413232276064901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0.22052789556752689</v>
      </c>
      <c r="C81" s="11">
        <v>0.54986071145716231</v>
      </c>
      <c r="D81" s="11">
        <f t="shared" si="50"/>
        <v>0.32933281588963542</v>
      </c>
      <c r="E81" s="11">
        <v>0.216576753470068</v>
      </c>
      <c r="F81" s="11">
        <f t="shared" si="51"/>
        <v>0.54590956935970336</v>
      </c>
      <c r="G81" s="200">
        <f t="shared" si="52"/>
        <v>4.6666022738869328E-2</v>
      </c>
      <c r="I81" s="11" t="str">
        <f t="shared" si="58"/>
        <v>Process, plant and machine operatives</v>
      </c>
      <c r="J81" s="11">
        <v>3.1059398165134509</v>
      </c>
      <c r="K81" s="11">
        <v>4.5485180665497467</v>
      </c>
      <c r="L81" s="11">
        <v>1.4425782500362963</v>
      </c>
      <c r="M81" s="11">
        <v>1.7016009544727106</v>
      </c>
      <c r="N81" s="11">
        <v>3.1441792045090069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0.73704424371613408</v>
      </c>
      <c r="C82" s="11">
        <v>1.7565880590826202</v>
      </c>
      <c r="D82" s="11">
        <f t="shared" si="50"/>
        <v>1.019543815366486</v>
      </c>
      <c r="E82" s="11">
        <v>0.75367722162464468</v>
      </c>
      <c r="F82" s="11">
        <f t="shared" si="51"/>
        <v>1.7732210369911305</v>
      </c>
      <c r="G82" s="200">
        <f t="shared" si="52"/>
        <v>4.8077818679543416E-2</v>
      </c>
      <c r="I82" s="11" t="str">
        <f t="shared" si="58"/>
        <v>Elementary occupations</v>
      </c>
      <c r="J82" s="11">
        <v>6.4825322908670371</v>
      </c>
      <c r="K82" s="11">
        <v>7.0302821416581835</v>
      </c>
      <c r="L82" s="11">
        <v>0.54774985079114624</v>
      </c>
      <c r="M82" s="11">
        <v>3.1454431969574133</v>
      </c>
      <c r="N82" s="11">
        <v>3.6931930477485597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0.15581930947551806</v>
      </c>
      <c r="C83" s="11">
        <v>0.43181065088751736</v>
      </c>
      <c r="D83" s="11">
        <f t="shared" ref="D83:D84" si="61">C83-B83</f>
        <v>0.27599134141199932</v>
      </c>
      <c r="E83" s="11">
        <v>0.16307299250225965</v>
      </c>
      <c r="F83" s="11">
        <f t="shared" ref="F83:F84" si="62">SUM(D83:E83)</f>
        <v>0.43906433391425898</v>
      </c>
      <c r="G83" s="200">
        <f t="shared" si="52"/>
        <v>4.8901848254646163E-2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9.4198629664789032E-3</v>
      </c>
      <c r="C84" s="11">
        <v>1.578313622320485E-2</v>
      </c>
      <c r="D84" s="11">
        <f t="shared" si="61"/>
        <v>6.3632732567259469E-3</v>
      </c>
      <c r="E84" s="11">
        <v>5.7653016083967076E-3</v>
      </c>
      <c r="F84" s="11">
        <f t="shared" si="62"/>
        <v>1.2128574865122654E-2</v>
      </c>
      <c r="G84" s="200">
        <f t="shared" si="52"/>
        <v>3.2345322935017462E-2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0.6875686588616412</v>
      </c>
      <c r="C85" s="11">
        <v>1.629102956137245</v>
      </c>
      <c r="D85" s="11">
        <f t="shared" si="50"/>
        <v>0.94153429727560378</v>
      </c>
      <c r="E85" s="11">
        <v>0.53397326658570987</v>
      </c>
      <c r="F85" s="11">
        <f t="shared" si="51"/>
        <v>1.4755075638613135</v>
      </c>
      <c r="G85" s="200">
        <f t="shared" si="52"/>
        <v>3.9057273979566265E-2</v>
      </c>
      <c r="I85" s="11" t="str">
        <f>I74</f>
        <v>Managers, directors and senior officials</v>
      </c>
      <c r="J85" s="11">
        <f t="array" ref="J85:J93">MMULT(aggregation!$B$13:$AA$21,B210:B235)</f>
        <v>5.1375797861152765</v>
      </c>
      <c r="K85" s="11">
        <f t="array" ref="K85:K93">MMULT(aggregation!$B$13:$AA$21,C210:C235)</f>
        <v>3.715791173111739</v>
      </c>
      <c r="L85" s="11">
        <f t="array" ref="L85:L93">MMULT(aggregation!$B$13:$AA$21,D210:D235)</f>
        <v>-1.421788613003538</v>
      </c>
      <c r="M85" s="11">
        <f t="array" ref="M85:M93">MMULT(aggregation!$B$13:$AA$21,E210:E235)</f>
        <v>2.2640308821971642</v>
      </c>
      <c r="N85" s="11">
        <f t="array" ref="N85:N93">MMULT(aggregation!$B$13:$AA$21,F210:F235)</f>
        <v>0.84224226919362644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0.15508997215687559</v>
      </c>
      <c r="C86" s="11">
        <v>0.46249579283825043</v>
      </c>
      <c r="D86" s="11">
        <f t="shared" si="50"/>
        <v>0.30740582068137484</v>
      </c>
      <c r="E86" s="11">
        <v>0.15363854402000807</v>
      </c>
      <c r="F86" s="11">
        <f t="shared" si="51"/>
        <v>0.46104436470138288</v>
      </c>
      <c r="G86" s="200">
        <f t="shared" si="52"/>
        <v>4.6966699641985521E-2</v>
      </c>
      <c r="I86" s="11" t="str">
        <f>I75</f>
        <v>Professional occupations</v>
      </c>
      <c r="J86" s="11">
        <v>4.3234881108561076</v>
      </c>
      <c r="K86" s="11">
        <v>3.0530912334097762</v>
      </c>
      <c r="L86" s="11">
        <v>-1.2703968774463319</v>
      </c>
      <c r="M86" s="11">
        <v>1.54512539706736</v>
      </c>
      <c r="N86" s="11">
        <v>0.27472851962102796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0.10155145740902981</v>
      </c>
      <c r="C87" s="11">
        <v>0.36556739344401545</v>
      </c>
      <c r="D87" s="11">
        <f t="shared" ref="D87:D88" si="63">C87-B87</f>
        <v>0.26401593603498563</v>
      </c>
      <c r="E87" s="11">
        <v>0.11171935269831286</v>
      </c>
      <c r="F87" s="11">
        <f t="shared" ref="F87:F88" si="64">SUM(D87:E87)</f>
        <v>0.37573528873329848</v>
      </c>
      <c r="G87" s="200">
        <f t="shared" si="52"/>
        <v>5.0710366737578561E-2</v>
      </c>
      <c r="I87" s="11" t="str">
        <f>I76</f>
        <v>Associate professional occupations</v>
      </c>
      <c r="J87" s="11">
        <v>4.4279445693138459</v>
      </c>
      <c r="K87" s="11">
        <v>2.7519613137097112</v>
      </c>
      <c r="L87" s="11">
        <v>-1.6759832556041343</v>
      </c>
      <c r="M87" s="11">
        <v>1.419326114753982</v>
      </c>
      <c r="N87" s="11">
        <v>-0.25665714085015234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0.14762602020742785</v>
      </c>
      <c r="C88" s="11">
        <v>0.38515432231884317</v>
      </c>
      <c r="D88" s="11">
        <f t="shared" si="63"/>
        <v>0.23752830211141532</v>
      </c>
      <c r="E88" s="11">
        <v>0.16208004811514576</v>
      </c>
      <c r="F88" s="11">
        <f t="shared" si="64"/>
        <v>0.39960835022656105</v>
      </c>
      <c r="G88" s="200">
        <f t="shared" si="52"/>
        <v>5.0636425116934003E-2</v>
      </c>
      <c r="I88" s="11" t="str">
        <f>I77</f>
        <v>Administrative and secretarial occupations</v>
      </c>
      <c r="J88" s="11">
        <v>5.5920563737367104</v>
      </c>
      <c r="K88" s="11">
        <v>2.4083440452229881</v>
      </c>
      <c r="L88" s="11">
        <v>-3.1837123285137223</v>
      </c>
      <c r="M88" s="11">
        <v>1.7095730607938888</v>
      </c>
      <c r="N88" s="11">
        <v>-1.4741392677198335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8.3775248931745011E-2</v>
      </c>
      <c r="C89" s="11">
        <v>0.20114394251845186</v>
      </c>
      <c r="D89" s="11">
        <f t="shared" si="50"/>
        <v>0.11736869358670685</v>
      </c>
      <c r="E89" s="11">
        <v>6.142883388533113E-2</v>
      </c>
      <c r="F89" s="11">
        <f t="shared" si="51"/>
        <v>0.17879752747203798</v>
      </c>
      <c r="G89" s="200">
        <f t="shared" si="52"/>
        <v>3.7347361687849467E-2</v>
      </c>
      <c r="I89" s="11" t="str">
        <f t="shared" ref="I89:I93" si="65">I78</f>
        <v>Skilled trades occupations</v>
      </c>
      <c r="J89" s="11">
        <v>7.9098490085936799</v>
      </c>
      <c r="K89" s="11">
        <v>6.6837611253850806</v>
      </c>
      <c r="L89" s="11">
        <v>-1.2260878832085988</v>
      </c>
      <c r="M89" s="11">
        <v>3.2811894478190555</v>
      </c>
      <c r="N89" s="11">
        <v>2.0551015646104567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0.73318249062842866</v>
      </c>
      <c r="C90" s="11">
        <v>2.3267016762767061</v>
      </c>
      <c r="D90" s="11">
        <f t="shared" ref="D90" si="66">C90-B90</f>
        <v>1.5935191856482773</v>
      </c>
      <c r="E90" s="11">
        <v>0.84804444333902518</v>
      </c>
      <c r="F90" s="11">
        <f t="shared" ref="F90" si="67">SUM(D90:E90)</f>
        <v>2.4415636289873026</v>
      </c>
      <c r="G90" s="200">
        <f t="shared" ref="G90:G91" si="68">IF(B90&gt;0,(1+(E90/B90))^(1/($C$6-$B$6))-1,0)</f>
        <v>5.2572795635746683E-2</v>
      </c>
      <c r="I90" s="11" t="str">
        <f t="shared" si="65"/>
        <v>Caring, leisure and other service occupations</v>
      </c>
      <c r="J90" s="11">
        <v>6.2941610247197124</v>
      </c>
      <c r="K90" s="11">
        <v>4.564180236876525</v>
      </c>
      <c r="L90" s="11">
        <v>-1.7299807878431874</v>
      </c>
      <c r="M90" s="11">
        <v>2.7979470700772109</v>
      </c>
      <c r="N90" s="11">
        <v>1.0679662822340237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27.63783901425554</v>
      </c>
      <c r="C91" s="11">
        <f t="shared" ref="C91:F91" si="69">SUM(C65:C90)</f>
        <v>54.666864789192879</v>
      </c>
      <c r="D91" s="11">
        <f t="shared" si="69"/>
        <v>27.029025774937327</v>
      </c>
      <c r="E91" s="11">
        <f t="shared" si="69"/>
        <v>20.993669746061311</v>
      </c>
      <c r="F91" s="11">
        <f t="shared" si="69"/>
        <v>48.022695520998639</v>
      </c>
      <c r="G91" s="200">
        <f t="shared" si="68"/>
        <v>3.8390988952838656E-2</v>
      </c>
      <c r="I91" s="11" t="str">
        <f t="shared" si="65"/>
        <v>Sales and customer service occupations</v>
      </c>
      <c r="J91" s="11">
        <v>6.426140090093182</v>
      </c>
      <c r="K91" s="11">
        <v>4.896568215004022</v>
      </c>
      <c r="L91" s="11">
        <v>-1.5295718750891596</v>
      </c>
      <c r="M91" s="11">
        <v>2.7003719312507823</v>
      </c>
      <c r="N91" s="11">
        <v>1.170800056161623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3.9158761763948045</v>
      </c>
      <c r="K92" s="11">
        <v>4.0767091008906933</v>
      </c>
      <c r="L92" s="11">
        <v>0.16083292449588882</v>
      </c>
      <c r="M92" s="11">
        <v>2.08009653836171</v>
      </c>
      <c r="N92" s="11">
        <v>2.2409294628575989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9.011017473591977</v>
      </c>
      <c r="K93" s="11">
        <v>7.5894974794513042</v>
      </c>
      <c r="L93" s="11">
        <v>-1.4215199941406724</v>
      </c>
      <c r="M93" s="11">
        <v>4.2185225643785067</v>
      </c>
      <c r="N93" s="11">
        <v>2.7970025702378343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4.9154386266435699</v>
      </c>
      <c r="C94" s="11">
        <v>5.5537339648166713</v>
      </c>
      <c r="D94" s="11">
        <f>C94-B94</f>
        <v>0.63829533817310136</v>
      </c>
      <c r="E94" s="11">
        <v>3.0534351797561725</v>
      </c>
      <c r="F94" s="11">
        <f>SUM(D94:E94)</f>
        <v>3.6917305179292739</v>
      </c>
      <c r="G94" s="200">
        <f>IF(B94&gt;0,(1+(E94/B94))^(1/($C$6-$B$6))-1,0)</f>
        <v>3.2735195788993199E-2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2.6152848304045859</v>
      </c>
      <c r="C95" s="11">
        <v>4.7598379318417168</v>
      </c>
      <c r="D95" s="11">
        <f t="shared" ref="D95:D118" si="72">C95-B95</f>
        <v>2.1445531014371308</v>
      </c>
      <c r="E95" s="11">
        <v>2.6666579397528962</v>
      </c>
      <c r="F95" s="11">
        <f t="shared" ref="F95:F118" si="73">SUM(D95:E95)</f>
        <v>4.8112110411900275</v>
      </c>
      <c r="G95" s="200">
        <f t="shared" ref="G95:G120" si="74">IF(B95&gt;0,(1+(E95/B95))^(1/($C$6-$B$6))-1,0)</f>
        <v>4.7976747031784894E-2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4.0375332275140732</v>
      </c>
      <c r="C96" s="11">
        <v>4.5032468701139887</v>
      </c>
      <c r="D96" s="11">
        <f t="shared" si="72"/>
        <v>0.46571364259991554</v>
      </c>
      <c r="E96" s="11">
        <v>1.7855539029498539</v>
      </c>
      <c r="F96" s="11">
        <f t="shared" si="73"/>
        <v>2.2512675455497693</v>
      </c>
      <c r="G96" s="200">
        <f t="shared" si="74"/>
        <v>2.471354903553924E-2</v>
      </c>
      <c r="I96" s="11" t="str">
        <f>I85</f>
        <v>Managers, directors and senior officials</v>
      </c>
      <c r="J96" s="11">
        <f t="array" ref="J96:J104">MMULT(aggregation!$B$13:$AA$21,B239:B264)</f>
        <v>3.7929873977431372</v>
      </c>
      <c r="K96" s="11">
        <f t="array" ref="K96:K104">MMULT(aggregation!$B$13:$AA$21,C239:C264)</f>
        <v>3.2690156079705672</v>
      </c>
      <c r="L96" s="11">
        <f t="array" ref="L96:L104">MMULT(aggregation!$B$13:$AA$21,D239:D264)</f>
        <v>-0.5239717897725702</v>
      </c>
      <c r="M96" s="11">
        <f t="array" ref="M96:M104">MMULT(aggregation!$B$13:$AA$21,E239:E264)</f>
        <v>1.4751202910483343</v>
      </c>
      <c r="N96" s="11">
        <f t="array" ref="N96:N104">MMULT(aggregation!$B$13:$AA$21,F239:F264)</f>
        <v>0.951148501275764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4.4580068421556014</v>
      </c>
      <c r="C97" s="11">
        <v>5.4687427651777094</v>
      </c>
      <c r="D97" s="11">
        <f t="shared" si="72"/>
        <v>1.010735923022108</v>
      </c>
      <c r="E97" s="11">
        <v>3.0160821742700281</v>
      </c>
      <c r="F97" s="11">
        <f t="shared" si="73"/>
        <v>4.0268180972921357</v>
      </c>
      <c r="G97" s="200">
        <f t="shared" si="74"/>
        <v>3.5049617061440941E-2</v>
      </c>
      <c r="I97" s="11" t="str">
        <f>I86</f>
        <v>Professional occupations</v>
      </c>
      <c r="J97" s="11">
        <v>2.7197638529751531</v>
      </c>
      <c r="K97" s="11">
        <v>1.9867401165866814</v>
      </c>
      <c r="L97" s="11">
        <v>-0.73302373638847151</v>
      </c>
      <c r="M97" s="11">
        <v>0.80903103057239178</v>
      </c>
      <c r="N97" s="11">
        <v>7.6007294183920243E-2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3.3543684896227779</v>
      </c>
      <c r="C98" s="11">
        <v>2.3401221284300786</v>
      </c>
      <c r="D98" s="11">
        <f t="shared" ref="D98" si="75">C98-B98</f>
        <v>-1.0142463611926993</v>
      </c>
      <c r="E98" s="11">
        <v>1.510802978652547</v>
      </c>
      <c r="F98" s="11">
        <f t="shared" ref="F98" si="76">SUM(D98:E98)</f>
        <v>0.49655661745984769</v>
      </c>
      <c r="G98" s="200">
        <f t="shared" si="74"/>
        <v>2.5099036755024118E-2</v>
      </c>
      <c r="I98" s="11" t="str">
        <f>I87</f>
        <v>Associate professional occupations</v>
      </c>
      <c r="J98" s="11">
        <v>2.8309238690140326</v>
      </c>
      <c r="K98" s="11">
        <v>1.9617203829365919</v>
      </c>
      <c r="L98" s="11">
        <v>-0.86920348607744136</v>
      </c>
      <c r="M98" s="11">
        <v>0.75588456167993756</v>
      </c>
      <c r="N98" s="11">
        <v>-0.11331892439750375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5.4434437947154644</v>
      </c>
      <c r="C99" s="11">
        <v>6.4622594290408149</v>
      </c>
      <c r="D99" s="11">
        <f t="shared" si="72"/>
        <v>1.0188156343253505</v>
      </c>
      <c r="E99" s="11">
        <v>3.249313533944544</v>
      </c>
      <c r="F99" s="11">
        <f t="shared" si="73"/>
        <v>4.2681291682698941</v>
      </c>
      <c r="G99" s="200">
        <f t="shared" si="74"/>
        <v>3.1697205475886392E-2</v>
      </c>
      <c r="I99" s="11" t="str">
        <f>I88</f>
        <v>Administrative and secretarial occupations</v>
      </c>
      <c r="J99" s="11">
        <v>3.5071046180987837</v>
      </c>
      <c r="K99" s="11">
        <v>0.93989284916165494</v>
      </c>
      <c r="L99" s="11">
        <v>-2.5672117689371285</v>
      </c>
      <c r="M99" s="11">
        <v>0.69996215059586286</v>
      </c>
      <c r="N99" s="11">
        <v>-1.8672496183412657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1.0423695030045941</v>
      </c>
      <c r="C100" s="11">
        <v>1.0549046968975708</v>
      </c>
      <c r="D100" s="11">
        <f t="shared" si="72"/>
        <v>1.2535193892976748E-2</v>
      </c>
      <c r="E100" s="11">
        <v>0.46691316400792804</v>
      </c>
      <c r="F100" s="11">
        <f t="shared" si="73"/>
        <v>0.47944835790090479</v>
      </c>
      <c r="G100" s="200">
        <f t="shared" si="74"/>
        <v>2.498283510127286E-2</v>
      </c>
      <c r="I100" s="11" t="str">
        <f t="shared" ref="I100:I104" si="77">I89</f>
        <v>Skilled trades occupations</v>
      </c>
      <c r="J100" s="11">
        <v>4.9586837555575833</v>
      </c>
      <c r="K100" s="11">
        <v>4.215638740878819</v>
      </c>
      <c r="L100" s="11">
        <v>-0.74304501467876405</v>
      </c>
      <c r="M100" s="11">
        <v>1.7111644574966776</v>
      </c>
      <c r="N100" s="11">
        <v>0.96811944281791351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1.5718307064306991</v>
      </c>
      <c r="C101" s="11">
        <v>2.1440281514224839</v>
      </c>
      <c r="D101" s="11">
        <f t="shared" si="72"/>
        <v>0.57219744499178482</v>
      </c>
      <c r="E101" s="11">
        <v>1.2244247880000438</v>
      </c>
      <c r="F101" s="11">
        <f t="shared" si="73"/>
        <v>1.7966222329918287</v>
      </c>
      <c r="G101" s="200">
        <f t="shared" si="74"/>
        <v>3.9149593651343961E-2</v>
      </c>
      <c r="I101" s="11" t="str">
        <f t="shared" si="77"/>
        <v>Caring, leisure and other service occupations</v>
      </c>
      <c r="J101" s="11">
        <v>2.0055658273250385</v>
      </c>
      <c r="K101" s="11">
        <v>1.8872087719113182</v>
      </c>
      <c r="L101" s="11">
        <v>-0.1183570554137203</v>
      </c>
      <c r="M101" s="11">
        <v>0.68454872902801445</v>
      </c>
      <c r="N101" s="11">
        <v>0.56619167361429412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0.42033127758829153</v>
      </c>
      <c r="C102" s="11">
        <v>0.79085317518694276</v>
      </c>
      <c r="D102" s="11">
        <f t="shared" si="72"/>
        <v>0.37052189759865123</v>
      </c>
      <c r="E102" s="11">
        <v>0.27265796311473611</v>
      </c>
      <c r="F102" s="11">
        <f t="shared" si="73"/>
        <v>0.6431798607133874</v>
      </c>
      <c r="G102" s="200">
        <f t="shared" si="74"/>
        <v>3.38931364910946E-2</v>
      </c>
      <c r="I102" s="11" t="str">
        <f t="shared" si="77"/>
        <v>Sales and customer service occupations</v>
      </c>
      <c r="J102" s="11">
        <v>4.4037684906698482</v>
      </c>
      <c r="K102" s="11">
        <v>1.5987691905881429</v>
      </c>
      <c r="L102" s="11">
        <v>-2.8049993000817048</v>
      </c>
      <c r="M102" s="11">
        <v>1.0281453106782521</v>
      </c>
      <c r="N102" s="11">
        <v>-1.776853989403453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1.9748263961349195</v>
      </c>
      <c r="C103" s="11">
        <v>2.3900890467196394</v>
      </c>
      <c r="D103" s="11">
        <f t="shared" ref="D103:D104" si="78">C103-B103</f>
        <v>0.41526265058471989</v>
      </c>
      <c r="E103" s="11">
        <v>1.1311378048518088</v>
      </c>
      <c r="F103" s="11">
        <f t="shared" ref="F103:F104" si="79">SUM(D103:E103)</f>
        <v>1.5464004554365287</v>
      </c>
      <c r="G103" s="200">
        <f t="shared" si="74"/>
        <v>3.0649906393273918E-2</v>
      </c>
      <c r="I103" s="11" t="str">
        <f t="shared" si="77"/>
        <v>Process, plant and machine operatives</v>
      </c>
      <c r="J103" s="11">
        <v>3.1972066357769924</v>
      </c>
      <c r="K103" s="11">
        <v>2.0486387237986134</v>
      </c>
      <c r="L103" s="11">
        <v>-1.1485679119783787</v>
      </c>
      <c r="M103" s="11">
        <v>1.0710301587185147</v>
      </c>
      <c r="N103" s="11">
        <v>-7.7537753259864062E-2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3.6090919494367508</v>
      </c>
      <c r="C104" s="11">
        <v>3.9257677791906649</v>
      </c>
      <c r="D104" s="11">
        <f t="shared" si="78"/>
        <v>0.31667582975391406</v>
      </c>
      <c r="E104" s="11">
        <v>1.9962014767306784</v>
      </c>
      <c r="F104" s="11">
        <f t="shared" si="79"/>
        <v>2.3128773064845927</v>
      </c>
      <c r="G104" s="200">
        <f t="shared" si="74"/>
        <v>2.978531332654577E-2</v>
      </c>
      <c r="I104" s="11" t="str">
        <f t="shared" si="77"/>
        <v>Elementary occupations</v>
      </c>
      <c r="J104" s="11">
        <v>7.8081944438257755</v>
      </c>
      <c r="K104" s="11">
        <v>5.331781370269784</v>
      </c>
      <c r="L104" s="11">
        <v>-2.4764130735559911</v>
      </c>
      <c r="M104" s="11">
        <v>2.4725253930687541</v>
      </c>
      <c r="N104" s="11">
        <v>-3.8876804872370885E-3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3.8830764526081789</v>
      </c>
      <c r="C105" s="11">
        <v>4.9647681962727308</v>
      </c>
      <c r="D105" s="11">
        <f t="shared" si="72"/>
        <v>1.0816917436645519</v>
      </c>
      <c r="E105" s="11">
        <v>2.577186034534265</v>
      </c>
      <c r="F105" s="11">
        <f t="shared" si="73"/>
        <v>3.6588777781988169</v>
      </c>
      <c r="G105" s="200">
        <f t="shared" si="74"/>
        <v>3.4518547853950476E-2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0.73243730690759468</v>
      </c>
      <c r="C106" s="11">
        <v>2.1611763602133069</v>
      </c>
      <c r="D106" s="11">
        <f t="shared" si="72"/>
        <v>1.4287390533057123</v>
      </c>
      <c r="E106" s="11">
        <v>0.85173544051346806</v>
      </c>
      <c r="F106" s="11">
        <f t="shared" si="73"/>
        <v>2.2804744938191801</v>
      </c>
      <c r="G106" s="200">
        <f t="shared" si="74"/>
        <v>5.277477878806125E-2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0.67072779392223858</v>
      </c>
      <c r="C107" s="11">
        <v>1.1352929219098122</v>
      </c>
      <c r="D107" s="11">
        <f t="shared" si="72"/>
        <v>0.46456512798757366</v>
      </c>
      <c r="E107" s="11">
        <v>0.60692107193663269</v>
      </c>
      <c r="F107" s="11">
        <f t="shared" si="73"/>
        <v>1.0714861999242062</v>
      </c>
      <c r="G107" s="200">
        <f t="shared" si="74"/>
        <v>4.3897075026764654E-2</v>
      </c>
      <c r="I107" s="11" t="str">
        <f>I96</f>
        <v>Managers, directors and senior officials</v>
      </c>
      <c r="J107" s="11">
        <f t="array" ref="J107:J115">MMULT(aggregation!$B$13:$AA$21,B268:B293)</f>
        <v>0.74528097870132592</v>
      </c>
      <c r="K107" s="11">
        <f t="array" ref="K107:K115">MMULT(aggregation!$B$13:$AA$21,C268:C293)</f>
        <v>0.63136128639096389</v>
      </c>
      <c r="L107" s="11">
        <f t="array" ref="L107:L115">MMULT(aggregation!$B$13:$AA$21,D268:D293)</f>
        <v>-0.11391969231036195</v>
      </c>
      <c r="M107" s="11">
        <f t="array" ref="M107:M115">MMULT(aggregation!$B$13:$AA$21,E268:E293)</f>
        <v>0.24326988585439704</v>
      </c>
      <c r="N107" s="11">
        <f t="array" ref="N107:N115">MMULT(aggregation!$B$13:$AA$21,F268:F293)</f>
        <v>0.1293501935440351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0.42588738633833173</v>
      </c>
      <c r="C108" s="11">
        <v>0.77241487106812678</v>
      </c>
      <c r="D108" s="11">
        <f t="shared" si="72"/>
        <v>0.34652748472979505</v>
      </c>
      <c r="E108" s="11">
        <v>0.32925852757746327</v>
      </c>
      <c r="F108" s="11">
        <f t="shared" si="73"/>
        <v>0.67578601230725832</v>
      </c>
      <c r="G108" s="200">
        <f t="shared" si="74"/>
        <v>3.8920717093026802E-2</v>
      </c>
      <c r="I108" s="11" t="str">
        <f>I97</f>
        <v>Professional occupations</v>
      </c>
      <c r="J108" s="11">
        <v>0.50625287049957401</v>
      </c>
      <c r="K108" s="11">
        <v>0.49692159918044498</v>
      </c>
      <c r="L108" s="11">
        <v>-9.3312713191289962E-3</v>
      </c>
      <c r="M108" s="11">
        <v>0.19000066920433478</v>
      </c>
      <c r="N108" s="11">
        <v>0.18066939788520581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0.29794886238624518</v>
      </c>
      <c r="C109" s="11">
        <v>0.50184508608515266</v>
      </c>
      <c r="D109" s="11">
        <f t="shared" ref="D109" si="80">C109-B109</f>
        <v>0.20389622369890747</v>
      </c>
      <c r="E109" s="11">
        <v>0.22784020839253732</v>
      </c>
      <c r="F109" s="11">
        <f t="shared" ref="F109" si="81">SUM(D109:E109)</f>
        <v>0.4317364320914448</v>
      </c>
      <c r="G109" s="200">
        <f t="shared" si="74"/>
        <v>3.8591239149519341E-2</v>
      </c>
      <c r="I109" s="11" t="str">
        <f>I98</f>
        <v>Associate professional occupations</v>
      </c>
      <c r="J109" s="11">
        <v>0.54614194577723763</v>
      </c>
      <c r="K109" s="11">
        <v>0.4474969930173619</v>
      </c>
      <c r="L109" s="11">
        <v>-9.8644952759875823E-2</v>
      </c>
      <c r="M109" s="11">
        <v>0.1611363742921863</v>
      </c>
      <c r="N109" s="11">
        <v>6.2491421532310479E-2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0.47645944267254775</v>
      </c>
      <c r="C110" s="11">
        <v>0.74312190484321528</v>
      </c>
      <c r="D110" s="11">
        <f t="shared" si="72"/>
        <v>0.26666246217066752</v>
      </c>
      <c r="E110" s="11">
        <v>0.37594070178356076</v>
      </c>
      <c r="F110" s="11">
        <f t="shared" si="73"/>
        <v>0.64260316395422823</v>
      </c>
      <c r="G110" s="200">
        <f t="shared" si="74"/>
        <v>3.9539920376388871E-2</v>
      </c>
      <c r="I110" s="11" t="str">
        <f>I99</f>
        <v>Administrative and secretarial occupations</v>
      </c>
      <c r="J110" s="11">
        <v>0.60128997821905039</v>
      </c>
      <c r="K110" s="11">
        <v>0.18585150424647354</v>
      </c>
      <c r="L110" s="11">
        <v>-0.41543847397257683</v>
      </c>
      <c r="M110" s="11">
        <v>0.12645543575189766</v>
      </c>
      <c r="N110" s="11">
        <v>-0.28898303822067922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2.3246619879032702</v>
      </c>
      <c r="C111" s="11">
        <v>3.4204991845803785</v>
      </c>
      <c r="D111" s="11">
        <f>C111-B111</f>
        <v>1.0958371966771083</v>
      </c>
      <c r="E111" s="11">
        <v>2.0204914696523502</v>
      </c>
      <c r="F111" s="11">
        <f>SUM(D111:E111)</f>
        <v>3.1163286663294585</v>
      </c>
      <c r="G111" s="200">
        <f t="shared" si="74"/>
        <v>4.2580714100106887E-2</v>
      </c>
      <c r="I111" s="11" t="str">
        <f t="shared" ref="I111:I115" si="82">I100</f>
        <v>Skilled trades occupations</v>
      </c>
      <c r="J111" s="11">
        <v>2.2796171182522231</v>
      </c>
      <c r="K111" s="11">
        <v>0.57525508155184468</v>
      </c>
      <c r="L111" s="11">
        <v>-1.704362036700378</v>
      </c>
      <c r="M111" s="11">
        <v>0.42052024126870802</v>
      </c>
      <c r="N111" s="11">
        <v>-1.2838417954316701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0.58966996543892136</v>
      </c>
      <c r="C112" s="11">
        <v>1.1440329182204576</v>
      </c>
      <c r="D112" s="11">
        <f t="shared" ref="D112:D113" si="83">C112-B112</f>
        <v>0.55436295278153624</v>
      </c>
      <c r="E112" s="11">
        <v>0.57970112785793082</v>
      </c>
      <c r="F112" s="11">
        <f t="shared" ref="F112:F113" si="84">SUM(D112:E112)</f>
        <v>1.1340640806394671</v>
      </c>
      <c r="G112" s="200">
        <f t="shared" si="74"/>
        <v>4.670160411915325E-2</v>
      </c>
      <c r="I112" s="11" t="str">
        <f t="shared" si="82"/>
        <v>Caring, leisure and other service occupations</v>
      </c>
      <c r="J112" s="11">
        <v>0.43826981991342734</v>
      </c>
      <c r="K112" s="11">
        <v>0.32263039711087993</v>
      </c>
      <c r="L112" s="11">
        <v>-0.1156394228025474</v>
      </c>
      <c r="M112" s="11">
        <v>0.12186173930211448</v>
      </c>
      <c r="N112" s="11">
        <v>6.2223164995670807E-3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3.3906048212085566E-2</v>
      </c>
      <c r="C113" s="11">
        <v>4.1938999538367085E-2</v>
      </c>
      <c r="D113" s="11">
        <f t="shared" si="83"/>
        <v>8.0329513262815191E-3</v>
      </c>
      <c r="E113" s="11">
        <v>2.4084601705514075E-2</v>
      </c>
      <c r="F113" s="11">
        <f t="shared" si="84"/>
        <v>3.2117553031795594E-2</v>
      </c>
      <c r="G113" s="200">
        <f t="shared" si="74"/>
        <v>3.6427004226259108E-2</v>
      </c>
      <c r="I113" s="11" t="str">
        <f t="shared" si="82"/>
        <v>Sales and customer service occupations</v>
      </c>
      <c r="J113" s="11">
        <v>1.2539766745352909</v>
      </c>
      <c r="K113" s="11">
        <v>0.64147689503220118</v>
      </c>
      <c r="L113" s="11">
        <v>-0.61249977950308987</v>
      </c>
      <c r="M113" s="11">
        <v>0.25220762222841464</v>
      </c>
      <c r="N113" s="11">
        <v>-0.36029215727467523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2.5195606513938213</v>
      </c>
      <c r="C114" s="11">
        <v>3.6619814004454199</v>
      </c>
      <c r="D114" s="11">
        <f t="shared" si="72"/>
        <v>1.1424207490515985</v>
      </c>
      <c r="E114" s="11">
        <v>1.7988339351542615</v>
      </c>
      <c r="F114" s="11">
        <f t="shared" si="73"/>
        <v>2.9412546842058598</v>
      </c>
      <c r="G114" s="200">
        <f t="shared" si="74"/>
        <v>3.6572859849602901E-2</v>
      </c>
      <c r="I114" s="11" t="str">
        <f t="shared" si="82"/>
        <v>Process, plant and machine operatives</v>
      </c>
      <c r="J114" s="11">
        <v>1.3545662925143769</v>
      </c>
      <c r="K114" s="11">
        <v>0.64043083491996322</v>
      </c>
      <c r="L114" s="11">
        <v>-0.71413545759441366</v>
      </c>
      <c r="M114" s="11">
        <v>0.33923998145090445</v>
      </c>
      <c r="N114" s="11">
        <v>-0.37489547614350921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0.77127684034669231</v>
      </c>
      <c r="C115" s="11">
        <v>1.6785588155944258</v>
      </c>
      <c r="D115" s="11">
        <f t="shared" si="72"/>
        <v>0.90728197524773346</v>
      </c>
      <c r="E115" s="11">
        <v>0.67912427997849834</v>
      </c>
      <c r="F115" s="11">
        <f t="shared" si="73"/>
        <v>1.5864062552262319</v>
      </c>
      <c r="G115" s="200">
        <f t="shared" si="74"/>
        <v>4.3002114919244105E-2</v>
      </c>
      <c r="I115" s="11" t="str">
        <f t="shared" si="82"/>
        <v>Elementary occupations</v>
      </c>
      <c r="J115" s="11">
        <v>2.6259409261591409</v>
      </c>
      <c r="K115" s="11">
        <v>2.2223475687836705</v>
      </c>
      <c r="L115" s="11">
        <v>-0.40359335737547042</v>
      </c>
      <c r="M115" s="11">
        <v>0.65529221659011572</v>
      </c>
      <c r="N115" s="11">
        <v>0.2516988592146453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0.22441864181901119</v>
      </c>
      <c r="C116" s="11">
        <v>0.7074865290386263</v>
      </c>
      <c r="D116" s="11">
        <f t="shared" ref="D116:D117" si="85">C116-B116</f>
        <v>0.48306788721961513</v>
      </c>
      <c r="E116" s="11">
        <v>0.25283775371190914</v>
      </c>
      <c r="F116" s="11">
        <f t="shared" ref="F116:F117" si="86">SUM(D116:E116)</f>
        <v>0.73590564093152433</v>
      </c>
      <c r="G116" s="200">
        <f t="shared" si="74"/>
        <v>5.1589372650879151E-2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0.39656971175953348</v>
      </c>
      <c r="C117" s="11">
        <v>0.78974939875192374</v>
      </c>
      <c r="D117" s="11">
        <f t="shared" si="85"/>
        <v>0.39317968699239025</v>
      </c>
      <c r="E117" s="11">
        <v>0.40109120182840563</v>
      </c>
      <c r="F117" s="11">
        <f t="shared" si="86"/>
        <v>0.79427088882079588</v>
      </c>
      <c r="G117" s="200">
        <f t="shared" si="74"/>
        <v>4.7691091986263645E-2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0.22985933524920071</v>
      </c>
      <c r="C118" s="11">
        <v>0.29211281981193399</v>
      </c>
      <c r="D118" s="11">
        <f t="shared" si="72"/>
        <v>6.2253484562733274E-2</v>
      </c>
      <c r="E118" s="11">
        <v>0.15138656704764789</v>
      </c>
      <c r="F118" s="11">
        <f t="shared" si="73"/>
        <v>0.21364005161038116</v>
      </c>
      <c r="G118" s="200">
        <f t="shared" si="74"/>
        <v>3.4307171365320022E-2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2.4735186532202031</v>
      </c>
      <c r="C119" s="11">
        <v>4.5781222935978683</v>
      </c>
      <c r="D119" s="11">
        <f t="shared" ref="D119" si="87">C119-B119</f>
        <v>2.1046036403776651</v>
      </c>
      <c r="E119" s="11">
        <v>2.4117149373472726</v>
      </c>
      <c r="F119" s="11">
        <f t="shared" ref="F119" si="88">SUM(D119:E119)</f>
        <v>4.5163185777249382</v>
      </c>
      <c r="G119" s="200">
        <f t="shared" si="74"/>
        <v>4.6416734412565441E-2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49.492504723829214</v>
      </c>
      <c r="C120" s="11">
        <f t="shared" ref="C120:F120" si="89">SUM(C94:C119)</f>
        <v>65.986687638810025</v>
      </c>
      <c r="D120" s="11">
        <f t="shared" si="89"/>
        <v>16.494182914980826</v>
      </c>
      <c r="E120" s="11">
        <f t="shared" si="89"/>
        <v>33.661328765052943</v>
      </c>
      <c r="F120" s="11">
        <f t="shared" si="89"/>
        <v>50.15551168003379</v>
      </c>
      <c r="G120" s="200">
        <f t="shared" si="74"/>
        <v>3.5196645820350092E-2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1.0238726837441403</v>
      </c>
      <c r="C123" s="11">
        <v>1.0134918552759014</v>
      </c>
      <c r="D123" s="11">
        <f>C123-B123</f>
        <v>-1.0380828468238956E-2</v>
      </c>
      <c r="E123" s="11">
        <v>0.53242109384036052</v>
      </c>
      <c r="F123" s="11">
        <f>SUM(D123:E123)</f>
        <v>0.52204026537212156</v>
      </c>
      <c r="G123" s="200">
        <f>IF(B123&gt;0,(1+(E123/B123))^(1/($C$6-$B$6))-1,0)</f>
        <v>2.8307590637570268E-2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0.83472609832986888</v>
      </c>
      <c r="C124" s="11">
        <v>1.3726245046822847</v>
      </c>
      <c r="D124" s="11">
        <f t="shared" ref="D124:D139" si="92">C124-B124</f>
        <v>0.53789840635241581</v>
      </c>
      <c r="E124" s="11">
        <v>0.74185665284760494</v>
      </c>
      <c r="F124" s="11">
        <f t="shared" ref="F124:F131" si="93">SUM(D124:E124)</f>
        <v>1.2797550592000206</v>
      </c>
      <c r="G124" s="200">
        <f t="shared" ref="G124:G147" si="94">IF(B124&gt;0,(1+(E124/B124))^(1/($C$6-$B$6))-1,0)</f>
        <v>4.330555215020282E-2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0.45964625809987125</v>
      </c>
      <c r="C125" s="11">
        <v>0.53251841533703992</v>
      </c>
      <c r="D125" s="11">
        <f t="shared" si="92"/>
        <v>7.2872157237168667E-2</v>
      </c>
      <c r="E125" s="11">
        <v>0.20155090847345053</v>
      </c>
      <c r="F125" s="11">
        <f t="shared" si="93"/>
        <v>0.2744230657106192</v>
      </c>
      <c r="G125" s="200">
        <f t="shared" si="94"/>
        <v>2.4535828121525549E-2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1.4412319513007357</v>
      </c>
      <c r="C126" s="11">
        <v>0.34187510670471305</v>
      </c>
      <c r="D126" s="11">
        <f t="shared" si="92"/>
        <v>-1.0993568445960227</v>
      </c>
      <c r="E126" s="11">
        <v>0.29495893952992014</v>
      </c>
      <c r="F126" s="11">
        <f t="shared" si="93"/>
        <v>-0.80439790506610254</v>
      </c>
      <c r="G126" s="200">
        <f t="shared" si="94"/>
        <v>1.2490381349427482E-2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0.30789131986595308</v>
      </c>
      <c r="C127" s="11">
        <v>0.24486391386892828</v>
      </c>
      <c r="D127" s="11">
        <f t="shared" si="92"/>
        <v>-6.3027405997024805E-2</v>
      </c>
      <c r="E127" s="11">
        <v>8.4452578541530057E-2</v>
      </c>
      <c r="F127" s="11">
        <f t="shared" si="93"/>
        <v>2.1425172544505253E-2</v>
      </c>
      <c r="G127" s="200">
        <f>IF(B127&gt;0,(1+(E127/B127))^(1/($C$6-$B$6))-1,0)</f>
        <v>1.6290729116571478E-2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0.57115331388031421</v>
      </c>
      <c r="C128" s="11">
        <v>0.57611496112853977</v>
      </c>
      <c r="D128" s="11">
        <f t="shared" si="92"/>
        <v>4.9616472482255647E-3</v>
      </c>
      <c r="E128" s="11">
        <v>0.22051023023232122</v>
      </c>
      <c r="F128" s="11">
        <f t="shared" si="93"/>
        <v>0.22547187748054678</v>
      </c>
      <c r="G128" s="200">
        <f t="shared" si="94"/>
        <v>2.2003844942191542E-2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0.2053928605533884</v>
      </c>
      <c r="C129" s="11">
        <v>0.26901864912296514</v>
      </c>
      <c r="D129" s="11">
        <f t="shared" si="92"/>
        <v>6.3625788569576736E-2</v>
      </c>
      <c r="E129" s="11">
        <v>0.11117163260795915</v>
      </c>
      <c r="F129" s="11">
        <f t="shared" si="93"/>
        <v>0.17479742117753588</v>
      </c>
      <c r="G129" s="200">
        <f t="shared" si="94"/>
        <v>2.9260068003013506E-2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0.78989189716321484</v>
      </c>
      <c r="C130" s="11">
        <v>0.38746744592522531</v>
      </c>
      <c r="D130" s="11">
        <f t="shared" si="92"/>
        <v>-0.40242445123798953</v>
      </c>
      <c r="E130" s="11">
        <v>0.25075200486740723</v>
      </c>
      <c r="F130" s="11">
        <f t="shared" si="93"/>
        <v>-0.1516724463705823</v>
      </c>
      <c r="G130" s="200">
        <f t="shared" si="94"/>
        <v>1.8549873077274404E-2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0.11200265847311168</v>
      </c>
      <c r="C131" s="11">
        <v>0.2119970116295587</v>
      </c>
      <c r="D131" s="11">
        <f t="shared" si="92"/>
        <v>9.9994353156447016E-2</v>
      </c>
      <c r="E131" s="11">
        <v>6.478266551777713E-2</v>
      </c>
      <c r="F131" s="11">
        <f t="shared" si="93"/>
        <v>0.16477701867422415</v>
      </c>
      <c r="G131" s="200">
        <f t="shared" si="94"/>
        <v>3.0895218248331524E-2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0.26328390170726851</v>
      </c>
      <c r="C132" s="11">
        <v>0.37013691880483351</v>
      </c>
      <c r="D132" s="11">
        <f t="shared" si="92"/>
        <v>0.10685301709756501</v>
      </c>
      <c r="E132" s="11">
        <v>0.16009312227591674</v>
      </c>
      <c r="F132" s="11">
        <f t="shared" ref="F132:F133" si="95">SUM(D132:E132)</f>
        <v>0.26694613937348177</v>
      </c>
      <c r="G132" s="200">
        <f t="shared" si="94"/>
        <v>3.2175466039508827E-2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1.0494315985919145</v>
      </c>
      <c r="C133" s="11">
        <v>1.1813118199770012</v>
      </c>
      <c r="D133" s="11">
        <f t="shared" si="92"/>
        <v>0.1318802213850867</v>
      </c>
      <c r="E133" s="11">
        <v>0.55008246873925271</v>
      </c>
      <c r="F133" s="11">
        <f t="shared" si="95"/>
        <v>0.68196269012433941</v>
      </c>
      <c r="G133" s="200">
        <f t="shared" si="94"/>
        <v>2.8495182559481913E-2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1.536576500431184</v>
      </c>
      <c r="C134" s="11">
        <v>1.8303721538130948</v>
      </c>
      <c r="D134" s="11">
        <f t="shared" si="92"/>
        <v>0.29379565338191083</v>
      </c>
      <c r="E134" s="11">
        <v>1.0163580664003562</v>
      </c>
      <c r="F134" s="11">
        <f t="shared" ref="F134:F137" si="96">SUM(D134:E134)</f>
        <v>1.310153719782267</v>
      </c>
      <c r="G134" s="200">
        <f t="shared" si="94"/>
        <v>3.4425059731397978E-2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0.32588415827611572</v>
      </c>
      <c r="C135" s="11">
        <v>0.50738076450041503</v>
      </c>
      <c r="D135" s="11">
        <f t="shared" si="92"/>
        <v>0.18149660622429931</v>
      </c>
      <c r="E135" s="11">
        <v>0.3025709661019057</v>
      </c>
      <c r="F135" s="11">
        <f t="shared" si="96"/>
        <v>0.48406757232620501</v>
      </c>
      <c r="G135" s="200">
        <f t="shared" si="94"/>
        <v>4.4754061552770619E-2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0.28804316805366736</v>
      </c>
      <c r="C136" s="11">
        <v>0.48627663883456929</v>
      </c>
      <c r="D136" s="11">
        <f t="shared" si="92"/>
        <v>0.19823347078090192</v>
      </c>
      <c r="E136" s="11">
        <v>0.27932515998136492</v>
      </c>
      <c r="F136" s="11">
        <f t="shared" si="96"/>
        <v>0.47755863076226684</v>
      </c>
      <c r="G136" s="200">
        <f t="shared" si="94"/>
        <v>4.6229995964385484E-2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0.17604971151194262</v>
      </c>
      <c r="C137" s="11">
        <v>0.25930783298280508</v>
      </c>
      <c r="D137" s="11">
        <f t="shared" si="92"/>
        <v>8.3258121470862451E-2</v>
      </c>
      <c r="E137" s="11">
        <v>0.10491742374705058</v>
      </c>
      <c r="F137" s="11">
        <f t="shared" si="96"/>
        <v>0.18817554521791302</v>
      </c>
      <c r="G137" s="200">
        <f t="shared" si="94"/>
        <v>3.165545850588658E-2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0.20609675054696078</v>
      </c>
      <c r="C138" s="11">
        <v>0.35848037974232527</v>
      </c>
      <c r="D138" s="11">
        <f t="shared" si="92"/>
        <v>0.1523836291953645</v>
      </c>
      <c r="E138" s="11">
        <v>0.17483400792321674</v>
      </c>
      <c r="F138" s="11">
        <f t="shared" ref="F138" si="97">SUM(D138:E138)</f>
        <v>0.32721763711858121</v>
      </c>
      <c r="G138" s="200">
        <f t="shared" si="94"/>
        <v>4.1801535336224216E-2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0.26058454526684877</v>
      </c>
      <c r="C139" s="11">
        <v>0.43072406810417246</v>
      </c>
      <c r="D139" s="11">
        <f t="shared" si="92"/>
        <v>0.1701395228373237</v>
      </c>
      <c r="E139" s="11">
        <v>0.21820008485297787</v>
      </c>
      <c r="F139" s="11">
        <f t="shared" ref="F139" si="98">SUM(D139:E139)</f>
        <v>0.38833960769030157</v>
      </c>
      <c r="G139" s="200">
        <f t="shared" si="94"/>
        <v>4.1388481320595583E-2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1.8793420876939257</v>
      </c>
      <c r="C140" s="11">
        <v>2.151444970974405</v>
      </c>
      <c r="D140" s="11">
        <f>C140-B140</f>
        <v>0.27210288328047927</v>
      </c>
      <c r="E140" s="11">
        <v>1.2628977744406584</v>
      </c>
      <c r="F140" s="11">
        <f>SUM(D140:E140)</f>
        <v>1.5350006577211377</v>
      </c>
      <c r="G140" s="200">
        <f t="shared" si="94"/>
        <v>3.4861506567946288E-2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0.41584164497601139</v>
      </c>
      <c r="C141" s="11">
        <v>0.76536190939013005</v>
      </c>
      <c r="D141" s="11">
        <f t="shared" ref="D141:D147" si="99">C141-B141</f>
        <v>0.34952026441411865</v>
      </c>
      <c r="E141" s="11">
        <v>0.39338342391940173</v>
      </c>
      <c r="F141" s="11">
        <f t="shared" ref="F141:F142" si="100">SUM(D141:E141)</f>
        <v>0.74290368833352038</v>
      </c>
      <c r="G141" s="200">
        <f t="shared" si="94"/>
        <v>4.5384580361854665E-2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1.2112834785886982E-2</v>
      </c>
      <c r="C142" s="11">
        <v>1.1999640110030758E-2</v>
      </c>
      <c r="D142" s="11">
        <f t="shared" si="99"/>
        <v>-1.1319467585622391E-4</v>
      </c>
      <c r="E142" s="11">
        <v>6.4719876884964415E-3</v>
      </c>
      <c r="F142" s="11">
        <f t="shared" si="100"/>
        <v>6.3587930126402176E-3</v>
      </c>
      <c r="G142" s="200">
        <f t="shared" si="94"/>
        <v>2.8949771091533405E-2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0.91204387728041969</v>
      </c>
      <c r="C143" s="11">
        <v>1.2900278988267886</v>
      </c>
      <c r="D143" s="11">
        <f t="shared" si="99"/>
        <v>0.3779840215463689</v>
      </c>
      <c r="E143" s="11">
        <v>0.64752937273322919</v>
      </c>
      <c r="F143" s="11">
        <f t="shared" ref="F143:F144" si="101">SUM(D143:E143)</f>
        <v>1.025513394279598</v>
      </c>
      <c r="G143" s="200">
        <f t="shared" si="94"/>
        <v>3.6412565360675941E-2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0.21650572553777581</v>
      </c>
      <c r="C144" s="11">
        <v>0.4212495243127985</v>
      </c>
      <c r="D144" s="11">
        <f t="shared" si="99"/>
        <v>0.20474379877502269</v>
      </c>
      <c r="E144" s="11">
        <v>0.19554121187866094</v>
      </c>
      <c r="F144" s="11">
        <f t="shared" si="101"/>
        <v>0.4002850106536836</v>
      </c>
      <c r="G144" s="200">
        <f t="shared" si="94"/>
        <v>4.3834917240651361E-2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0.10291656395424194</v>
      </c>
      <c r="C145" s="11">
        <v>0.34216665750899622</v>
      </c>
      <c r="D145" s="11">
        <f t="shared" si="99"/>
        <v>0.2392500935547543</v>
      </c>
      <c r="E145" s="11">
        <v>0.11112259794687553</v>
      </c>
      <c r="F145" s="11">
        <f t="shared" ref="F145:F146" si="102">SUM(D145:E145)</f>
        <v>0.35037269150162981</v>
      </c>
      <c r="G145" s="200">
        <f t="shared" si="94"/>
        <v>5.0027155732399908E-2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0.16800426536295185</v>
      </c>
      <c r="C146" s="11">
        <v>0.31003555075465039</v>
      </c>
      <c r="D146" s="11">
        <f t="shared" si="99"/>
        <v>0.14203128539169854</v>
      </c>
      <c r="E146" s="11">
        <v>0.16975659728347192</v>
      </c>
      <c r="F146" s="11">
        <f t="shared" si="102"/>
        <v>0.31178788267517044</v>
      </c>
      <c r="G146" s="200">
        <f t="shared" si="94"/>
        <v>4.7657358731859167E-2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0.14041826565734686</v>
      </c>
      <c r="C147" s="11">
        <v>0.18378316133279576</v>
      </c>
      <c r="D147" s="11">
        <f t="shared" si="99"/>
        <v>4.3364895675448906E-2</v>
      </c>
      <c r="E147" s="11">
        <v>9.075472624684941E-2</v>
      </c>
      <c r="F147" s="11">
        <f t="shared" ref="F147" si="103">SUM(D147:E147)</f>
        <v>0.13411962192229832</v>
      </c>
      <c r="G147" s="200">
        <f t="shared" si="94"/>
        <v>3.3794536440008072E-2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1.1257910546030077</v>
      </c>
      <c r="C148" s="11">
        <v>2.1086981709747898</v>
      </c>
      <c r="D148" s="11">
        <f t="shared" ref="D148" si="104">C148-B148</f>
        <v>0.98290711637178219</v>
      </c>
      <c r="E148" s="11">
        <v>1.0266742826196955</v>
      </c>
      <c r="F148" s="11">
        <f t="shared" ref="F148" si="105">SUM(D148:E148)</f>
        <v>2.0095813989914779</v>
      </c>
      <c r="G148" s="200">
        <f t="shared" ref="G148:G149" si="106">IF(B148&gt;0,(1+(E148/B148))^(1/($C$6-$B$6))-1,0)</f>
        <v>4.4155606820775573E-2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14.824735695648068</v>
      </c>
      <c r="C149" s="11">
        <f t="shared" ref="C149:F149" si="107">SUM(C123:C148)</f>
        <v>17.958729924619757</v>
      </c>
      <c r="D149" s="11">
        <f t="shared" si="107"/>
        <v>3.1339942289716891</v>
      </c>
      <c r="E149" s="11">
        <f t="shared" si="107"/>
        <v>9.2129699812377126</v>
      </c>
      <c r="F149" s="11">
        <f t="shared" si="107"/>
        <v>12.3469642102094</v>
      </c>
      <c r="G149" s="200">
        <f t="shared" si="106"/>
        <v>3.2746512169534059E-2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1.3973929264495661</v>
      </c>
      <c r="C152" s="11">
        <v>1.4352591778713157</v>
      </c>
      <c r="D152" s="11">
        <f>C152-B152</f>
        <v>3.7866251421749597E-2</v>
      </c>
      <c r="E152" s="11">
        <v>0.75435085314812633</v>
      </c>
      <c r="F152" s="11">
        <f>SUM(D152:E152)</f>
        <v>0.79221710456987593</v>
      </c>
      <c r="G152" s="200">
        <f>IF(B152&gt;0,(1+(E152/B152))^(1/($C$6-$B$6))-1,0)</f>
        <v>2.9196106002921773E-2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0.78824141711051265</v>
      </c>
      <c r="C153" s="11">
        <v>1.1677467345950026</v>
      </c>
      <c r="D153" s="11">
        <f t="shared" ref="D153:D168" si="110">C153-B153</f>
        <v>0.3795053174844899</v>
      </c>
      <c r="E153" s="11">
        <v>0.6687310910893296</v>
      </c>
      <c r="F153" s="11">
        <f t="shared" ref="F153:F160" si="111">SUM(D153:E153)</f>
        <v>1.0482364085738194</v>
      </c>
      <c r="G153" s="200">
        <f t="shared" ref="G153:G155" si="112">IF(B153&gt;0,(1+(E153/B153))^(1/($C$6-$B$6))-1,0)</f>
        <v>4.1804287535519791E-2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1.1080461210169876</v>
      </c>
      <c r="C154" s="11">
        <v>1.0020676517834242</v>
      </c>
      <c r="D154" s="11">
        <f t="shared" si="110"/>
        <v>-0.10597846923356347</v>
      </c>
      <c r="E154" s="11">
        <v>0.39655243785590599</v>
      </c>
      <c r="F154" s="11">
        <f t="shared" si="111"/>
        <v>0.29057396862234253</v>
      </c>
      <c r="G154" s="200">
        <f t="shared" si="112"/>
        <v>2.0604597247807943E-2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0.33985906844661057</v>
      </c>
      <c r="C155" s="11">
        <v>0.41237980265343988</v>
      </c>
      <c r="D155" s="11">
        <f t="shared" si="110"/>
        <v>7.2520734206829307E-2</v>
      </c>
      <c r="E155" s="11">
        <v>0.20490860788846965</v>
      </c>
      <c r="F155" s="11">
        <f t="shared" si="111"/>
        <v>0.27742934209529896</v>
      </c>
      <c r="G155" s="200">
        <f t="shared" si="112"/>
        <v>3.1955170124824406E-2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0.14578294574906386</v>
      </c>
      <c r="C156" s="11">
        <v>0.10593995363419592</v>
      </c>
      <c r="D156" s="11">
        <f t="shared" si="110"/>
        <v>-3.9842992114867942E-2</v>
      </c>
      <c r="E156" s="11">
        <v>6.4524172347013103E-2</v>
      </c>
      <c r="F156" s="11">
        <f t="shared" si="111"/>
        <v>2.4681180232145161E-2</v>
      </c>
      <c r="G156" s="200">
        <f>IF(B156&gt;0,(1+(E156/B156))^(1/($C$6-$B$6))-1,0)</f>
        <v>2.4730863374237577E-2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0.92386319667292771</v>
      </c>
      <c r="C157" s="11">
        <v>1.0904294250222777</v>
      </c>
      <c r="D157" s="11">
        <f t="shared" si="110"/>
        <v>0.16656622834934998</v>
      </c>
      <c r="E157" s="11">
        <v>0.51752873571933145</v>
      </c>
      <c r="F157" s="11">
        <f t="shared" si="111"/>
        <v>0.68409496406868142</v>
      </c>
      <c r="G157" s="200">
        <f t="shared" ref="G157:G178" si="113">IF(B157&gt;0,(1+(E157/B157))^(1/($C$6-$B$6))-1,0)</f>
        <v>3.0097408729478969E-2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0.48233815418682524</v>
      </c>
      <c r="C158" s="11">
        <v>0.39902347201163396</v>
      </c>
      <c r="D158" s="11">
        <f t="shared" si="110"/>
        <v>-8.3314682175191279E-2</v>
      </c>
      <c r="E158" s="11">
        <v>0.16649863099547885</v>
      </c>
      <c r="F158" s="11">
        <f t="shared" si="111"/>
        <v>8.3183948820287568E-2</v>
      </c>
      <c r="G158" s="200">
        <f t="shared" si="113"/>
        <v>1.996575279921653E-2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0.26511384620269846</v>
      </c>
      <c r="C159" s="11">
        <v>0.30414042754680276</v>
      </c>
      <c r="D159" s="11">
        <f t="shared" si="110"/>
        <v>3.9026581344104305E-2</v>
      </c>
      <c r="E159" s="11">
        <v>0.16794904324591409</v>
      </c>
      <c r="F159" s="11">
        <f t="shared" si="111"/>
        <v>0.20697562459001839</v>
      </c>
      <c r="G159" s="200">
        <f t="shared" si="113"/>
        <v>3.3255924017276728E-2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8.9335726435547838E-2</v>
      </c>
      <c r="C160" s="11">
        <v>0.11969807884933339</v>
      </c>
      <c r="D160" s="11">
        <f t="shared" si="110"/>
        <v>3.0362352413785557E-2</v>
      </c>
      <c r="E160" s="11">
        <v>4.0464953733393365E-2</v>
      </c>
      <c r="F160" s="11">
        <f t="shared" si="111"/>
        <v>7.0827306147178914E-2</v>
      </c>
      <c r="G160" s="200">
        <f t="shared" si="113"/>
        <v>2.5219330794951755E-2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0.32751550256431688</v>
      </c>
      <c r="C161" s="11">
        <v>0.35398450812120386</v>
      </c>
      <c r="D161" s="11">
        <f t="shared" si="110"/>
        <v>2.6469005556886971E-2</v>
      </c>
      <c r="E161" s="11">
        <v>0.16705568204780835</v>
      </c>
      <c r="F161" s="11">
        <f t="shared" ref="F161:F162" si="114">SUM(D161:E161)</f>
        <v>0.19352468760469532</v>
      </c>
      <c r="G161" s="200">
        <f t="shared" si="113"/>
        <v>2.7858022300111696E-2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0.89778771954450132</v>
      </c>
      <c r="C162" s="11">
        <v>0.96680646652335822</v>
      </c>
      <c r="D162" s="11">
        <f t="shared" si="110"/>
        <v>6.9018746978856904E-2</v>
      </c>
      <c r="E162" s="11">
        <v>0.45210554032299005</v>
      </c>
      <c r="F162" s="11">
        <f t="shared" si="114"/>
        <v>0.5211242873018469</v>
      </c>
      <c r="G162" s="200">
        <f t="shared" si="113"/>
        <v>2.7562826205909552E-2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1.423987677107037</v>
      </c>
      <c r="C163" s="11">
        <v>1.6791081257068152</v>
      </c>
      <c r="D163" s="11">
        <f t="shared" si="110"/>
        <v>0.25512044859977823</v>
      </c>
      <c r="E163" s="11">
        <v>0.86997745394341364</v>
      </c>
      <c r="F163" s="11">
        <f t="shared" ref="F163:F166" si="115">SUM(D163:E163)</f>
        <v>1.125097902543192</v>
      </c>
      <c r="G163" s="200">
        <f t="shared" si="113"/>
        <v>3.229868016744164E-2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0.26993679755796562</v>
      </c>
      <c r="C164" s="11">
        <v>0.55963246242341669</v>
      </c>
      <c r="D164" s="11">
        <f t="shared" si="110"/>
        <v>0.28969566486545106</v>
      </c>
      <c r="E164" s="11">
        <v>0.21112346913839022</v>
      </c>
      <c r="F164" s="11">
        <f t="shared" si="115"/>
        <v>0.50081913400384126</v>
      </c>
      <c r="G164" s="200">
        <f t="shared" si="113"/>
        <v>3.9271839798502572E-2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0.46203636330668196</v>
      </c>
      <c r="C165" s="11">
        <v>0.70920038541272701</v>
      </c>
      <c r="D165" s="11">
        <f t="shared" si="110"/>
        <v>0.24716402210604504</v>
      </c>
      <c r="E165" s="11">
        <v>0.3731139685959009</v>
      </c>
      <c r="F165" s="11">
        <f t="shared" si="115"/>
        <v>0.620277990701946</v>
      </c>
      <c r="G165" s="200">
        <f t="shared" si="113"/>
        <v>4.0253614333994436E-2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0.64579788676659045</v>
      </c>
      <c r="C166" s="11">
        <v>0.92455782366055306</v>
      </c>
      <c r="D166" s="11">
        <f t="shared" si="110"/>
        <v>0.27875993689396261</v>
      </c>
      <c r="E166" s="11">
        <v>0.37767414707108654</v>
      </c>
      <c r="F166" s="11">
        <f t="shared" si="115"/>
        <v>0.6564340839650491</v>
      </c>
      <c r="G166" s="200">
        <f t="shared" si="113"/>
        <v>3.1174007556079575E-2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0.31308890073810541</v>
      </c>
      <c r="C167" s="11">
        <v>0.52225283631266983</v>
      </c>
      <c r="D167" s="11">
        <f t="shared" si="110"/>
        <v>0.20916393557456442</v>
      </c>
      <c r="E167" s="11">
        <v>0.26288749885353602</v>
      </c>
      <c r="F167" s="11">
        <f t="shared" ref="F167" si="116">SUM(D167:E167)</f>
        <v>0.47205143442810044</v>
      </c>
      <c r="G167" s="200">
        <f t="shared" si="113"/>
        <v>4.1475683551059461E-2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0.24305543245682995</v>
      </c>
      <c r="C168" s="11">
        <v>0.29934610957333202</v>
      </c>
      <c r="D168" s="11">
        <f t="shared" si="110"/>
        <v>5.6290677116502069E-2</v>
      </c>
      <c r="E168" s="11">
        <v>0.18077690351703854</v>
      </c>
      <c r="F168" s="11">
        <f t="shared" ref="F168" si="117">SUM(D168:E168)</f>
        <v>0.23706758063354061</v>
      </c>
      <c r="G168" s="200">
        <f t="shared" si="113"/>
        <v>3.7765551790026164E-2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1.2104716039856396</v>
      </c>
      <c r="C169" s="11">
        <v>1.5151762080069775</v>
      </c>
      <c r="D169" s="11">
        <f>C169-B169</f>
        <v>0.30470460402133792</v>
      </c>
      <c r="E169" s="11">
        <v>0.88772155960435051</v>
      </c>
      <c r="F169" s="11">
        <f>SUM(D169:E169)</f>
        <v>1.1924261636256883</v>
      </c>
      <c r="G169" s="200">
        <f t="shared" si="113"/>
        <v>3.7351782286042745E-2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0.47539228294911767</v>
      </c>
      <c r="C170" s="11">
        <v>0.92365388862960007</v>
      </c>
      <c r="D170" s="11">
        <f t="shared" ref="D170:D176" si="118">C170-B170</f>
        <v>0.4482616056804824</v>
      </c>
      <c r="E170" s="11">
        <v>0.46670486947447082</v>
      </c>
      <c r="F170" s="11">
        <f t="shared" ref="F170:F171" si="119">SUM(D170:E170)</f>
        <v>0.91496647515495322</v>
      </c>
      <c r="G170" s="200">
        <f t="shared" si="113"/>
        <v>4.6653437765880268E-2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1.150579978710208E-2</v>
      </c>
      <c r="C171" s="11">
        <v>9.1310909614488161E-3</v>
      </c>
      <c r="D171" s="11">
        <f t="shared" si="118"/>
        <v>-2.3747088256532642E-3</v>
      </c>
      <c r="E171" s="11">
        <v>5.2362359799522588E-3</v>
      </c>
      <c r="F171" s="11">
        <f t="shared" si="119"/>
        <v>2.8615271542989946E-3</v>
      </c>
      <c r="G171" s="200">
        <f t="shared" si="113"/>
        <v>2.5320003158520787E-2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0.70695817942081129</v>
      </c>
      <c r="C172" s="11">
        <v>0.91239841876083294</v>
      </c>
      <c r="D172" s="11">
        <f t="shared" si="118"/>
        <v>0.20544023934002165</v>
      </c>
      <c r="E172" s="11">
        <v>0.41395809618305862</v>
      </c>
      <c r="F172" s="11">
        <f t="shared" ref="F172:F173" si="120">SUM(D172:E172)</f>
        <v>0.61939833552308032</v>
      </c>
      <c r="G172" s="200">
        <f t="shared" si="113"/>
        <v>3.1205680650069123E-2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0.23607298877152547</v>
      </c>
      <c r="C173" s="11">
        <v>0.4023977049580118</v>
      </c>
      <c r="D173" s="11">
        <f t="shared" si="118"/>
        <v>0.16632471618648634</v>
      </c>
      <c r="E173" s="11">
        <v>0.17705309693672544</v>
      </c>
      <c r="F173" s="11">
        <f t="shared" si="120"/>
        <v>0.34337781312321181</v>
      </c>
      <c r="G173" s="200">
        <f t="shared" si="113"/>
        <v>3.801211254937531E-2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0.21319147089978974</v>
      </c>
      <c r="C174" s="11">
        <v>0.47185795139960685</v>
      </c>
      <c r="D174" s="11">
        <f t="shared" si="118"/>
        <v>0.25866648049981711</v>
      </c>
      <c r="E174" s="11">
        <v>0.17892167583275589</v>
      </c>
      <c r="F174" s="11">
        <f t="shared" ref="F174:F175" si="121">SUM(D174:E174)</f>
        <v>0.43758815633257298</v>
      </c>
      <c r="G174" s="200">
        <f t="shared" si="113"/>
        <v>4.1460425532958922E-2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0.25080584886834484</v>
      </c>
      <c r="C175" s="11">
        <v>0.42053113454090152</v>
      </c>
      <c r="D175" s="11">
        <f t="shared" si="118"/>
        <v>0.16972528567255668</v>
      </c>
      <c r="E175" s="11">
        <v>0.24419674724575108</v>
      </c>
      <c r="F175" s="11">
        <f t="shared" si="121"/>
        <v>0.41392203291830776</v>
      </c>
      <c r="G175" s="200">
        <f t="shared" si="113"/>
        <v>4.6368493515738907E-2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0.17635986415170773</v>
      </c>
      <c r="C176" s="11">
        <v>0.21722969961488178</v>
      </c>
      <c r="D176" s="11">
        <f t="shared" si="118"/>
        <v>4.0869835463174048E-2</v>
      </c>
      <c r="E176" s="11">
        <v>9.503124251421935E-2</v>
      </c>
      <c r="F176" s="11">
        <f t="shared" ref="F176" si="122">SUM(D176:E176)</f>
        <v>0.1359010779773934</v>
      </c>
      <c r="G176" s="200">
        <f t="shared" si="113"/>
        <v>2.9152477232673668E-2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1.099105980932388</v>
      </c>
      <c r="C177" s="11">
        <v>2.0070028667744841</v>
      </c>
      <c r="D177" s="11">
        <f t="shared" ref="D177" si="123">C177-B177</f>
        <v>0.90789688584209616</v>
      </c>
      <c r="E177" s="11">
        <v>0.96555570800576451</v>
      </c>
      <c r="F177" s="11">
        <f t="shared" ref="F177" si="124">SUM(D177:E177)</f>
        <v>1.8734525938478606</v>
      </c>
      <c r="G177" s="200">
        <f t="shared" si="113"/>
        <v>4.2927106369750057E-2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14.503043702079196</v>
      </c>
      <c r="C178" s="11">
        <f t="shared" ref="C178:F178" si="125">SUM(C152:C177)</f>
        <v>18.930952405348251</v>
      </c>
      <c r="D178" s="11">
        <f t="shared" si="125"/>
        <v>4.4279087032690523</v>
      </c>
      <c r="E178" s="11">
        <f t="shared" si="125"/>
        <v>9.3106024212901755</v>
      </c>
      <c r="F178" s="11">
        <f t="shared" si="125"/>
        <v>13.738511124559226</v>
      </c>
      <c r="G178" s="200">
        <f t="shared" si="113"/>
        <v>3.3612571016919057E-2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3.848939096033527</v>
      </c>
      <c r="C181" s="11">
        <v>3.5022972027412091</v>
      </c>
      <c r="D181" s="11">
        <f>C181-B181</f>
        <v>-0.34664189329231787</v>
      </c>
      <c r="E181" s="11">
        <v>1.4250848037290436</v>
      </c>
      <c r="F181" s="11">
        <f>SUM(D181:E181)</f>
        <v>1.0784429104367257</v>
      </c>
      <c r="G181" s="200">
        <f>IF(B181&gt;0,(1+(E181/B181))^(1/($C$6-$B$6))-1,0)</f>
        <v>2.1221783987939613E-2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2.1516250886694035</v>
      </c>
      <c r="C182" s="11">
        <v>2.5414124351706677</v>
      </c>
      <c r="D182" s="11">
        <f t="shared" ref="D182:D197" si="128">C182-B182</f>
        <v>0.38978734650126423</v>
      </c>
      <c r="E182" s="11">
        <v>1.0565986565975363</v>
      </c>
      <c r="F182" s="11">
        <f t="shared" ref="F182:F189" si="129">SUM(D182:E182)</f>
        <v>1.4463860030988005</v>
      </c>
      <c r="G182" s="200">
        <f t="shared" ref="G182:G184" si="130">IF(B182&gt;0,(1+(E182/B182))^(1/($C$6-$B$6))-1,0)</f>
        <v>2.6990760984326068E-2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2.1902654560576158</v>
      </c>
      <c r="C183" s="11">
        <v>2.0931548580322712</v>
      </c>
      <c r="D183" s="11">
        <f t="shared" si="128"/>
        <v>-9.7110598025344608E-2</v>
      </c>
      <c r="E183" s="11">
        <v>0.58683455903165904</v>
      </c>
      <c r="F183" s="11">
        <f t="shared" si="129"/>
        <v>0.48972396100631443</v>
      </c>
      <c r="G183" s="200">
        <f t="shared" si="130"/>
        <v>1.5951520112592599E-2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1.3932482793612844</v>
      </c>
      <c r="C184" s="11">
        <v>1.7420169717755325</v>
      </c>
      <c r="D184" s="11">
        <f t="shared" si="128"/>
        <v>0.34876869241424813</v>
      </c>
      <c r="E184" s="11">
        <v>0.86104735034934865</v>
      </c>
      <c r="F184" s="11">
        <f t="shared" si="129"/>
        <v>1.2098160427635967</v>
      </c>
      <c r="G184" s="200">
        <f t="shared" si="130"/>
        <v>3.2600086077148482E-2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0.62631605080403241</v>
      </c>
      <c r="C185" s="11">
        <v>0.67589947825355423</v>
      </c>
      <c r="D185" s="11">
        <f t="shared" si="128"/>
        <v>4.9583427449521822E-2</v>
      </c>
      <c r="E185" s="11">
        <v>0.26564350723051483</v>
      </c>
      <c r="F185" s="11">
        <f t="shared" si="129"/>
        <v>0.31522693468003665</v>
      </c>
      <c r="G185" s="200">
        <f>IF(B185&gt;0,(1+(E185/B185))^(1/($C$6-$B$6))-1,0)</f>
        <v>2.3851037717289802E-2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2.5757476581764225</v>
      </c>
      <c r="C186" s="11">
        <v>3.0981282134793036</v>
      </c>
      <c r="D186" s="11">
        <f t="shared" si="128"/>
        <v>0.52238055530288108</v>
      </c>
      <c r="E186" s="11">
        <v>1.1427397659064928</v>
      </c>
      <c r="F186" s="11">
        <f t="shared" si="129"/>
        <v>1.6651203212093739</v>
      </c>
      <c r="G186" s="200">
        <f t="shared" ref="G186:G205" si="131">IF(B186&gt;0,(1+(E186/B186))^(1/($C$6-$B$6))-1,0)</f>
        <v>2.4780533118374359E-2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0.91160628120888365</v>
      </c>
      <c r="C187" s="11">
        <v>0.55032645530202196</v>
      </c>
      <c r="D187" s="11">
        <f t="shared" si="128"/>
        <v>-0.3612798259068617</v>
      </c>
      <c r="E187" s="11">
        <v>0.22112888534850347</v>
      </c>
      <c r="F187" s="11">
        <f t="shared" si="129"/>
        <v>-0.14015094055835822</v>
      </c>
      <c r="G187" s="200">
        <f t="shared" si="131"/>
        <v>1.4584145880955246E-2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1.0772171569488691</v>
      </c>
      <c r="C188" s="11">
        <v>1.3076015650873349</v>
      </c>
      <c r="D188" s="11">
        <f t="shared" si="128"/>
        <v>0.23038440813846583</v>
      </c>
      <c r="E188" s="11">
        <v>0.63474330080059971</v>
      </c>
      <c r="F188" s="11">
        <f t="shared" si="129"/>
        <v>0.86512770893906554</v>
      </c>
      <c r="G188" s="200">
        <f t="shared" si="131"/>
        <v>3.1365732760664677E-2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0.36978737060078226</v>
      </c>
      <c r="C189" s="11">
        <v>0.4302011376005736</v>
      </c>
      <c r="D189" s="11">
        <f t="shared" si="128"/>
        <v>6.0413766999791341E-2</v>
      </c>
      <c r="E189" s="11">
        <v>0.10039736192400156</v>
      </c>
      <c r="F189" s="11">
        <f t="shared" si="129"/>
        <v>0.1608111289237929</v>
      </c>
      <c r="G189" s="200">
        <f t="shared" si="131"/>
        <v>1.6142064454675475E-2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0.93687817207626345</v>
      </c>
      <c r="C190" s="11">
        <v>1.0566987886756174</v>
      </c>
      <c r="D190" s="11">
        <f t="shared" si="128"/>
        <v>0.11982061659935395</v>
      </c>
      <c r="E190" s="11">
        <v>0.38121906683115042</v>
      </c>
      <c r="F190" s="11">
        <f t="shared" ref="F190:F191" si="132">SUM(D190:E190)</f>
        <v>0.50103968343050442</v>
      </c>
      <c r="G190" s="200">
        <f t="shared" si="131"/>
        <v>2.3020387281356358E-2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3.1237854459069934</v>
      </c>
      <c r="C191" s="11">
        <v>2.9333191723291967</v>
      </c>
      <c r="D191" s="11">
        <f t="shared" si="128"/>
        <v>-0.19046627357779666</v>
      </c>
      <c r="E191" s="11">
        <v>1.1587547779073915</v>
      </c>
      <c r="F191" s="11">
        <f t="shared" si="132"/>
        <v>0.96828850432959479</v>
      </c>
      <c r="G191" s="200">
        <f t="shared" si="131"/>
        <v>2.1256146960393796E-2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4.5926752459058182</v>
      </c>
      <c r="C192" s="11">
        <v>3.7844918681464796</v>
      </c>
      <c r="D192" s="11">
        <f t="shared" si="128"/>
        <v>-0.80818337775933857</v>
      </c>
      <c r="E192" s="11">
        <v>1.8749256948459954</v>
      </c>
      <c r="F192" s="11">
        <f t="shared" ref="F192:F195" si="133">SUM(D192:E192)</f>
        <v>1.0667423170866568</v>
      </c>
      <c r="G192" s="200">
        <f t="shared" si="131"/>
        <v>2.3085270007901615E-2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0.98178624322288921</v>
      </c>
      <c r="C193" s="11">
        <v>0.44099061083656271</v>
      </c>
      <c r="D193" s="11">
        <f t="shared" si="128"/>
        <v>-0.54079563238632655</v>
      </c>
      <c r="E193" s="11">
        <v>0.37451649965796069</v>
      </c>
      <c r="F193" s="11">
        <f t="shared" si="133"/>
        <v>-0.16627913272836586</v>
      </c>
      <c r="G193" s="200">
        <f t="shared" si="131"/>
        <v>2.1776664182830974E-2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0.8603166500091447</v>
      </c>
      <c r="C194" s="11">
        <v>0.91438147327734853</v>
      </c>
      <c r="D194" s="11">
        <f t="shared" si="128"/>
        <v>5.4064823268203832E-2</v>
      </c>
      <c r="E194" s="11">
        <v>0.41434650772152259</v>
      </c>
      <c r="F194" s="11">
        <f t="shared" si="133"/>
        <v>0.46841133098972643</v>
      </c>
      <c r="G194" s="200">
        <f t="shared" si="131"/>
        <v>2.6555593416480727E-2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4.0955403225183122</v>
      </c>
      <c r="C195" s="11">
        <v>4.1202212081587799</v>
      </c>
      <c r="D195" s="11">
        <f t="shared" si="128"/>
        <v>2.4680885640467665E-2</v>
      </c>
      <c r="E195" s="11">
        <v>1.3891536231938129</v>
      </c>
      <c r="F195" s="11">
        <f t="shared" si="133"/>
        <v>1.4138345088342805</v>
      </c>
      <c r="G195" s="200">
        <f t="shared" si="131"/>
        <v>1.9661635695216173E-2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3.4376501758780829</v>
      </c>
      <c r="C196" s="11">
        <v>3.5960474770190007</v>
      </c>
      <c r="D196" s="11">
        <f t="shared" si="128"/>
        <v>0.15839730114091788</v>
      </c>
      <c r="E196" s="11">
        <v>1.3572254903308409</v>
      </c>
      <c r="F196" s="11">
        <f t="shared" ref="F196" si="134">SUM(D196:E196)</f>
        <v>1.5156227914717588</v>
      </c>
      <c r="G196" s="200">
        <f t="shared" si="131"/>
        <v>2.2431869313508379E-2</v>
      </c>
    </row>
    <row r="197" spans="1:14" x14ac:dyDescent="0.2">
      <c r="A197" t="str">
        <f t="shared" si="127"/>
        <v>54 Textiles, printing and other skilled trades</v>
      </c>
      <c r="B197" s="11">
        <v>1.4042606295798072</v>
      </c>
      <c r="C197" s="11">
        <v>1.5640900564713698</v>
      </c>
      <c r="D197" s="11">
        <f t="shared" si="128"/>
        <v>0.15982942689156254</v>
      </c>
      <c r="E197" s="11">
        <v>0.62975885071742188</v>
      </c>
      <c r="F197" s="11">
        <f t="shared" ref="F197" si="135">SUM(D197:E197)</f>
        <v>0.78958827760898442</v>
      </c>
      <c r="G197" s="200">
        <f t="shared" si="131"/>
        <v>2.5007773908223951E-2</v>
      </c>
    </row>
    <row r="198" spans="1:14" x14ac:dyDescent="0.2">
      <c r="A198" t="str">
        <f t="shared" si="127"/>
        <v>61 Caring personal service occupations</v>
      </c>
      <c r="B198" s="11">
        <v>7.3801393719782871</v>
      </c>
      <c r="C198" s="11">
        <v>9.8646429082765401</v>
      </c>
      <c r="D198" s="11">
        <f>C198-B198</f>
        <v>2.484503536298253</v>
      </c>
      <c r="E198" s="11">
        <v>4.7356747472521556</v>
      </c>
      <c r="F198" s="11">
        <f>SUM(D198:E198)</f>
        <v>7.2201782835504087</v>
      </c>
      <c r="G198" s="200">
        <f t="shared" si="131"/>
        <v>3.360008386409441E-2</v>
      </c>
    </row>
    <row r="199" spans="1:14" x14ac:dyDescent="0.2">
      <c r="A199" t="str">
        <f t="shared" si="127"/>
        <v>62 Leisure, travel and related personal service occupations</v>
      </c>
      <c r="B199" s="11">
        <v>1.437073608188759</v>
      </c>
      <c r="C199" s="11">
        <v>1.5429434887529441</v>
      </c>
      <c r="D199" s="11">
        <f t="shared" ref="D199:D205" si="136">C199-B199</f>
        <v>0.10586988056418511</v>
      </c>
      <c r="E199" s="11">
        <v>0.66039339403320674</v>
      </c>
      <c r="F199" s="11">
        <f t="shared" ref="F199:F200" si="137">SUM(D199:E199)</f>
        <v>0.76626327459739185</v>
      </c>
      <c r="G199" s="200">
        <f t="shared" si="131"/>
        <v>2.5528517502312997E-2</v>
      </c>
    </row>
    <row r="200" spans="1:14" x14ac:dyDescent="0.2">
      <c r="A200" t="str">
        <f t="shared" si="127"/>
        <v>63 Community and civil enforcement occupations</v>
      </c>
      <c r="B200" s="11">
        <v>4.6197579413658998E-2</v>
      </c>
      <c r="C200" s="11">
        <v>2.8376507476150857E-2</v>
      </c>
      <c r="D200" s="11">
        <f t="shared" si="136"/>
        <v>-1.7821071937508141E-2</v>
      </c>
      <c r="E200" s="11">
        <v>1.0430201329643401E-2</v>
      </c>
      <c r="F200" s="11">
        <f t="shared" si="137"/>
        <v>-7.3908706078647402E-3</v>
      </c>
      <c r="G200" s="200">
        <f t="shared" si="131"/>
        <v>1.366399648085781E-2</v>
      </c>
    </row>
    <row r="201" spans="1:14" x14ac:dyDescent="0.2">
      <c r="A201" t="str">
        <f t="shared" si="127"/>
        <v>71 Sales occupations</v>
      </c>
      <c r="B201" s="11">
        <v>5.953214192398641</v>
      </c>
      <c r="C201" s="11">
        <v>6.4113946714782442</v>
      </c>
      <c r="D201" s="11">
        <f t="shared" si="136"/>
        <v>0.45818047907960313</v>
      </c>
      <c r="E201" s="11">
        <v>2.627189502669915</v>
      </c>
      <c r="F201" s="11">
        <f t="shared" ref="F201:F202" si="138">SUM(D201:E201)</f>
        <v>3.0853699817495182</v>
      </c>
      <c r="G201" s="200">
        <f t="shared" si="131"/>
        <v>2.4669354184432501E-2</v>
      </c>
    </row>
    <row r="202" spans="1:14" x14ac:dyDescent="0.2">
      <c r="A202" t="str">
        <f t="shared" si="127"/>
        <v>72 Customer service occupations</v>
      </c>
      <c r="B202" s="11">
        <v>1.109685486623345</v>
      </c>
      <c r="C202" s="11">
        <v>1.7207676349453485</v>
      </c>
      <c r="D202" s="11">
        <f t="shared" si="136"/>
        <v>0.61108214832200347</v>
      </c>
      <c r="E202" s="11">
        <v>0.64487109753496852</v>
      </c>
      <c r="F202" s="11">
        <f t="shared" si="138"/>
        <v>1.255953245856972</v>
      </c>
      <c r="G202" s="200">
        <f t="shared" si="131"/>
        <v>3.1013847184739207E-2</v>
      </c>
    </row>
    <row r="203" spans="1:14" x14ac:dyDescent="0.2">
      <c r="A203" t="str">
        <f t="shared" si="127"/>
        <v>81 Process, plant and machine operatives</v>
      </c>
      <c r="B203" s="11">
        <v>1.5493310829524489</v>
      </c>
      <c r="C203" s="11">
        <v>2.4684712171931844</v>
      </c>
      <c r="D203" s="11">
        <f t="shared" si="136"/>
        <v>0.91914013424073548</v>
      </c>
      <c r="E203" s="11">
        <v>0.76350147838591154</v>
      </c>
      <c r="F203" s="11">
        <f t="shared" ref="F203:F204" si="139">SUM(D203:E203)</f>
        <v>1.682641612626647</v>
      </c>
      <c r="G203" s="200">
        <f t="shared" si="131"/>
        <v>2.7069889575951578E-2</v>
      </c>
    </row>
    <row r="204" spans="1:14" x14ac:dyDescent="0.2">
      <c r="A204" t="str">
        <f t="shared" si="127"/>
        <v>82 Transport and mobile machine drivers and operatives</v>
      </c>
      <c r="B204" s="11">
        <v>1.5566087335610019</v>
      </c>
      <c r="C204" s="11">
        <v>2.0800468493565627</v>
      </c>
      <c r="D204" s="11">
        <f t="shared" si="136"/>
        <v>0.52343811579556077</v>
      </c>
      <c r="E204" s="11">
        <v>0.93809947608679922</v>
      </c>
      <c r="F204" s="11">
        <f t="shared" si="139"/>
        <v>1.4615375918823599</v>
      </c>
      <c r="G204" s="200">
        <f t="shared" si="131"/>
        <v>3.1943736910287734E-2</v>
      </c>
    </row>
    <row r="205" spans="1:14" x14ac:dyDescent="0.2">
      <c r="A205" t="str">
        <f t="shared" si="127"/>
        <v>91 Elementary trades and related occupations</v>
      </c>
      <c r="B205" s="11">
        <v>0.80082126860958447</v>
      </c>
      <c r="C205" s="11">
        <v>0.93296435248470011</v>
      </c>
      <c r="D205" s="11">
        <f t="shared" si="136"/>
        <v>0.13214308387511564</v>
      </c>
      <c r="E205" s="11">
        <v>0.30880248372220376</v>
      </c>
      <c r="F205" s="11">
        <f t="shared" ref="F205" si="140">SUM(D205:E205)</f>
        <v>0.4409455675973194</v>
      </c>
      <c r="G205" s="200">
        <f t="shared" si="131"/>
        <v>2.1980657907018752E-2</v>
      </c>
    </row>
    <row r="206" spans="1:14" x14ac:dyDescent="0.2">
      <c r="A206" t="str">
        <f t="shared" si="127"/>
        <v>92 Elementary administration and service occupations</v>
      </c>
      <c r="B206" s="11">
        <v>5.6817110222574527</v>
      </c>
      <c r="C206" s="11">
        <v>6.0973177891734833</v>
      </c>
      <c r="D206" s="11">
        <f t="shared" ref="D206" si="141">C206-B206</f>
        <v>0.4156067669160306</v>
      </c>
      <c r="E206" s="11">
        <v>2.8366407132352096</v>
      </c>
      <c r="F206" s="11">
        <f t="shared" ref="F206" si="142">SUM(D206:E206)</f>
        <v>3.2522474801512402</v>
      </c>
      <c r="G206" s="200">
        <f t="shared" ref="G206:G207" si="143">IF(B206&gt;0,(1+(E206/B206))^(1/($C$6-$B$6))-1,0)</f>
        <v>2.7365778177425693E-2</v>
      </c>
    </row>
    <row r="207" spans="1:14" x14ac:dyDescent="0.2">
      <c r="A207" t="str">
        <f t="shared" si="127"/>
        <v>All occupations</v>
      </c>
      <c r="B207" s="11">
        <f>SUM(B181:B206)</f>
        <v>60.092427668941312</v>
      </c>
      <c r="C207" s="11">
        <f t="shared" ref="C207:F207" si="144">SUM(C181:C206)</f>
        <v>65.498204391493985</v>
      </c>
      <c r="D207" s="11">
        <f t="shared" si="144"/>
        <v>5.4057767225526723</v>
      </c>
      <c r="E207" s="11">
        <f t="shared" si="144"/>
        <v>27.399721796373807</v>
      </c>
      <c r="F207" s="11">
        <f t="shared" si="144"/>
        <v>32.805498518926477</v>
      </c>
      <c r="G207" s="200">
        <f t="shared" si="143"/>
        <v>2.5360592950316674E-2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2.7041336549563018</v>
      </c>
      <c r="C210" s="11">
        <v>1.5375214970348172</v>
      </c>
      <c r="D210" s="11">
        <f>C210-B210</f>
        <v>-1.1666121579214845</v>
      </c>
      <c r="E210" s="11">
        <v>0.91562700229607041</v>
      </c>
      <c r="F210" s="11">
        <f>SUM(D210:E210)</f>
        <v>-0.25098515562541412</v>
      </c>
      <c r="G210" s="200">
        <f>IF(B210&gt;0,(1+(E210/B210))^(1/($C$6-$B$6))-1,0)</f>
        <v>1.9631976415331431E-2</v>
      </c>
    </row>
    <row r="211" spans="1:7" x14ac:dyDescent="0.2">
      <c r="A211" t="str">
        <f t="shared" si="146"/>
        <v>12 Other managers and proprietors</v>
      </c>
      <c r="B211" s="11">
        <v>2.4334461311589752</v>
      </c>
      <c r="C211" s="11">
        <v>2.1782696760769218</v>
      </c>
      <c r="D211" s="11">
        <f t="shared" ref="D211:D226" si="147">C211-B211</f>
        <v>-0.25517645508205344</v>
      </c>
      <c r="E211" s="11">
        <v>1.348403879901094</v>
      </c>
      <c r="F211" s="11">
        <f t="shared" ref="F211:F218" si="148">SUM(D211:E211)</f>
        <v>1.0932274248190406</v>
      </c>
      <c r="G211" s="200">
        <f t="shared" ref="G211:G213" si="149">IF(B211&gt;0,(1+(E211/B211))^(1/($C$6-$B$6))-1,0)</f>
        <v>2.9829917338923595E-2</v>
      </c>
    </row>
    <row r="212" spans="1:7" x14ac:dyDescent="0.2">
      <c r="A212" t="str">
        <f t="shared" si="146"/>
        <v>21 Science, research, engineering and technology professionals</v>
      </c>
      <c r="B212" s="11">
        <v>1.3936514805711997</v>
      </c>
      <c r="C212" s="11">
        <v>0.95487074171503405</v>
      </c>
      <c r="D212" s="11">
        <f t="shared" si="147"/>
        <v>-0.43878073885616564</v>
      </c>
      <c r="E212" s="11">
        <v>0.39267509538162143</v>
      </c>
      <c r="F212" s="11">
        <f t="shared" si="148"/>
        <v>-4.6105643474544211E-2</v>
      </c>
      <c r="G212" s="200">
        <f t="shared" si="149"/>
        <v>1.6686628950342897E-2</v>
      </c>
    </row>
    <row r="213" spans="1:7" x14ac:dyDescent="0.2">
      <c r="A213" t="str">
        <f t="shared" si="146"/>
        <v>22 Health professionals</v>
      </c>
      <c r="B213" s="11">
        <v>0.95729860858259685</v>
      </c>
      <c r="C213" s="11">
        <v>0.68133294556038448</v>
      </c>
      <c r="D213" s="11">
        <f t="shared" si="147"/>
        <v>-0.27596566302221237</v>
      </c>
      <c r="E213" s="11">
        <v>0.42744199148838397</v>
      </c>
      <c r="F213" s="11">
        <f t="shared" si="148"/>
        <v>0.15147632846617159</v>
      </c>
      <c r="G213" s="200">
        <f t="shared" si="149"/>
        <v>2.491551282694271E-2</v>
      </c>
    </row>
    <row r="214" spans="1:7" x14ac:dyDescent="0.2">
      <c r="A214" t="str">
        <f t="shared" si="146"/>
        <v>23 Teaching and other educational professionals</v>
      </c>
      <c r="B214" s="11">
        <v>0.40536893672174423</v>
      </c>
      <c r="C214" s="11">
        <v>0.26811884661709851</v>
      </c>
      <c r="D214" s="11">
        <f t="shared" si="147"/>
        <v>-0.13725009010464573</v>
      </c>
      <c r="E214" s="11">
        <v>0.15856972021440519</v>
      </c>
      <c r="F214" s="11">
        <f t="shared" si="148"/>
        <v>2.1319630109759458E-2</v>
      </c>
      <c r="G214" s="200">
        <f>IF(B214&gt;0,(1+(E214/B214))^(1/($C$6-$B$6))-1,0)</f>
        <v>2.2253862070419128E-2</v>
      </c>
    </row>
    <row r="215" spans="1:7" x14ac:dyDescent="0.2">
      <c r="A215" t="str">
        <f t="shared" si="146"/>
        <v>24 Business, media and public service professionals</v>
      </c>
      <c r="B215" s="11">
        <v>1.5671690849805673</v>
      </c>
      <c r="C215" s="11">
        <v>1.148768699517259</v>
      </c>
      <c r="D215" s="11">
        <f t="shared" si="147"/>
        <v>-0.41840038546330827</v>
      </c>
      <c r="E215" s="11">
        <v>0.56643858998294938</v>
      </c>
      <c r="F215" s="11">
        <f t="shared" si="148"/>
        <v>0.14803820451964111</v>
      </c>
      <c r="G215" s="200">
        <f t="shared" ref="G215:G234" si="150">IF(B215&gt;0,(1+(E215/B215))^(1/($C$6-$B$6))-1,0)</f>
        <v>2.0782573443480556E-2</v>
      </c>
    </row>
    <row r="216" spans="1:7" x14ac:dyDescent="0.2">
      <c r="A216" t="str">
        <f t="shared" si="146"/>
        <v>31 Science, engineering and technology associate professionals</v>
      </c>
      <c r="B216" s="11">
        <v>0.63987200456676052</v>
      </c>
      <c r="C216" s="11">
        <v>0.42909501851337811</v>
      </c>
      <c r="D216" s="11">
        <f t="shared" si="147"/>
        <v>-0.21077698605338241</v>
      </c>
      <c r="E216" s="11">
        <v>0.19033673684442992</v>
      </c>
      <c r="F216" s="11">
        <f t="shared" si="148"/>
        <v>-2.0440249208952488E-2</v>
      </c>
      <c r="G216" s="200">
        <f t="shared" si="150"/>
        <v>1.7512171159510759E-2</v>
      </c>
    </row>
    <row r="217" spans="1:7" x14ac:dyDescent="0.2">
      <c r="A217" t="str">
        <f t="shared" si="146"/>
        <v>32 Health and social care associate professionals</v>
      </c>
      <c r="B217" s="11">
        <v>0.74506125455359895</v>
      </c>
      <c r="C217" s="11">
        <v>0.49682234933515768</v>
      </c>
      <c r="D217" s="11">
        <f t="shared" si="147"/>
        <v>-0.24823890521844127</v>
      </c>
      <c r="E217" s="11">
        <v>0.32588736746799957</v>
      </c>
      <c r="F217" s="11">
        <f t="shared" si="148"/>
        <v>7.7648462249558292E-2</v>
      </c>
      <c r="G217" s="200">
        <f t="shared" si="150"/>
        <v>2.4483835634768969E-2</v>
      </c>
    </row>
    <row r="218" spans="1:7" x14ac:dyDescent="0.2">
      <c r="A218" t="str">
        <f t="shared" si="146"/>
        <v>33 Protective service occupations</v>
      </c>
      <c r="B218" s="11">
        <v>0.39801231277707844</v>
      </c>
      <c r="C218" s="11">
        <v>0.3007645715232834</v>
      </c>
      <c r="D218" s="11">
        <f t="shared" si="147"/>
        <v>-9.7247741253795039E-2</v>
      </c>
      <c r="E218" s="11">
        <v>0.11426755573387812</v>
      </c>
      <c r="F218" s="11">
        <f t="shared" si="148"/>
        <v>1.7019814480083079E-2</v>
      </c>
      <c r="G218" s="200">
        <f t="shared" si="150"/>
        <v>1.696822917595564E-2</v>
      </c>
    </row>
    <row r="219" spans="1:7" x14ac:dyDescent="0.2">
      <c r="A219" t="str">
        <f t="shared" si="146"/>
        <v>34 Culture, media and sports occupations</v>
      </c>
      <c r="B219" s="11">
        <v>0.388332100983941</v>
      </c>
      <c r="C219" s="11">
        <v>0.15332594267168742</v>
      </c>
      <c r="D219" s="11">
        <f t="shared" si="147"/>
        <v>-0.23500615831225358</v>
      </c>
      <c r="E219" s="11">
        <v>9.9413755941060153E-2</v>
      </c>
      <c r="F219" s="11">
        <f t="shared" ref="F219:F220" si="151">SUM(D219:E219)</f>
        <v>-0.13559240237119341</v>
      </c>
      <c r="G219" s="200">
        <f t="shared" si="150"/>
        <v>1.5311611811363424E-2</v>
      </c>
    </row>
    <row r="220" spans="1:7" x14ac:dyDescent="0.2">
      <c r="A220" t="str">
        <f t="shared" si="146"/>
        <v>35 Business and public service associate professionals</v>
      </c>
      <c r="B220" s="11">
        <v>2.2566668964324665</v>
      </c>
      <c r="C220" s="11">
        <v>1.3719534316662045</v>
      </c>
      <c r="D220" s="11">
        <f t="shared" si="147"/>
        <v>-0.884713464766262</v>
      </c>
      <c r="E220" s="11">
        <v>0.68942069876661416</v>
      </c>
      <c r="F220" s="11">
        <f t="shared" si="151"/>
        <v>-0.19529276599964784</v>
      </c>
      <c r="G220" s="200">
        <f t="shared" si="150"/>
        <v>1.7931482707987945E-2</v>
      </c>
    </row>
    <row r="221" spans="1:7" x14ac:dyDescent="0.2">
      <c r="A221" t="str">
        <f t="shared" si="146"/>
        <v>41 Administrative occupations</v>
      </c>
      <c r="B221" s="11">
        <v>4.4853009487961701</v>
      </c>
      <c r="C221" s="11">
        <v>2.1530259315642493</v>
      </c>
      <c r="D221" s="11">
        <f t="shared" si="147"/>
        <v>-2.3322750172319209</v>
      </c>
      <c r="E221" s="11">
        <v>1.3817303082755641</v>
      </c>
      <c r="F221" s="11">
        <f t="shared" ref="F221:F224" si="152">SUM(D221:E221)</f>
        <v>-0.95054470895635679</v>
      </c>
      <c r="G221" s="200">
        <f t="shared" si="150"/>
        <v>1.8064094698491795E-2</v>
      </c>
    </row>
    <row r="222" spans="1:7" x14ac:dyDescent="0.2">
      <c r="A222" t="str">
        <f t="shared" si="146"/>
        <v>42 Secretarial and related occupations</v>
      </c>
      <c r="B222" s="11">
        <v>1.1067554249405402</v>
      </c>
      <c r="C222" s="11">
        <v>0.25531811365873885</v>
      </c>
      <c r="D222" s="11">
        <f t="shared" si="147"/>
        <v>-0.85143731128180145</v>
      </c>
      <c r="E222" s="11">
        <v>0.32784275251832484</v>
      </c>
      <c r="F222" s="11">
        <f t="shared" si="152"/>
        <v>-0.5235945587634766</v>
      </c>
      <c r="G222" s="200">
        <f t="shared" si="150"/>
        <v>1.74472626437987E-2</v>
      </c>
    </row>
    <row r="223" spans="1:7" x14ac:dyDescent="0.2">
      <c r="A223" t="str">
        <f t="shared" si="146"/>
        <v>51 Skilled agricultural and related trades</v>
      </c>
      <c r="B223" s="11">
        <v>1.0814244775540918</v>
      </c>
      <c r="C223" s="11">
        <v>0.93923504486162546</v>
      </c>
      <c r="D223" s="11">
        <f t="shared" si="147"/>
        <v>-0.14218943269246631</v>
      </c>
      <c r="E223" s="11">
        <v>0.52575333276360936</v>
      </c>
      <c r="F223" s="11">
        <f t="shared" si="152"/>
        <v>0.38356390007114305</v>
      </c>
      <c r="G223" s="200">
        <f t="shared" si="150"/>
        <v>2.6765297827381129E-2</v>
      </c>
    </row>
    <row r="224" spans="1:7" x14ac:dyDescent="0.2">
      <c r="A224" t="str">
        <f t="shared" si="146"/>
        <v>52 Skilled metal, electrical and electronic trades</v>
      </c>
      <c r="B224" s="11">
        <v>2.1745838836895421</v>
      </c>
      <c r="C224" s="11">
        <v>1.3997161442238606</v>
      </c>
      <c r="D224" s="11">
        <f t="shared" si="147"/>
        <v>-0.77486773946568155</v>
      </c>
      <c r="E224" s="11">
        <v>0.6829212094800553</v>
      </c>
      <c r="F224" s="11">
        <f t="shared" si="152"/>
        <v>-9.1946529985626246E-2</v>
      </c>
      <c r="G224" s="200">
        <f t="shared" si="150"/>
        <v>1.8374204034921737E-2</v>
      </c>
    </row>
    <row r="225" spans="1:7" x14ac:dyDescent="0.2">
      <c r="A225" t="str">
        <f t="shared" si="146"/>
        <v>53 Skilled construction and building trades</v>
      </c>
      <c r="B225" s="11">
        <v>2.9978174514958047</v>
      </c>
      <c r="C225" s="11">
        <v>2.9786417871623305</v>
      </c>
      <c r="D225" s="11">
        <f t="shared" si="147"/>
        <v>-1.9175664333474174E-2</v>
      </c>
      <c r="E225" s="11">
        <v>1.4845164644831101</v>
      </c>
      <c r="F225" s="11">
        <f t="shared" ref="F225" si="153">SUM(D225:E225)</f>
        <v>1.465340800149636</v>
      </c>
      <c r="G225" s="200">
        <f t="shared" si="150"/>
        <v>2.7180110664519086E-2</v>
      </c>
    </row>
    <row r="226" spans="1:7" x14ac:dyDescent="0.2">
      <c r="A226" t="str">
        <f t="shared" si="146"/>
        <v>54 Textiles, printing and other skilled trades</v>
      </c>
      <c r="B226" s="11">
        <v>1.6560231958542411</v>
      </c>
      <c r="C226" s="11">
        <v>1.3661681491372644</v>
      </c>
      <c r="D226" s="11">
        <f t="shared" si="147"/>
        <v>-0.28985504671697671</v>
      </c>
      <c r="E226" s="11">
        <v>0.58799844109228083</v>
      </c>
      <c r="F226" s="11">
        <f t="shared" ref="F226" si="154">SUM(D226:E226)</f>
        <v>0.29814339437530413</v>
      </c>
      <c r="G226" s="200">
        <f t="shared" si="150"/>
        <v>2.0463263865914794E-2</v>
      </c>
    </row>
    <row r="227" spans="1:7" x14ac:dyDescent="0.2">
      <c r="A227" t="str">
        <f t="shared" si="146"/>
        <v>61 Caring personal service occupations</v>
      </c>
      <c r="B227" s="11">
        <v>4.6788339361286804</v>
      </c>
      <c r="C227" s="11">
        <v>3.2785994992161944</v>
      </c>
      <c r="D227" s="11">
        <f>C227-B227</f>
        <v>-1.4002344369124859</v>
      </c>
      <c r="E227" s="11">
        <v>2.0786959594026757</v>
      </c>
      <c r="F227" s="11">
        <f>SUM(D227:E227)</f>
        <v>0.67846152249018976</v>
      </c>
      <c r="G227" s="200">
        <f t="shared" si="150"/>
        <v>2.4810004096379679E-2</v>
      </c>
    </row>
    <row r="228" spans="1:7" x14ac:dyDescent="0.2">
      <c r="A228" t="str">
        <f t="shared" si="146"/>
        <v>62 Leisure, travel and related personal service occupations</v>
      </c>
      <c r="B228" s="11">
        <v>1.5498415974840907</v>
      </c>
      <c r="C228" s="11">
        <v>1.249523987084378</v>
      </c>
      <c r="D228" s="11">
        <f t="shared" ref="D228:D234" si="155">C228-B228</f>
        <v>-0.30031761039971272</v>
      </c>
      <c r="E228" s="11">
        <v>0.70100945480340393</v>
      </c>
      <c r="F228" s="11">
        <f t="shared" ref="F228:F229" si="156">SUM(D228:E228)</f>
        <v>0.40069184440369121</v>
      </c>
      <c r="G228" s="200">
        <f t="shared" si="150"/>
        <v>2.5189059602857E-2</v>
      </c>
    </row>
    <row r="229" spans="1:7" x14ac:dyDescent="0.2">
      <c r="A229" t="str">
        <f t="shared" si="146"/>
        <v>63 Community and civil enforcement occupations</v>
      </c>
      <c r="B229" s="11">
        <v>6.5485491106941546E-2</v>
      </c>
      <c r="C229" s="11">
        <v>3.6056750575952826E-2</v>
      </c>
      <c r="D229" s="11">
        <f t="shared" si="155"/>
        <v>-2.942874053098872E-2</v>
      </c>
      <c r="E229" s="11">
        <v>1.8241655871131485E-2</v>
      </c>
      <c r="F229" s="11">
        <f t="shared" si="156"/>
        <v>-1.1187084659857235E-2</v>
      </c>
      <c r="G229" s="200">
        <f t="shared" si="150"/>
        <v>1.6517236054624407E-2</v>
      </c>
    </row>
    <row r="230" spans="1:7" x14ac:dyDescent="0.2">
      <c r="A230" t="str">
        <f t="shared" si="146"/>
        <v>71 Sales occupations</v>
      </c>
      <c r="B230" s="11">
        <v>5.4428762585310855</v>
      </c>
      <c r="C230" s="11">
        <v>3.8002664446423928</v>
      </c>
      <c r="D230" s="11">
        <f t="shared" si="155"/>
        <v>-1.6426098138886926</v>
      </c>
      <c r="E230" s="11">
        <v>2.1679810788952056</v>
      </c>
      <c r="F230" s="11">
        <f t="shared" ref="F230:F231" si="157">SUM(D230:E230)</f>
        <v>0.52537126500651299</v>
      </c>
      <c r="G230" s="200">
        <f t="shared" si="150"/>
        <v>2.2602871788960588E-2</v>
      </c>
    </row>
    <row r="231" spans="1:7" x14ac:dyDescent="0.2">
      <c r="A231" t="str">
        <f t="shared" si="146"/>
        <v>72 Customer service occupations</v>
      </c>
      <c r="B231" s="11">
        <v>0.98326383156209618</v>
      </c>
      <c r="C231" s="11">
        <v>1.0963017703616293</v>
      </c>
      <c r="D231" s="11">
        <f t="shared" si="155"/>
        <v>0.11303793879953317</v>
      </c>
      <c r="E231" s="11">
        <v>0.53239085235557682</v>
      </c>
      <c r="F231" s="11">
        <f t="shared" si="157"/>
        <v>0.64542879115510998</v>
      </c>
      <c r="G231" s="200">
        <f t="shared" si="150"/>
        <v>2.9268496185344217E-2</v>
      </c>
    </row>
    <row r="232" spans="1:7" x14ac:dyDescent="0.2">
      <c r="A232" t="str">
        <f t="shared" si="146"/>
        <v>81 Process, plant and machine operatives</v>
      </c>
      <c r="B232" s="11">
        <v>1.7688482116975104</v>
      </c>
      <c r="C232" s="11">
        <v>1.9457775121607339</v>
      </c>
      <c r="D232" s="11">
        <f t="shared" si="155"/>
        <v>0.17692930046322353</v>
      </c>
      <c r="E232" s="11">
        <v>0.82146439344426725</v>
      </c>
      <c r="F232" s="11">
        <f t="shared" ref="F232:F233" si="158">SUM(D232:E232)</f>
        <v>0.99839369390749078</v>
      </c>
      <c r="G232" s="200">
        <f t="shared" si="150"/>
        <v>2.5756097990804694E-2</v>
      </c>
    </row>
    <row r="233" spans="1:7" x14ac:dyDescent="0.2">
      <c r="A233" t="str">
        <f t="shared" si="146"/>
        <v>82 Transport and mobile machine drivers and operatives</v>
      </c>
      <c r="B233" s="11">
        <v>2.1470279646972941</v>
      </c>
      <c r="C233" s="11">
        <v>2.1309315887299594</v>
      </c>
      <c r="D233" s="11">
        <f t="shared" si="155"/>
        <v>-1.6096375967334708E-2</v>
      </c>
      <c r="E233" s="11">
        <v>1.2586321449174429</v>
      </c>
      <c r="F233" s="11">
        <f t="shared" si="158"/>
        <v>1.2425357689501082</v>
      </c>
      <c r="G233" s="200">
        <f t="shared" si="150"/>
        <v>3.1234831233937221E-2</v>
      </c>
    </row>
    <row r="234" spans="1:7" x14ac:dyDescent="0.2">
      <c r="A234" t="str">
        <f t="shared" si="146"/>
        <v>91 Elementary trades and related occupations</v>
      </c>
      <c r="B234" s="11">
        <v>1.0141086969111088</v>
      </c>
      <c r="C234" s="11">
        <v>0.71570526234539833</v>
      </c>
      <c r="D234" s="11">
        <f t="shared" si="155"/>
        <v>-0.2984034345657105</v>
      </c>
      <c r="E234" s="11">
        <v>0.33716196629191153</v>
      </c>
      <c r="F234" s="11">
        <f t="shared" ref="F234" si="159">SUM(D234:E234)</f>
        <v>3.8758531726201029E-2</v>
      </c>
      <c r="G234" s="200">
        <f t="shared" si="150"/>
        <v>1.9319946421528789E-2</v>
      </c>
    </row>
    <row r="235" spans="1:7" x14ac:dyDescent="0.2">
      <c r="A235" t="str">
        <f t="shared" si="146"/>
        <v>92 Elementary administration and service occupations</v>
      </c>
      <c r="B235" s="11">
        <v>7.9969087766808675</v>
      </c>
      <c r="C235" s="11">
        <v>6.8737922171059056</v>
      </c>
      <c r="D235" s="11">
        <f t="shared" ref="D235" si="160">C235-B235</f>
        <v>-1.1231165595749619</v>
      </c>
      <c r="E235" s="11">
        <v>3.8813605980865953</v>
      </c>
      <c r="F235" s="11">
        <f t="shared" ref="F235" si="161">SUM(D235:E235)</f>
        <v>2.7582440385116334</v>
      </c>
      <c r="G235" s="200">
        <f t="shared" ref="G235:G236" si="162">IF(B235&gt;0,(1+(E235/B235))^(1/($C$6-$B$6))-1,0)</f>
        <v>2.6727990541441704E-2</v>
      </c>
    </row>
    <row r="236" spans="1:7" x14ac:dyDescent="0.2">
      <c r="A236" t="str">
        <f t="shared" si="146"/>
        <v>All occupations</v>
      </c>
      <c r="B236" s="11">
        <f>SUM(B210:B235)</f>
        <v>53.038112613415301</v>
      </c>
      <c r="C236" s="11">
        <f t="shared" ref="C236:F236" si="163">SUM(C210:C235)</f>
        <v>39.739903923061846</v>
      </c>
      <c r="D236" s="11">
        <f t="shared" si="163"/>
        <v>-13.298208690353457</v>
      </c>
      <c r="E236" s="11">
        <f t="shared" si="163"/>
        <v>22.016183006699663</v>
      </c>
      <c r="F236" s="11">
        <f t="shared" si="163"/>
        <v>8.7179743163462042</v>
      </c>
      <c r="G236" s="200">
        <f t="shared" si="162"/>
        <v>2.3416700069757379E-2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1.9607594136412263</v>
      </c>
      <c r="C239" s="11">
        <v>1.538090109282197</v>
      </c>
      <c r="D239" s="11">
        <f>C239-B239</f>
        <v>-0.42266930435902927</v>
      </c>
      <c r="E239" s="11">
        <v>0.64424814517872264</v>
      </c>
      <c r="F239" s="11">
        <f>SUM(D239:E239)</f>
        <v>0.22157884081969337</v>
      </c>
      <c r="G239" s="200">
        <f>IF(B239&gt;0,(1+(E239/B239))^(1/($C$6-$B$6))-1,0)</f>
        <v>1.9120752479649061E-2</v>
      </c>
    </row>
    <row r="240" spans="1:7" x14ac:dyDescent="0.2">
      <c r="A240" t="str">
        <f t="shared" si="165"/>
        <v>12 Other managers and proprietors</v>
      </c>
      <c r="B240" s="11">
        <v>1.8322279841019111</v>
      </c>
      <c r="C240" s="11">
        <v>1.7309254986883702</v>
      </c>
      <c r="D240" s="11">
        <f t="shared" ref="D240:D255" si="166">C240-B240</f>
        <v>-0.10130248541354092</v>
      </c>
      <c r="E240" s="11">
        <v>0.83087214586961156</v>
      </c>
      <c r="F240" s="11">
        <f t="shared" ref="F240:F247" si="167">SUM(D240:E240)</f>
        <v>0.72956966045607063</v>
      </c>
      <c r="G240" s="200">
        <f t="shared" ref="G240:G242" si="168">IF(B240&gt;0,(1+(E240/B240))^(1/($C$6-$B$6))-1,0)</f>
        <v>2.5243911621166015E-2</v>
      </c>
    </row>
    <row r="241" spans="1:7" x14ac:dyDescent="0.2">
      <c r="A241" t="str">
        <f t="shared" si="165"/>
        <v>21 Science, research, engineering and technology professionals</v>
      </c>
      <c r="B241" s="11">
        <v>0.80728056861256492</v>
      </c>
      <c r="C241" s="11">
        <v>0.51629717675920839</v>
      </c>
      <c r="D241" s="11">
        <f t="shared" si="166"/>
        <v>-0.29098339185335653</v>
      </c>
      <c r="E241" s="11">
        <v>0.18432307389306637</v>
      </c>
      <c r="F241" s="11">
        <f t="shared" si="167"/>
        <v>-0.10666031796029016</v>
      </c>
      <c r="G241" s="200">
        <f t="shared" si="168"/>
        <v>1.3804561512957392E-2</v>
      </c>
    </row>
    <row r="242" spans="1:7" x14ac:dyDescent="0.2">
      <c r="A242" t="str">
        <f t="shared" si="165"/>
        <v>22 Health professionals</v>
      </c>
      <c r="B242" s="11">
        <v>0.50382396271459373</v>
      </c>
      <c r="C242" s="11">
        <v>0.34368343012665781</v>
      </c>
      <c r="D242" s="11">
        <f t="shared" si="166"/>
        <v>-0.16014053258793592</v>
      </c>
      <c r="E242" s="11">
        <v>0.16539202337099893</v>
      </c>
      <c r="F242" s="11">
        <f t="shared" si="167"/>
        <v>5.2514907830630009E-3</v>
      </c>
      <c r="G242" s="200">
        <f t="shared" si="168"/>
        <v>1.910554783663887E-2</v>
      </c>
    </row>
    <row r="243" spans="1:7" x14ac:dyDescent="0.2">
      <c r="A243" t="str">
        <f t="shared" si="165"/>
        <v>23 Teaching and other educational professionals</v>
      </c>
      <c r="B243" s="11">
        <v>0.36575358670790864</v>
      </c>
      <c r="C243" s="11">
        <v>0.28343251350129733</v>
      </c>
      <c r="D243" s="11">
        <f t="shared" si="166"/>
        <v>-8.2321073206611306E-2</v>
      </c>
      <c r="E243" s="11">
        <v>0.12788891159399776</v>
      </c>
      <c r="F243" s="11">
        <f t="shared" si="167"/>
        <v>4.5567838387386456E-2</v>
      </c>
      <c r="G243" s="200">
        <f>IF(B243&gt;0,(1+(E243/B243))^(1/($C$6-$B$6))-1,0)</f>
        <v>2.0191255131490227E-2</v>
      </c>
    </row>
    <row r="244" spans="1:7" x14ac:dyDescent="0.2">
      <c r="A244" t="str">
        <f t="shared" si="165"/>
        <v>24 Business, media and public service professionals</v>
      </c>
      <c r="B244" s="11">
        <v>1.0429057349400856</v>
      </c>
      <c r="C244" s="11">
        <v>0.8433269961995179</v>
      </c>
      <c r="D244" s="11">
        <f t="shared" si="166"/>
        <v>-0.19957873874056775</v>
      </c>
      <c r="E244" s="11">
        <v>0.3314270217143287</v>
      </c>
      <c r="F244" s="11">
        <f t="shared" si="167"/>
        <v>0.13184828297376094</v>
      </c>
      <c r="G244" s="200">
        <f t="shared" ref="G244:G263" si="169">IF(B244&gt;0,(1+(E244/B244))^(1/($C$6-$B$6))-1,0)</f>
        <v>1.8567440649728928E-2</v>
      </c>
    </row>
    <row r="245" spans="1:7" x14ac:dyDescent="0.2">
      <c r="A245" t="str">
        <f t="shared" si="165"/>
        <v>31 Science, engineering and technology associate professionals</v>
      </c>
      <c r="B245" s="11">
        <v>0.52672559919013773</v>
      </c>
      <c r="C245" s="11">
        <v>0.39683607883657473</v>
      </c>
      <c r="D245" s="11">
        <f t="shared" si="166"/>
        <v>-0.12988952035356299</v>
      </c>
      <c r="E245" s="11">
        <v>0.1394532436491949</v>
      </c>
      <c r="F245" s="11">
        <f t="shared" si="167"/>
        <v>9.563723295631904E-3</v>
      </c>
      <c r="G245" s="200">
        <f>IF(B245&gt;0,(1+(E245/B245))^(1/($C$6-$B$6))-1,0)</f>
        <v>1.5781800292447912E-2</v>
      </c>
    </row>
    <row r="246" spans="1:7" x14ac:dyDescent="0.2">
      <c r="A246" t="str">
        <f t="shared" si="165"/>
        <v>32 Health and social care associate professionals</v>
      </c>
      <c r="B246" s="11">
        <v>0.2456250010309497</v>
      </c>
      <c r="C246" s="11">
        <v>0.15800804266753876</v>
      </c>
      <c r="D246" s="11">
        <f t="shared" si="166"/>
        <v>-8.7616958363410935E-2</v>
      </c>
      <c r="E246" s="11">
        <v>7.5866116417449128E-2</v>
      </c>
      <c r="F246" s="11">
        <f t="shared" si="167"/>
        <v>-1.1750841945961807E-2</v>
      </c>
      <c r="G246" s="200">
        <f t="shared" si="169"/>
        <v>1.8106227468287051E-2</v>
      </c>
    </row>
    <row r="247" spans="1:7" x14ac:dyDescent="0.2">
      <c r="A247" t="str">
        <f t="shared" si="165"/>
        <v>33 Protective service occupations</v>
      </c>
      <c r="B247" s="11">
        <v>0.25099623236952096</v>
      </c>
      <c r="C247" s="11">
        <v>0.2972118554546887</v>
      </c>
      <c r="D247" s="11">
        <f t="shared" si="166"/>
        <v>4.6215623085167745E-2</v>
      </c>
      <c r="E247" s="11">
        <v>8.6928820982003094E-2</v>
      </c>
      <c r="F247" s="11">
        <f t="shared" si="167"/>
        <v>0.13314444406717085</v>
      </c>
      <c r="G247" s="200">
        <f t="shared" si="169"/>
        <v>2.00235824868229E-2</v>
      </c>
    </row>
    <row r="248" spans="1:7" x14ac:dyDescent="0.2">
      <c r="A248" t="str">
        <f t="shared" si="165"/>
        <v>34 Culture, media and sports occupations</v>
      </c>
      <c r="B248" s="11">
        <v>0.35560880220051555</v>
      </c>
      <c r="C248" s="11">
        <v>0.23143985583997032</v>
      </c>
      <c r="D248" s="11">
        <f t="shared" si="166"/>
        <v>-0.12416894636054523</v>
      </c>
      <c r="E248" s="11">
        <v>9.8620905754562518E-2</v>
      </c>
      <c r="F248" s="11">
        <f t="shared" ref="F248:F249" si="170">SUM(D248:E248)</f>
        <v>-2.5548040605982716E-2</v>
      </c>
      <c r="G248" s="200">
        <f t="shared" si="169"/>
        <v>1.6451986215775483E-2</v>
      </c>
    </row>
    <row r="249" spans="1:7" x14ac:dyDescent="0.2">
      <c r="A249" t="str">
        <f t="shared" si="165"/>
        <v>35 Business and public service associate professionals</v>
      </c>
      <c r="B249" s="11">
        <v>1.451968234222909</v>
      </c>
      <c r="C249" s="11">
        <v>0.87822455013781908</v>
      </c>
      <c r="D249" s="11">
        <f t="shared" si="166"/>
        <v>-0.57374368408508991</v>
      </c>
      <c r="E249" s="11">
        <v>0.35501547487672791</v>
      </c>
      <c r="F249" s="11">
        <f t="shared" si="170"/>
        <v>-0.218728209208362</v>
      </c>
      <c r="G249" s="200">
        <f t="shared" si="169"/>
        <v>1.4689441944451653E-2</v>
      </c>
    </row>
    <row r="250" spans="1:7" x14ac:dyDescent="0.2">
      <c r="A250" t="str">
        <f t="shared" si="165"/>
        <v>41 Administrative occupations</v>
      </c>
      <c r="B250" s="11">
        <v>2.4915187735675897</v>
      </c>
      <c r="C250" s="11">
        <v>0.71230713025455417</v>
      </c>
      <c r="D250" s="11">
        <f t="shared" si="166"/>
        <v>-1.7792116433130354</v>
      </c>
      <c r="E250" s="11">
        <v>0.48559671206850707</v>
      </c>
      <c r="F250" s="11">
        <f t="shared" ref="F250:F253" si="171">SUM(D250:E250)</f>
        <v>-1.2936149312445284</v>
      </c>
      <c r="G250" s="200">
        <f t="shared" si="169"/>
        <v>1.194156456804496E-2</v>
      </c>
    </row>
    <row r="251" spans="1:7" x14ac:dyDescent="0.2">
      <c r="A251" t="str">
        <f t="shared" si="165"/>
        <v>42 Secretarial and related occupations</v>
      </c>
      <c r="B251" s="11">
        <v>1.0155858445311938</v>
      </c>
      <c r="C251" s="11">
        <v>0.22758571890710083</v>
      </c>
      <c r="D251" s="11">
        <f t="shared" si="166"/>
        <v>-0.78800012562409294</v>
      </c>
      <c r="E251" s="11">
        <v>0.21436543852735573</v>
      </c>
      <c r="F251" s="11">
        <f t="shared" si="171"/>
        <v>-0.57363468709673726</v>
      </c>
      <c r="G251" s="200">
        <f t="shared" si="169"/>
        <v>1.2849111356151077E-2</v>
      </c>
    </row>
    <row r="252" spans="1:7" x14ac:dyDescent="0.2">
      <c r="A252" t="str">
        <f t="shared" si="165"/>
        <v>51 Skilled agricultural and related trades</v>
      </c>
      <c r="B252" s="11">
        <v>0.98608286611967433</v>
      </c>
      <c r="C252" s="11">
        <v>0.92963123353976995</v>
      </c>
      <c r="D252" s="11">
        <f t="shared" si="166"/>
        <v>-5.6451632579904376E-2</v>
      </c>
      <c r="E252" s="11">
        <v>0.37441893059154757</v>
      </c>
      <c r="F252" s="11">
        <f t="shared" si="171"/>
        <v>0.3179672980116432</v>
      </c>
      <c r="G252" s="200">
        <f t="shared" si="169"/>
        <v>2.1689775274698508E-2</v>
      </c>
    </row>
    <row r="253" spans="1:7" x14ac:dyDescent="0.2">
      <c r="A253" t="str">
        <f t="shared" si="165"/>
        <v>52 Skilled metal, electrical and electronic trades</v>
      </c>
      <c r="B253" s="11">
        <v>1.063703189869549</v>
      </c>
      <c r="C253" s="11">
        <v>0.55009911402010614</v>
      </c>
      <c r="D253" s="11">
        <f t="shared" si="166"/>
        <v>-0.5136040758494429</v>
      </c>
      <c r="E253" s="11">
        <v>0.28874601149602425</v>
      </c>
      <c r="F253" s="11">
        <f t="shared" si="171"/>
        <v>-0.22485806435341865</v>
      </c>
      <c r="G253" s="200">
        <f t="shared" si="169"/>
        <v>1.6139576796061261E-2</v>
      </c>
    </row>
    <row r="254" spans="1:7" x14ac:dyDescent="0.2">
      <c r="A254" t="str">
        <f t="shared" si="165"/>
        <v>53 Skilled construction and building trades</v>
      </c>
      <c r="B254" s="11">
        <v>1.4662215883770879</v>
      </c>
      <c r="C254" s="11">
        <v>1.6220154120401118</v>
      </c>
      <c r="D254" s="11">
        <f t="shared" si="166"/>
        <v>0.15579382366302386</v>
      </c>
      <c r="E254" s="11">
        <v>0.57993007571206856</v>
      </c>
      <c r="F254" s="11">
        <f t="shared" ref="F254" si="172">SUM(D254:E254)</f>
        <v>0.73572389937509242</v>
      </c>
      <c r="G254" s="200">
        <f t="shared" si="169"/>
        <v>2.2466797520226178E-2</v>
      </c>
    </row>
    <row r="255" spans="1:7" x14ac:dyDescent="0.2">
      <c r="A255" t="str">
        <f t="shared" si="165"/>
        <v>54 Textiles, printing and other skilled trades</v>
      </c>
      <c r="B255" s="11">
        <v>1.4426761111912718</v>
      </c>
      <c r="C255" s="11">
        <v>1.1138929812788312</v>
      </c>
      <c r="D255" s="11">
        <f t="shared" si="166"/>
        <v>-0.32878312991244063</v>
      </c>
      <c r="E255" s="11">
        <v>0.46806943969703718</v>
      </c>
      <c r="F255" s="11">
        <f t="shared" ref="F255" si="173">SUM(D255:E255)</f>
        <v>0.13928630978459655</v>
      </c>
      <c r="G255" s="200">
        <f t="shared" si="169"/>
        <v>1.8909475628897887E-2</v>
      </c>
    </row>
    <row r="256" spans="1:7" x14ac:dyDescent="0.2">
      <c r="A256" t="str">
        <f t="shared" si="165"/>
        <v>61 Caring personal service occupations</v>
      </c>
      <c r="B256" s="11">
        <v>0.79793451758527956</v>
      </c>
      <c r="C256" s="11">
        <v>0.60970845393100259</v>
      </c>
      <c r="D256" s="11">
        <f>C256-B256</f>
        <v>-0.18822606365427696</v>
      </c>
      <c r="E256" s="11">
        <v>0.18179778664950874</v>
      </c>
      <c r="F256" s="11">
        <f>SUM(D256:E256)</f>
        <v>-6.4282770047682236E-3</v>
      </c>
      <c r="G256" s="200">
        <f t="shared" si="169"/>
        <v>1.377757050741435E-2</v>
      </c>
    </row>
    <row r="257" spans="1:7" x14ac:dyDescent="0.2">
      <c r="A257" t="str">
        <f t="shared" si="165"/>
        <v>62 Leisure, travel and related personal service occupations</v>
      </c>
      <c r="B257" s="11">
        <v>1.1508538550947969</v>
      </c>
      <c r="C257" s="11">
        <v>1.2343457072824113</v>
      </c>
      <c r="D257" s="11">
        <f t="shared" ref="D257:D263" si="174">C257-B257</f>
        <v>8.3491852187614457E-2</v>
      </c>
      <c r="E257" s="11">
        <v>0.48722927947275774</v>
      </c>
      <c r="F257" s="11">
        <f t="shared" ref="F257:F258" si="175">SUM(D257:E257)</f>
        <v>0.57072113166037219</v>
      </c>
      <c r="G257" s="200">
        <f t="shared" si="169"/>
        <v>2.3813969004367719E-2</v>
      </c>
    </row>
    <row r="258" spans="1:7" x14ac:dyDescent="0.2">
      <c r="A258" t="str">
        <f t="shared" si="165"/>
        <v>63 Community and civil enforcement occupations</v>
      </c>
      <c r="B258" s="11">
        <v>5.6777454644962061E-2</v>
      </c>
      <c r="C258" s="11">
        <v>4.3154610697904272E-2</v>
      </c>
      <c r="D258" s="11">
        <f t="shared" si="174"/>
        <v>-1.3622843947057789E-2</v>
      </c>
      <c r="E258" s="11">
        <v>1.552166290574797E-2</v>
      </c>
      <c r="F258" s="11">
        <f t="shared" si="175"/>
        <v>1.8988189586901811E-3</v>
      </c>
      <c r="G258" s="200">
        <f t="shared" si="169"/>
        <v>1.6241996984236229E-2</v>
      </c>
    </row>
    <row r="259" spans="1:7" x14ac:dyDescent="0.2">
      <c r="A259" t="str">
        <f t="shared" si="165"/>
        <v>71 Sales occupations</v>
      </c>
      <c r="B259" s="11">
        <v>3.8766417167672342</v>
      </c>
      <c r="C259" s="11">
        <v>1.1374524779745361</v>
      </c>
      <c r="D259" s="11">
        <f t="shared" si="174"/>
        <v>-2.7391892387926982</v>
      </c>
      <c r="E259" s="11">
        <v>0.87281565032278208</v>
      </c>
      <c r="F259" s="11">
        <f t="shared" ref="F259:F260" si="176">SUM(D259:E259)</f>
        <v>-1.8663735884699162</v>
      </c>
      <c r="G259" s="200">
        <f t="shared" si="169"/>
        <v>1.3629454340827296E-2</v>
      </c>
    </row>
    <row r="260" spans="1:7" x14ac:dyDescent="0.2">
      <c r="A260" t="str">
        <f t="shared" si="165"/>
        <v>72 Customer service occupations</v>
      </c>
      <c r="B260" s="11">
        <v>0.52712677390261364</v>
      </c>
      <c r="C260" s="11">
        <v>0.46131671261360674</v>
      </c>
      <c r="D260" s="11">
        <f t="shared" si="174"/>
        <v>-6.5810061289006905E-2</v>
      </c>
      <c r="E260" s="11">
        <v>0.15532966035547005</v>
      </c>
      <c r="F260" s="11">
        <f t="shared" si="176"/>
        <v>8.9519599066463146E-2</v>
      </c>
      <c r="G260" s="200">
        <f t="shared" si="169"/>
        <v>1.7366244179805035E-2</v>
      </c>
    </row>
    <row r="261" spans="1:7" x14ac:dyDescent="0.2">
      <c r="A261" t="str">
        <f t="shared" si="165"/>
        <v>81 Process, plant and machine operatives</v>
      </c>
      <c r="B261" s="11">
        <v>1.4271789500016703</v>
      </c>
      <c r="C261" s="11">
        <v>0.64013143750911494</v>
      </c>
      <c r="D261" s="11">
        <f t="shared" si="174"/>
        <v>-0.78704751249255533</v>
      </c>
      <c r="E261" s="11">
        <v>0.39143303783607636</v>
      </c>
      <c r="F261" s="11">
        <f t="shared" ref="F261:F262" si="177">SUM(D261:E261)</f>
        <v>-0.39561447465647898</v>
      </c>
      <c r="G261" s="200">
        <f t="shared" si="169"/>
        <v>1.6289506084702587E-2</v>
      </c>
    </row>
    <row r="262" spans="1:7" x14ac:dyDescent="0.2">
      <c r="A262" t="str">
        <f t="shared" si="165"/>
        <v>82 Transport and mobile machine drivers and operatives</v>
      </c>
      <c r="B262" s="11">
        <v>1.7700276857753219</v>
      </c>
      <c r="C262" s="11">
        <v>1.4085072862894985</v>
      </c>
      <c r="D262" s="11">
        <f t="shared" si="174"/>
        <v>-0.36152039948582337</v>
      </c>
      <c r="E262" s="11">
        <v>0.67959712088243829</v>
      </c>
      <c r="F262" s="11">
        <f t="shared" si="177"/>
        <v>0.31807672139661491</v>
      </c>
      <c r="G262" s="200">
        <f t="shared" si="169"/>
        <v>2.189898423224701E-2</v>
      </c>
    </row>
    <row r="263" spans="1:7" x14ac:dyDescent="0.2">
      <c r="A263" t="str">
        <f t="shared" si="165"/>
        <v>91 Elementary trades and related occupations</v>
      </c>
      <c r="B263" s="11">
        <v>1.1269104472089395</v>
      </c>
      <c r="C263" s="11">
        <v>0.68750777012329334</v>
      </c>
      <c r="D263" s="11">
        <f t="shared" si="174"/>
        <v>-0.43940267708564618</v>
      </c>
      <c r="E263" s="11">
        <v>0.28638239009374367</v>
      </c>
      <c r="F263" s="11">
        <f t="shared" ref="F263" si="178">SUM(D263:E263)</f>
        <v>-0.15302028699190251</v>
      </c>
      <c r="G263" s="200">
        <f t="shared" si="169"/>
        <v>1.5210693182205803E-2</v>
      </c>
    </row>
    <row r="264" spans="1:7" x14ac:dyDescent="0.2">
      <c r="A264" t="str">
        <f t="shared" si="165"/>
        <v>92 Elementary administration and service occupations</v>
      </c>
      <c r="B264" s="11">
        <v>6.6812839966168358</v>
      </c>
      <c r="C264" s="11">
        <v>4.6442736001464908</v>
      </c>
      <c r="D264" s="11">
        <f t="shared" ref="D264" si="179">C264-B264</f>
        <v>-2.037010396470345</v>
      </c>
      <c r="E264" s="11">
        <v>2.1861430029750104</v>
      </c>
      <c r="F264" s="11">
        <f>SUM(D264:E264)</f>
        <v>0.14913260650466542</v>
      </c>
      <c r="G264" s="200">
        <f t="shared" ref="G264:G265" si="180">IF(B264&gt;0,(1+(E264/B264))^(1/($C$6-$B$6))-1,0)</f>
        <v>1.9050827460984188E-2</v>
      </c>
    </row>
    <row r="265" spans="1:7" x14ac:dyDescent="0.2">
      <c r="A265" t="str">
        <f t="shared" si="165"/>
        <v>All occupations</v>
      </c>
      <c r="B265" s="11">
        <f>SUM(B239:B264)</f>
        <v>35.224198890986344</v>
      </c>
      <c r="C265" s="11">
        <f t="shared" ref="C265:F265" si="181">SUM(C239:C264)</f>
        <v>23.239405754102172</v>
      </c>
      <c r="D265" s="11">
        <f t="shared" si="181"/>
        <v>-11.98479313688417</v>
      </c>
      <c r="E265" s="11">
        <f t="shared" si="181"/>
        <v>10.707412082886739</v>
      </c>
      <c r="F265" s="11">
        <f t="shared" si="181"/>
        <v>-1.277381053997432</v>
      </c>
      <c r="G265" s="200">
        <f t="shared" si="180"/>
        <v>1.7852162214573308E-2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0.36495566149832265</v>
      </c>
      <c r="C268" s="11">
        <v>0.23867630977473078</v>
      </c>
      <c r="D268" s="11">
        <f>C268-B268</f>
        <v>-0.12627935172359186</v>
      </c>
      <c r="E268" s="11">
        <v>9.9135616236441459E-2</v>
      </c>
      <c r="F268" s="11">
        <f>SUM(D268:E268)</f>
        <v>-2.7143735487150406E-2</v>
      </c>
      <c r="G268" s="200">
        <f>IF(B268&gt;0,(1+(E268/B268))^(1/($C$6-$B$6))-1,0)</f>
        <v>1.614937272850403E-2</v>
      </c>
    </row>
    <row r="269" spans="1:7" x14ac:dyDescent="0.2">
      <c r="A269" t="str">
        <f t="shared" si="183"/>
        <v>12 Other managers and proprietors</v>
      </c>
      <c r="B269" s="11">
        <v>0.38032531720300322</v>
      </c>
      <c r="C269" s="11">
        <v>0.39268497661623314</v>
      </c>
      <c r="D269" s="11">
        <f t="shared" ref="D269:D284" si="184">C269-B269</f>
        <v>1.2359659413229918E-2</v>
      </c>
      <c r="E269" s="11">
        <v>0.14413426961795558</v>
      </c>
      <c r="F269" s="11">
        <f t="shared" ref="F269:F276" si="185">SUM(D269:E269)</f>
        <v>0.1564939290311855</v>
      </c>
      <c r="G269" s="200">
        <f t="shared" ref="G269:G271" si="186">IF(B269&gt;0,(1+(E269/B269))^(1/($C$6-$B$6))-1,0)</f>
        <v>2.1653874037556919E-2</v>
      </c>
    </row>
    <row r="270" spans="1:7" x14ac:dyDescent="0.2">
      <c r="A270" t="str">
        <f t="shared" si="183"/>
        <v>21 Science, research, engineering and technology professionals</v>
      </c>
      <c r="B270" s="11">
        <v>0.18026512851039145</v>
      </c>
      <c r="C270" s="11">
        <v>0.14446780510835552</v>
      </c>
      <c r="D270" s="11">
        <f t="shared" si="184"/>
        <v>-3.5797323402035924E-2</v>
      </c>
      <c r="E270" s="11">
        <v>4.6926029991154201E-2</v>
      </c>
      <c r="F270" s="11">
        <f t="shared" si="185"/>
        <v>1.1128706589118277E-2</v>
      </c>
      <c r="G270" s="200">
        <f t="shared" si="186"/>
        <v>1.5543771506119963E-2</v>
      </c>
    </row>
    <row r="271" spans="1:7" x14ac:dyDescent="0.2">
      <c r="A271" t="str">
        <f t="shared" si="183"/>
        <v>22 Health professionals</v>
      </c>
      <c r="B271" s="11">
        <v>6.2509561945498268E-2</v>
      </c>
      <c r="C271" s="11">
        <v>0.12899814070039053</v>
      </c>
      <c r="D271" s="11">
        <f t="shared" si="184"/>
        <v>6.6488578754892266E-2</v>
      </c>
      <c r="E271" s="11">
        <v>4.9912776630384126E-2</v>
      </c>
      <c r="F271" s="11">
        <f t="shared" si="185"/>
        <v>0.11640135538527639</v>
      </c>
      <c r="G271" s="200">
        <f t="shared" si="186"/>
        <v>3.9905185859892445E-2</v>
      </c>
    </row>
    <row r="272" spans="1:7" x14ac:dyDescent="0.2">
      <c r="A272" t="str">
        <f t="shared" si="183"/>
        <v>23 Teaching and other educational professionals</v>
      </c>
      <c r="B272" s="11">
        <v>6.838337255722414E-2</v>
      </c>
      <c r="C272" s="11">
        <v>6.0654936626182106E-2</v>
      </c>
      <c r="D272" s="11">
        <f t="shared" si="184"/>
        <v>-7.7284359310420339E-3</v>
      </c>
      <c r="E272" s="11">
        <v>2.8555844759904858E-2</v>
      </c>
      <c r="F272" s="11">
        <f t="shared" si="185"/>
        <v>2.0827408828862824E-2</v>
      </c>
      <c r="G272" s="200">
        <f>IF(B272&gt;0,(1+(E272/B272))^(1/($C$6-$B$6))-1,0)</f>
        <v>2.3536339050389765E-2</v>
      </c>
    </row>
    <row r="273" spans="1:7" x14ac:dyDescent="0.2">
      <c r="A273" t="str">
        <f t="shared" si="183"/>
        <v>24 Business, media and public service professionals</v>
      </c>
      <c r="B273" s="11">
        <v>0.1950948074864601</v>
      </c>
      <c r="C273" s="11">
        <v>0.1628007167455168</v>
      </c>
      <c r="D273" s="11">
        <f t="shared" si="184"/>
        <v>-3.2294090740943304E-2</v>
      </c>
      <c r="E273" s="11">
        <v>6.4606017822891604E-2</v>
      </c>
      <c r="F273" s="11">
        <f t="shared" si="185"/>
        <v>3.23119270819483E-2</v>
      </c>
      <c r="G273" s="200">
        <f t="shared" ref="G273" si="187">IF(B273&gt;0,(1+(E273/B273))^(1/($C$6-$B$6))-1,0)</f>
        <v>1.925263124415677E-2</v>
      </c>
    </row>
    <row r="274" spans="1:7" x14ac:dyDescent="0.2">
      <c r="A274" t="str">
        <f t="shared" si="183"/>
        <v>31 Science, engineering and technology associate professionals</v>
      </c>
      <c r="B274" s="11">
        <v>0.11031078847889908</v>
      </c>
      <c r="C274" s="11">
        <v>0.13623855424890771</v>
      </c>
      <c r="D274" s="11">
        <f t="shared" si="184"/>
        <v>2.5927765770008632E-2</v>
      </c>
      <c r="E274" s="11">
        <v>4.4710111904759951E-2</v>
      </c>
      <c r="F274" s="11">
        <f t="shared" si="185"/>
        <v>7.063787767476859E-2</v>
      </c>
      <c r="G274" s="200">
        <f>IF(B274&gt;0,(1+(E274/B274))^(1/($C$6-$B$6))-1,0)</f>
        <v>2.2943116825608678E-2</v>
      </c>
    </row>
    <row r="275" spans="1:7" x14ac:dyDescent="0.2">
      <c r="A275" t="str">
        <f t="shared" si="183"/>
        <v>32 Health and social care associate professionals</v>
      </c>
      <c r="B275" s="11">
        <v>3.187727373904594E-2</v>
      </c>
      <c r="C275" s="11">
        <v>4.3028973956927237E-2</v>
      </c>
      <c r="D275" s="11">
        <f t="shared" si="184"/>
        <v>1.1151700217881297E-2</v>
      </c>
      <c r="E275" s="11">
        <v>1.6692116768291167E-2</v>
      </c>
      <c r="F275" s="11">
        <f t="shared" si="185"/>
        <v>2.7843816986172464E-2</v>
      </c>
      <c r="G275" s="200">
        <f t="shared" ref="G275:G292" si="188">IF(B275&gt;0,(1+(E275/B275))^(1/($C$6-$B$6))-1,0)</f>
        <v>2.847111477359765E-2</v>
      </c>
    </row>
    <row r="276" spans="1:7" x14ac:dyDescent="0.2">
      <c r="A276" t="str">
        <f t="shared" si="183"/>
        <v>33 Protective service occupations</v>
      </c>
      <c r="B276" s="11">
        <v>2.9990723074915415E-2</v>
      </c>
      <c r="C276" s="11">
        <v>3.0491424983449561E-2</v>
      </c>
      <c r="D276" s="11">
        <f t="shared" si="184"/>
        <v>5.0070190853414645E-4</v>
      </c>
      <c r="E276" s="11">
        <v>5.9356281288201734E-3</v>
      </c>
      <c r="F276" s="11">
        <f t="shared" si="185"/>
        <v>6.4363300373543198E-3</v>
      </c>
      <c r="G276" s="200">
        <f t="shared" si="188"/>
        <v>1.2111621461634803E-2</v>
      </c>
    </row>
    <row r="277" spans="1:7" x14ac:dyDescent="0.2">
      <c r="A277" t="str">
        <f t="shared" si="183"/>
        <v>34 Culture, media and sports occupations</v>
      </c>
      <c r="B277" s="11">
        <v>9.2747773150809246E-2</v>
      </c>
      <c r="C277" s="11">
        <v>7.4395767899413906E-2</v>
      </c>
      <c r="D277" s="11">
        <f t="shared" si="184"/>
        <v>-1.835200525139534E-2</v>
      </c>
      <c r="E277" s="11">
        <v>2.8632963663969415E-2</v>
      </c>
      <c r="F277" s="11">
        <f t="shared" ref="F277:F278" si="189">SUM(D277:E277)</f>
        <v>1.0280958412574075E-2</v>
      </c>
      <c r="G277" s="200">
        <f t="shared" si="188"/>
        <v>1.8098392875780744E-2</v>
      </c>
    </row>
    <row r="278" spans="1:7" x14ac:dyDescent="0.2">
      <c r="A278" t="str">
        <f t="shared" si="183"/>
        <v>35 Business and public service associate professionals</v>
      </c>
      <c r="B278" s="11">
        <v>0.28121538733356799</v>
      </c>
      <c r="C278" s="11">
        <v>0.16334227192866344</v>
      </c>
      <c r="D278" s="11">
        <f t="shared" si="184"/>
        <v>-0.11787311540490455</v>
      </c>
      <c r="E278" s="11">
        <v>6.5165553826345576E-2</v>
      </c>
      <c r="F278" s="11">
        <f t="shared" si="189"/>
        <v>-5.2707561578558978E-2</v>
      </c>
      <c r="G278" s="200">
        <f t="shared" si="188"/>
        <v>1.3991529701754324E-2</v>
      </c>
    </row>
    <row r="279" spans="1:7" x14ac:dyDescent="0.2">
      <c r="A279" t="str">
        <f t="shared" si="183"/>
        <v>41 Administrative occupations</v>
      </c>
      <c r="B279" s="11">
        <v>0.43769607013778433</v>
      </c>
      <c r="C279" s="11">
        <v>0.13558210732183509</v>
      </c>
      <c r="D279" s="11">
        <f t="shared" si="184"/>
        <v>-0.30211396281594927</v>
      </c>
      <c r="E279" s="11">
        <v>7.8137631907802721E-2</v>
      </c>
      <c r="F279" s="11">
        <f t="shared" ref="F279:F282" si="190">SUM(D279:E279)</f>
        <v>-0.22397633090814656</v>
      </c>
      <c r="G279" s="200">
        <f t="shared" si="188"/>
        <v>1.1010822097545336E-2</v>
      </c>
    </row>
    <row r="280" spans="1:7" x14ac:dyDescent="0.2">
      <c r="A280" t="str">
        <f t="shared" si="183"/>
        <v>42 Secretarial and related occupations</v>
      </c>
      <c r="B280" s="11">
        <v>0.16359390808126603</v>
      </c>
      <c r="C280" s="11">
        <v>5.0269396924638443E-2</v>
      </c>
      <c r="D280" s="11">
        <f t="shared" si="184"/>
        <v>-0.11332451115662759</v>
      </c>
      <c r="E280" s="11">
        <v>4.8317803844094925E-2</v>
      </c>
      <c r="F280" s="11">
        <f t="shared" si="190"/>
        <v>-6.5006707312532663E-2</v>
      </c>
      <c r="G280" s="200">
        <f t="shared" si="188"/>
        <v>1.7401848064207082E-2</v>
      </c>
    </row>
    <row r="281" spans="1:7" x14ac:dyDescent="0.2">
      <c r="A281" t="str">
        <f t="shared" si="183"/>
        <v>51 Skilled agricultural and related trades</v>
      </c>
      <c r="B281" s="11">
        <v>0.75643030860687743</v>
      </c>
      <c r="C281" s="11">
        <v>0.19382867250253849</v>
      </c>
      <c r="D281" s="11">
        <f t="shared" si="184"/>
        <v>-0.56260163610433889</v>
      </c>
      <c r="E281" s="11">
        <v>0.16399922044070414</v>
      </c>
      <c r="F281" s="11">
        <f t="shared" si="190"/>
        <v>-0.39860241566363475</v>
      </c>
      <c r="G281" s="200">
        <f t="shared" si="188"/>
        <v>1.3167946086225069E-2</v>
      </c>
    </row>
    <row r="282" spans="1:7" x14ac:dyDescent="0.2">
      <c r="A282" t="str">
        <f t="shared" si="183"/>
        <v>52 Skilled metal, electrical and electronic trades</v>
      </c>
      <c r="B282" s="11">
        <v>0.38092802099626227</v>
      </c>
      <c r="C282" s="11">
        <v>0.12282263853608255</v>
      </c>
      <c r="D282" s="11">
        <f t="shared" si="184"/>
        <v>-0.25810538246017972</v>
      </c>
      <c r="E282" s="11">
        <v>7.3779480366363906E-2</v>
      </c>
      <c r="F282" s="11">
        <f t="shared" si="190"/>
        <v>-0.18432590209381583</v>
      </c>
      <c r="G282" s="200">
        <f t="shared" si="188"/>
        <v>1.1872857547723381E-2</v>
      </c>
    </row>
    <row r="283" spans="1:7" x14ac:dyDescent="0.2">
      <c r="A283" t="str">
        <f t="shared" si="183"/>
        <v>53 Skilled construction and building trades</v>
      </c>
      <c r="B283" s="11">
        <v>0.69534636410376072</v>
      </c>
      <c r="C283" s="11">
        <v>0.13413881914791678</v>
      </c>
      <c r="D283" s="11">
        <f t="shared" si="184"/>
        <v>-0.56120754495584391</v>
      </c>
      <c r="E283" s="11">
        <v>0.10825339519438035</v>
      </c>
      <c r="F283" s="11">
        <f t="shared" ref="F283" si="191">SUM(D283:E283)</f>
        <v>-0.45295414976146353</v>
      </c>
      <c r="G283" s="200">
        <f t="shared" si="188"/>
        <v>9.6927565021571738E-3</v>
      </c>
    </row>
    <row r="284" spans="1:7" x14ac:dyDescent="0.2">
      <c r="A284" t="str">
        <f t="shared" si="183"/>
        <v>54 Textiles, printing and other skilled trades</v>
      </c>
      <c r="B284" s="11">
        <v>0.44691242454532243</v>
      </c>
      <c r="C284" s="11">
        <v>0.12446495136530693</v>
      </c>
      <c r="D284" s="11">
        <f t="shared" si="184"/>
        <v>-0.32244747318001549</v>
      </c>
      <c r="E284" s="11">
        <v>7.4488145267259678E-2</v>
      </c>
      <c r="F284" s="11">
        <f t="shared" ref="F284" si="192">SUM(D284:E284)</f>
        <v>-0.24795932791275582</v>
      </c>
      <c r="G284" s="200">
        <f t="shared" si="188"/>
        <v>1.033005285776567E-2</v>
      </c>
    </row>
    <row r="285" spans="1:7" x14ac:dyDescent="0.2">
      <c r="A285" t="str">
        <f t="shared" si="183"/>
        <v>61 Caring personal service occupations</v>
      </c>
      <c r="B285" s="11">
        <v>0.15804284795210677</v>
      </c>
      <c r="C285" s="11">
        <v>0.18960442506811309</v>
      </c>
      <c r="D285" s="11">
        <f>C285-B285</f>
        <v>3.1561577116006323E-2</v>
      </c>
      <c r="E285" s="11">
        <v>5.8872666677065311E-2</v>
      </c>
      <c r="F285" s="11">
        <f>SUM(D285:E285)</f>
        <v>9.0434243793071634E-2</v>
      </c>
      <c r="G285" s="200">
        <f t="shared" si="188"/>
        <v>2.1333831079493937E-2</v>
      </c>
    </row>
    <row r="286" spans="1:7" x14ac:dyDescent="0.2">
      <c r="A286" t="str">
        <f t="shared" si="183"/>
        <v>62 Leisure, travel and related personal service occupations</v>
      </c>
      <c r="B286" s="11">
        <v>0.26198416016450071</v>
      </c>
      <c r="C286" s="11">
        <v>0.12633849420661838</v>
      </c>
      <c r="D286" s="11">
        <f t="shared" ref="D286:D292" si="193">C286-B286</f>
        <v>-0.13564566595788233</v>
      </c>
      <c r="E286" s="11">
        <v>6.0648319345718342E-2</v>
      </c>
      <c r="F286" s="11">
        <f t="shared" ref="F286:F287" si="194">SUM(D286:E286)</f>
        <v>-7.4997346612163979E-2</v>
      </c>
      <c r="G286" s="200">
        <f t="shared" si="188"/>
        <v>1.3978788625114591E-2</v>
      </c>
    </row>
    <row r="287" spans="1:7" x14ac:dyDescent="0.2">
      <c r="A287" t="str">
        <f t="shared" si="183"/>
        <v>63 Community and civil enforcement occupations</v>
      </c>
      <c r="B287" s="11">
        <v>1.824281179681984E-2</v>
      </c>
      <c r="C287" s="11">
        <v>6.6874778361484446E-3</v>
      </c>
      <c r="D287" s="11">
        <f t="shared" si="193"/>
        <v>-1.1555333960671396E-2</v>
      </c>
      <c r="E287" s="11">
        <v>2.3407532793308212E-3</v>
      </c>
      <c r="F287" s="11">
        <f t="shared" si="194"/>
        <v>-9.2145806813405742E-3</v>
      </c>
      <c r="G287" s="200">
        <f t="shared" si="188"/>
        <v>8.080594334209712E-3</v>
      </c>
    </row>
    <row r="288" spans="1:7" x14ac:dyDescent="0.2">
      <c r="A288" t="str">
        <f t="shared" si="183"/>
        <v>71 Sales occupations</v>
      </c>
      <c r="B288" s="11">
        <v>1.1081469802074315</v>
      </c>
      <c r="C288" s="11">
        <v>0.43231847455274414</v>
      </c>
      <c r="D288" s="11">
        <f t="shared" si="193"/>
        <v>-0.67582850565468733</v>
      </c>
      <c r="E288" s="11">
        <v>0.18525987022033666</v>
      </c>
      <c r="F288" s="11">
        <f t="shared" ref="F288:F289" si="195">SUM(D288:E288)</f>
        <v>-0.4905686354343507</v>
      </c>
      <c r="G288" s="200">
        <f t="shared" si="188"/>
        <v>1.0359321610308836E-2</v>
      </c>
    </row>
    <row r="289" spans="1:7" x14ac:dyDescent="0.2">
      <c r="A289" t="str">
        <f t="shared" si="183"/>
        <v>72 Customer service occupations</v>
      </c>
      <c r="B289" s="11">
        <v>0.1458296943278595</v>
      </c>
      <c r="C289" s="11">
        <v>0.20915842047945699</v>
      </c>
      <c r="D289" s="11">
        <f t="shared" si="193"/>
        <v>6.3328726151597486E-2</v>
      </c>
      <c r="E289" s="11">
        <v>6.6947752008077954E-2</v>
      </c>
      <c r="F289" s="11">
        <f t="shared" si="195"/>
        <v>0.13027647815967544</v>
      </c>
      <c r="G289" s="200">
        <f t="shared" si="188"/>
        <v>2.5507029826245864E-2</v>
      </c>
    </row>
    <row r="290" spans="1:7" x14ac:dyDescent="0.2">
      <c r="A290" t="str">
        <f t="shared" si="183"/>
        <v>81 Process, plant and machine operatives</v>
      </c>
      <c r="B290" s="11">
        <v>0.50005864044754278</v>
      </c>
      <c r="C290" s="11">
        <v>0.14546476777517123</v>
      </c>
      <c r="D290" s="11">
        <f t="shared" si="193"/>
        <v>-0.35459387267237152</v>
      </c>
      <c r="E290" s="11">
        <v>6.8694988692665451E-2</v>
      </c>
      <c r="F290" s="11">
        <f t="shared" ref="F290:F291" si="196">SUM(D290:E290)</f>
        <v>-0.28589888397970609</v>
      </c>
      <c r="G290" s="200">
        <f t="shared" si="188"/>
        <v>8.6183915719901805E-3</v>
      </c>
    </row>
    <row r="291" spans="1:7" x14ac:dyDescent="0.2">
      <c r="A291" t="str">
        <f t="shared" si="183"/>
        <v>82 Transport and mobile machine drivers and operatives</v>
      </c>
      <c r="B291" s="11">
        <v>0.8545076520668341</v>
      </c>
      <c r="C291" s="11">
        <v>0.49496606714479197</v>
      </c>
      <c r="D291" s="11">
        <f t="shared" si="193"/>
        <v>-0.35954158492204213</v>
      </c>
      <c r="E291" s="11">
        <v>0.27054499275823901</v>
      </c>
      <c r="F291" s="11">
        <f t="shared" si="196"/>
        <v>-8.8996592163803123E-2</v>
      </c>
      <c r="G291" s="200">
        <f t="shared" si="188"/>
        <v>1.8506470967601496E-2</v>
      </c>
    </row>
    <row r="292" spans="1:7" x14ac:dyDescent="0.2">
      <c r="A292" t="str">
        <f t="shared" si="183"/>
        <v>91 Elementary trades and related occupations</v>
      </c>
      <c r="B292" s="11">
        <v>0.62491281610003979</v>
      </c>
      <c r="C292" s="11">
        <v>0.5988108662386179</v>
      </c>
      <c r="D292" s="11">
        <f t="shared" si="193"/>
        <v>-2.6101949861421891E-2</v>
      </c>
      <c r="E292" s="11">
        <v>0.17430027390848482</v>
      </c>
      <c r="F292" s="11">
        <f t="shared" ref="F292" si="197">SUM(D292:E292)</f>
        <v>0.14819832404706293</v>
      </c>
      <c r="G292" s="200">
        <f t="shared" si="188"/>
        <v>1.6536265912821202E-2</v>
      </c>
    </row>
    <row r="293" spans="1:7" x14ac:dyDescent="0.2">
      <c r="A293" t="str">
        <f t="shared" si="183"/>
        <v>92 Elementary administration and service occupations</v>
      </c>
      <c r="B293" s="11">
        <v>2.0010281100591012</v>
      </c>
      <c r="C293" s="11">
        <v>1.6235367025450527</v>
      </c>
      <c r="D293" s="11">
        <f t="shared" ref="D293" si="198">C293-B293</f>
        <v>-0.37749140751404853</v>
      </c>
      <c r="E293" s="11">
        <v>0.48099194268163092</v>
      </c>
      <c r="F293" s="11">
        <f t="shared" ref="F293" si="199">SUM(D293:E293)</f>
        <v>0.1035005351675824</v>
      </c>
      <c r="G293" s="200">
        <f t="shared" ref="G293:G294" si="200">IF(B293&gt;0,(1+(E293/B293))^(1/($C$6-$B$6))-1,0)</f>
        <v>1.4464388851495258E-2</v>
      </c>
    </row>
    <row r="294" spans="1:7" x14ac:dyDescent="0.2">
      <c r="A294" s="24" t="str">
        <f t="shared" si="183"/>
        <v>All occupations</v>
      </c>
      <c r="B294" s="34">
        <f>SUM(B268:B293)</f>
        <v>10.351336604571646</v>
      </c>
      <c r="C294" s="34">
        <f t="shared" ref="C294:F294" si="201">SUM(C268:C293)</f>
        <v>6.1637721602338038</v>
      </c>
      <c r="D294" s="34">
        <f t="shared" si="201"/>
        <v>-4.187564444337843</v>
      </c>
      <c r="E294" s="34">
        <f t="shared" si="201"/>
        <v>2.5099841659430733</v>
      </c>
      <c r="F294" s="34">
        <f t="shared" si="201"/>
        <v>-1.6775802783947702</v>
      </c>
      <c r="G294" s="234">
        <f t="shared" si="200"/>
        <v>1.4579172040957156E-2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Cornwall and the Isles of Scilly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2.1207586159549194</v>
      </c>
      <c r="Q7" s="11">
        <f>'Occ T1'!J16</f>
        <v>18.277201829620015</v>
      </c>
    </row>
    <row r="8" spans="1:17" x14ac:dyDescent="0.2">
      <c r="O8" t="str">
        <f>name!E11</f>
        <v>Process, plant and machine operatives</v>
      </c>
      <c r="P8" s="11">
        <f>'Occ T1'!H15</f>
        <v>1.9982667738569813</v>
      </c>
      <c r="Q8" s="11">
        <f>'Occ T1'!J15</f>
        <v>8.8567949472451968</v>
      </c>
    </row>
    <row r="9" spans="1:17" x14ac:dyDescent="0.2">
      <c r="O9" t="str">
        <f>name!E10</f>
        <v>Sales and customer service occupations</v>
      </c>
      <c r="P9" s="11">
        <f>'Occ T1'!H14</f>
        <v>0.44923427987570719</v>
      </c>
      <c r="Q9" s="11">
        <f>'Occ T1'!J14</f>
        <v>12.342242857983283</v>
      </c>
    </row>
    <row r="10" spans="1:17" x14ac:dyDescent="0.2">
      <c r="O10" t="str">
        <f>name!E9</f>
        <v>Caring, leisure and other service occupations</v>
      </c>
      <c r="P10" s="11">
        <f>'Occ T1'!H13</f>
        <v>4.9745018053556507</v>
      </c>
      <c r="Q10" s="11">
        <f>'Occ T1'!J13</f>
        <v>20.578825738944026</v>
      </c>
    </row>
    <row r="11" spans="1:17" x14ac:dyDescent="0.2">
      <c r="O11" t="str">
        <f>name!E8</f>
        <v>Skilled trades occupations</v>
      </c>
      <c r="P11" s="11">
        <f>'Occ T1'!H12</f>
        <v>0.40365694397984697</v>
      </c>
      <c r="Q11" s="11">
        <f>'Occ T1'!J12</f>
        <v>13.696500755980898</v>
      </c>
    </row>
    <row r="12" spans="1:17" x14ac:dyDescent="0.2">
      <c r="O12" t="str">
        <f>name!E7</f>
        <v>Administrative and secretarial occupations</v>
      </c>
      <c r="P12" s="11">
        <f>'Occ T1'!H11</f>
        <v>-2.0387185461239277</v>
      </c>
      <c r="Q12" s="11">
        <f>'Occ T1'!J11</f>
        <v>10.067106153239678</v>
      </c>
    </row>
    <row r="13" spans="1:17" x14ac:dyDescent="0.2">
      <c r="O13" t="str">
        <f>name!E6</f>
        <v>Associate professional occupations</v>
      </c>
      <c r="P13" s="11">
        <f>'Occ T1'!H10</f>
        <v>3.4763396851076322</v>
      </c>
      <c r="Q13" s="11">
        <f>'Occ T1'!J10</f>
        <v>18.979308651914195</v>
      </c>
    </row>
    <row r="14" spans="1:17" x14ac:dyDescent="0.2">
      <c r="O14" t="str">
        <f>name!E5</f>
        <v>Professional occupations</v>
      </c>
      <c r="P14" s="11">
        <f>'Occ T1'!H9</f>
        <v>12.992000106581202</v>
      </c>
      <c r="Q14" s="11">
        <f>'Occ T1'!J9</f>
        <v>41.923749203302201</v>
      </c>
    </row>
    <row r="15" spans="1:17" x14ac:dyDescent="0.2">
      <c r="O15" t="str">
        <f>name!E4</f>
        <v>Managers, directors and senior officials</v>
      </c>
      <c r="P15" s="11">
        <f>'Occ T1'!H8</f>
        <v>6.3979603354119838</v>
      </c>
      <c r="Q15" s="11">
        <f>'Occ T1'!J8</f>
        <v>24.656986139847131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Cornwall and the Isles of Scilly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0.67704345698743751</v>
      </c>
      <c r="Q37" s="11">
        <f>'Occ T2'!J8</f>
        <v>9.9097762505971243</v>
      </c>
    </row>
    <row r="38" spans="1:17" x14ac:dyDescent="0.2">
      <c r="O38" s="10" t="str">
        <f>name!D5</f>
        <v>12 Other managers and proprietors</v>
      </c>
      <c r="P38" s="11">
        <f>'Occ T2'!H9</f>
        <v>5.7209168784245499</v>
      </c>
      <c r="Q38" s="11">
        <f>'Occ T2'!J9</f>
        <v>14.74720988925001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2.8252201808412121</v>
      </c>
      <c r="Q39" s="11">
        <f>'Occ T2'!J10</f>
        <v>8.3506301142866128</v>
      </c>
    </row>
    <row r="40" spans="1:17" x14ac:dyDescent="0.2">
      <c r="O40" s="10" t="str">
        <f>name!D7</f>
        <v>22 Health professionals</v>
      </c>
      <c r="P40" s="11">
        <f>'Occ T2'!H11</f>
        <v>3.0188473060031757</v>
      </c>
      <c r="Q40" s="11">
        <f>'Occ T2'!J11</f>
        <v>10.472808921348513</v>
      </c>
    </row>
    <row r="41" spans="1:17" x14ac:dyDescent="0.2">
      <c r="O41" s="10" t="str">
        <f>name!D8</f>
        <v>23 Teaching and other educational professionals</v>
      </c>
      <c r="P41" s="11">
        <f>'Occ T2'!H12</f>
        <v>2.2263608508982635</v>
      </c>
      <c r="Q41" s="11">
        <f>'Occ T2'!J12</f>
        <v>9.1998681110389757</v>
      </c>
    </row>
    <row r="42" spans="1:17" x14ac:dyDescent="0.2">
      <c r="O42" s="10" t="str">
        <f>name!D9</f>
        <v>24 Business, media and public service professionals</v>
      </c>
      <c r="P42" s="11">
        <f>'Occ T2'!H13</f>
        <v>4.9215717688385574</v>
      </c>
      <c r="Q42" s="11">
        <f>'Occ T2'!J13</f>
        <v>13.900442056628103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-0.19480545910711466</v>
      </c>
      <c r="Q43" s="11">
        <f>'Occ T2'!J14</f>
        <v>1.5194614431556457</v>
      </c>
    </row>
    <row r="44" spans="1:17" x14ac:dyDescent="0.2">
      <c r="O44" s="10" t="str">
        <f>name!D11</f>
        <v>32 Health and social care associate professionals</v>
      </c>
      <c r="P44" s="11">
        <f>'Occ T2'!H15</f>
        <v>0.81423051697623627</v>
      </c>
      <c r="Q44" s="11">
        <f>'Occ T2'!J15</f>
        <v>4.0550408660308577</v>
      </c>
    </row>
    <row r="45" spans="1:17" x14ac:dyDescent="0.2">
      <c r="O45" s="10" t="str">
        <f>name!D12</f>
        <v>33 Protective service occupations</v>
      </c>
      <c r="P45" s="11">
        <f>'Occ T2'!H16</f>
        <v>0.7383231387928515</v>
      </c>
      <c r="Q45" s="11">
        <f>'Occ T2'!J16</f>
        <v>1.4929942029740695</v>
      </c>
    </row>
    <row r="46" spans="1:17" x14ac:dyDescent="0.2">
      <c r="O46" s="10" t="str">
        <f>name!D13</f>
        <v>34 Culture, media and sports occupations</v>
      </c>
      <c r="P46" s="11">
        <f>'Occ T2'!H17</f>
        <v>1.5605570764518095</v>
      </c>
      <c r="Q46" s="11">
        <f>'Occ T2'!J17</f>
        <v>4.5886909756256067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0.55803441199384629</v>
      </c>
      <c r="Q47" s="11">
        <f>'Occ T2'!J18</f>
        <v>7.3231211641280147</v>
      </c>
    </row>
    <row r="48" spans="1:17" x14ac:dyDescent="0.2">
      <c r="O48" s="10" t="str">
        <f>name!D15</f>
        <v>41 Administrative occupations</v>
      </c>
      <c r="P48" s="11">
        <f>'Occ T2'!H19</f>
        <v>-2.1438064153072069</v>
      </c>
      <c r="Q48" s="11">
        <f>'Occ T2'!J19</f>
        <v>7.2969811789534891</v>
      </c>
    </row>
    <row r="49" spans="15:17" x14ac:dyDescent="0.2">
      <c r="O49" s="10" t="str">
        <f>name!D16</f>
        <v>42 Secretarial and related occupations</v>
      </c>
      <c r="P49" s="11">
        <f>'Occ T2'!H20</f>
        <v>0.10508786918328195</v>
      </c>
      <c r="Q49" s="11">
        <f>'Occ T2'!J20</f>
        <v>2.7701249742861909</v>
      </c>
    </row>
    <row r="50" spans="15:17" x14ac:dyDescent="0.2">
      <c r="O50" s="10" t="str">
        <f>name!D17</f>
        <v>51 Skilled agricultural and related trades</v>
      </c>
      <c r="P50" s="11">
        <f>'Occ T2'!H21</f>
        <v>0.31668555604307347</v>
      </c>
      <c r="Q50" s="11">
        <f>'Occ T2'!J21</f>
        <v>3.1388302941255652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-0.41197059877829822</v>
      </c>
      <c r="Q51" s="11">
        <f>'Occ T2'!J22</f>
        <v>3.0170054998928046</v>
      </c>
    </row>
    <row r="52" spans="15:17" x14ac:dyDescent="0.2">
      <c r="O52" s="10" t="str">
        <f>name!D19</f>
        <v>53 Skilled construction and building trades</v>
      </c>
      <c r="P52" s="11">
        <f>'Occ T2'!H23</f>
        <v>0.43026251763027368</v>
      </c>
      <c r="Q52" s="11">
        <f>'Occ T2'!J23</f>
        <v>4.703310001913505</v>
      </c>
    </row>
    <row r="53" spans="15:17" x14ac:dyDescent="0.2">
      <c r="O53" s="10" t="str">
        <f>name!D20</f>
        <v>54 Textiles, printing and other skilled trades</v>
      </c>
      <c r="P53" s="11">
        <f>'Occ T2'!H24</f>
        <v>6.8679469084797162E-2</v>
      </c>
      <c r="Q53" s="11">
        <f>'Occ T2'!J24</f>
        <v>2.8373549600490233</v>
      </c>
    </row>
    <row r="54" spans="15:17" x14ac:dyDescent="0.2">
      <c r="O54" s="10" t="str">
        <f>name!D21</f>
        <v>61 Caring personal service occupations</v>
      </c>
      <c r="P54" s="11">
        <f>'Occ T2'!H25</f>
        <v>3.6376594428146056</v>
      </c>
      <c r="Q54" s="11">
        <f>'Occ T2'!J25</f>
        <v>15.630137718021324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1.3968810028480627</v>
      </c>
      <c r="Q55" s="11">
        <f>'Occ T2'!J26</f>
        <v>4.9203231867148238</v>
      </c>
    </row>
    <row r="56" spans="15:17" x14ac:dyDescent="0.2">
      <c r="O56" s="10" t="str">
        <f>name!D23</f>
        <v>63 Community and civil enforcement occupations</v>
      </c>
      <c r="P56" s="11">
        <f>'Occ T2'!H27</f>
        <v>-6.0038640307019525E-2</v>
      </c>
      <c r="Q56" s="11">
        <f>'Occ T2'!J27</f>
        <v>2.8364834207876943E-2</v>
      </c>
    </row>
    <row r="57" spans="15:17" x14ac:dyDescent="0.2">
      <c r="O57" s="10" t="str">
        <f>name!D24</f>
        <v>71 Sales occupations</v>
      </c>
      <c r="P57" s="11">
        <f>'Occ T2'!H28</f>
        <v>-1.8892060338348813</v>
      </c>
      <c r="Q57" s="11">
        <f>'Occ T2'!J28</f>
        <v>7.3853332178391682</v>
      </c>
    </row>
    <row r="58" spans="15:17" x14ac:dyDescent="0.2">
      <c r="O58" s="10" t="str">
        <f>name!D25</f>
        <v>72 Customer service occupations</v>
      </c>
      <c r="P58" s="11">
        <f>'Occ T2'!H29</f>
        <v>2.3384403137105876</v>
      </c>
      <c r="Q58" s="11">
        <f>'Occ T2'!J29</f>
        <v>4.9569096401441142</v>
      </c>
    </row>
    <row r="59" spans="15:17" x14ac:dyDescent="0.2">
      <c r="O59" s="10" t="str">
        <f>name!D26</f>
        <v>81 Process, plant and machine operatives</v>
      </c>
      <c r="P59" s="11">
        <f>'Occ T2'!H30</f>
        <v>1.2408718502777463</v>
      </c>
      <c r="Q59" s="11">
        <f>'Occ T2'!J30</f>
        <v>3.9569373964213028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0.75739492357923499</v>
      </c>
      <c r="Q60" s="11">
        <f>'Occ T2'!J31</f>
        <v>4.899857550823894</v>
      </c>
    </row>
    <row r="61" spans="15:17" x14ac:dyDescent="0.2">
      <c r="O61" s="10" t="str">
        <f>name!D28</f>
        <v>91 Elementary trades and related occupations</v>
      </c>
      <c r="P61" s="11">
        <f>'Occ T2'!H32</f>
        <v>-0.36777012083488092</v>
      </c>
      <c r="Q61" s="11">
        <f>'Occ T2'!J32</f>
        <v>1.1375984064592046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2.4885287367897995</v>
      </c>
      <c r="Q62" s="11">
        <f>'Occ T2'!J33</f>
        <v>17.139603423160811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30.774000000000058</v>
      </c>
      <c r="Q64" s="11">
        <f>'Occ T2'!J35</f>
        <v>169.37871627807664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Cornwall and the Isles of Scilly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269.07099999999991</v>
      </c>
      <c r="C8" s="305">
        <f>SUM(C9:C17)</f>
        <v>281.69299999999993</v>
      </c>
      <c r="D8" s="305">
        <f>SUM(D9:D17)</f>
        <v>299.84499999999997</v>
      </c>
      <c r="E8" s="304"/>
      <c r="F8" s="305">
        <f>SUM(F9:F17)</f>
        <v>3.906801086273322</v>
      </c>
      <c r="G8" s="305">
        <f>SUM(G9:G17)</f>
        <v>5.1542179242270736</v>
      </c>
      <c r="H8" s="305">
        <f>SUM(H9:H17)</f>
        <v>7.6604790131372305</v>
      </c>
      <c r="I8" s="304"/>
      <c r="J8" s="305">
        <f>SUM(J9:J17)</f>
        <v>27.637839014255533</v>
      </c>
      <c r="K8" s="305">
        <f>SUM(K9:K17)</f>
        <v>36.293652615972199</v>
      </c>
      <c r="L8" s="305">
        <f>SUM(L9:L17)</f>
        <v>54.666864789192886</v>
      </c>
      <c r="M8" s="304"/>
      <c r="N8" s="305">
        <f>SUM(N9:N17)</f>
        <v>49.492504723829214</v>
      </c>
      <c r="O8" s="305">
        <f>SUM(O9:O17)</f>
        <v>56.397172750058814</v>
      </c>
      <c r="P8" s="305">
        <f>SUM(P9:P17)</f>
        <v>65.986687638810025</v>
      </c>
      <c r="Q8" s="306"/>
      <c r="R8" s="305">
        <f>SUM(R9:R17)</f>
        <v>14.824735695648068</v>
      </c>
      <c r="S8" s="305">
        <f>SUM(S9:S17)</f>
        <v>15.770911119980614</v>
      </c>
      <c r="T8" s="305">
        <f>SUM(T9:T17)</f>
        <v>17.958729924619757</v>
      </c>
      <c r="U8" s="306"/>
      <c r="V8" s="305">
        <f>SUM(V9:V17)</f>
        <v>14.503043702079193</v>
      </c>
      <c r="W8" s="305">
        <f>SUM(W9:W17)</f>
        <v>16.214690697133772</v>
      </c>
      <c r="X8" s="305">
        <f>SUM(X9:X17)</f>
        <v>18.930952405348251</v>
      </c>
      <c r="Y8" s="306"/>
      <c r="Z8" s="305">
        <f>SUM(Z9:Z17)</f>
        <v>60.092427668941312</v>
      </c>
      <c r="AA8" s="305">
        <f>SUM(AA9:AA17)</f>
        <v>62.405438647183708</v>
      </c>
      <c r="AB8" s="305">
        <f>SUM(AB9:AB17)</f>
        <v>65.498204391493971</v>
      </c>
      <c r="AC8" s="306"/>
      <c r="AD8" s="305">
        <f>SUM(AD9:AD17)</f>
        <v>53.038112613415294</v>
      </c>
      <c r="AE8" s="305">
        <f>SUM(AE9:AE17)</f>
        <v>49.184902475049221</v>
      </c>
      <c r="AF8" s="305">
        <f>SUM(AF9:AF17)</f>
        <v>39.739903923061838</v>
      </c>
      <c r="AG8" s="306"/>
      <c r="AH8" s="305">
        <f>SUM(AH9:AH17)</f>
        <v>35.224198890986351</v>
      </c>
      <c r="AI8" s="305">
        <f>SUM(AI9:AI17)</f>
        <v>32.450726456552104</v>
      </c>
      <c r="AJ8" s="305">
        <f>SUM(AJ9:AJ17)</f>
        <v>23.239405754102176</v>
      </c>
      <c r="AK8" s="306"/>
      <c r="AL8" s="305">
        <f>SUM(AL9:AL17)</f>
        <v>10.351336604571646</v>
      </c>
      <c r="AM8" s="305">
        <f>SUM(AM9:AM17)</f>
        <v>7.8212873138424293</v>
      </c>
      <c r="AN8" s="305">
        <f>SUM(AN9:AN17)</f>
        <v>6.1637721602338029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31.105388147709942</v>
      </c>
      <c r="C9" s="304">
        <f t="shared" ref="B9:D17" si="0">SUM(C21,C33,C51,C63,C75,C93)</f>
        <v>32.893942106189385</v>
      </c>
      <c r="D9" s="304">
        <f t="shared" si="0"/>
        <v>37.503348483121869</v>
      </c>
      <c r="E9" s="304"/>
      <c r="F9" s="304">
        <f t="shared" ref="F9:H17" si="1">SUM(F21,F33,F51,F63,F75,F93)</f>
        <v>0.39910894330298474</v>
      </c>
      <c r="G9" s="304">
        <f t="shared" si="1"/>
        <v>0.56784062676470248</v>
      </c>
      <c r="H9" s="304">
        <f t="shared" si="1"/>
        <v>0.92720191687223297</v>
      </c>
      <c r="I9" s="304"/>
      <c r="J9" s="304">
        <f t="shared" ref="J9:L17" si="2">SUM(J21,J33,J51,J63,J75,J93)</f>
        <v>3.454910274462037</v>
      </c>
      <c r="K9" s="304">
        <f t="shared" si="2"/>
        <v>4.6660909005327706</v>
      </c>
      <c r="L9" s="304">
        <f t="shared" si="2"/>
        <v>7.6135746917815972</v>
      </c>
      <c r="M9" s="304"/>
      <c r="N9" s="304">
        <f t="shared" ref="N9:P17" si="3">SUM(N21,N33,N51,N63,N75,N93)</f>
        <v>7.5307234570481558</v>
      </c>
      <c r="O9" s="304">
        <f t="shared" si="3"/>
        <v>8.60584829493129</v>
      </c>
      <c r="P9" s="304">
        <f t="shared" si="3"/>
        <v>10.313571896658388</v>
      </c>
      <c r="Q9" s="306"/>
      <c r="R9" s="304">
        <f t="shared" ref="R9:T9" si="4">SUM(R21,R33,R51,R63,R75,R93)</f>
        <v>1.8585987820740093</v>
      </c>
      <c r="S9" s="304">
        <f t="shared" si="4"/>
        <v>2.0255518404087494</v>
      </c>
      <c r="T9" s="304">
        <f t="shared" si="4"/>
        <v>2.3861163599581858</v>
      </c>
      <c r="U9" s="306"/>
      <c r="V9" s="304">
        <f t="shared" ref="V9:X9" si="5">SUM(V21,V33,V51,V63,V75,V93)</f>
        <v>2.1856343435600785</v>
      </c>
      <c r="W9" s="304">
        <f t="shared" si="5"/>
        <v>2.359488434840721</v>
      </c>
      <c r="X9" s="304">
        <f t="shared" si="5"/>
        <v>2.6030059124663194</v>
      </c>
      <c r="Y9" s="306"/>
      <c r="Z9" s="304">
        <f t="shared" ref="Z9:AB9" si="6">SUM(Z21,Z33,Z51,Z63,Z75,Z93)</f>
        <v>6.0005641847029301</v>
      </c>
      <c r="AA9" s="304">
        <f t="shared" si="6"/>
        <v>5.6749446654113784</v>
      </c>
      <c r="AB9" s="304">
        <f t="shared" si="6"/>
        <v>6.0437096379118787</v>
      </c>
      <c r="AC9" s="306"/>
      <c r="AD9" s="304">
        <f>SUM(AD21,AD33,AD51,AD63,AD75,AD93)</f>
        <v>5.1375797861152774</v>
      </c>
      <c r="AE9" s="304">
        <f t="shared" ref="AE9:AF9" si="7">SUM(AE21,AE33,AE51,AE63,AE75,AE93)</f>
        <v>4.6383541182595867</v>
      </c>
      <c r="AF9" s="304">
        <f t="shared" si="7"/>
        <v>3.7157911731117395</v>
      </c>
      <c r="AG9" s="306"/>
      <c r="AH9" s="304">
        <f t="shared" ref="AH9:AJ9" si="8">SUM(AH21,AH33,AH51,AH63,AH75,AH93)</f>
        <v>3.7929873977431381</v>
      </c>
      <c r="AI9" s="304">
        <f t="shared" si="8"/>
        <v>3.6970419741797094</v>
      </c>
      <c r="AJ9" s="304">
        <f t="shared" si="8"/>
        <v>3.2690156079705681</v>
      </c>
      <c r="AK9" s="306"/>
      <c r="AL9" s="304">
        <f t="shared" ref="AL9:AN9" si="9">SUM(AL21,AL33,AL51,AL63,AL75,AL93)</f>
        <v>0.74528097870132615</v>
      </c>
      <c r="AM9" s="304">
        <f t="shared" si="9"/>
        <v>0.65878125086047967</v>
      </c>
      <c r="AN9" s="304">
        <f t="shared" si="9"/>
        <v>0.63136128639096378</v>
      </c>
    </row>
    <row r="10" spans="1:40" x14ac:dyDescent="0.2">
      <c r="A10" s="13" t="str">
        <f>name!E5</f>
        <v>Professional occupations</v>
      </c>
      <c r="B10" s="304">
        <f t="shared" si="0"/>
        <v>54.65308645115158</v>
      </c>
      <c r="C10" s="304">
        <f t="shared" si="0"/>
        <v>59.741261436096856</v>
      </c>
      <c r="D10" s="304">
        <f t="shared" si="0"/>
        <v>67.645086557732796</v>
      </c>
      <c r="E10" s="304"/>
      <c r="F10" s="304">
        <f t="shared" si="1"/>
        <v>2.8374627518998299</v>
      </c>
      <c r="G10" s="304">
        <f t="shared" si="1"/>
        <v>3.667577682073806</v>
      </c>
      <c r="H10" s="304">
        <f t="shared" si="1"/>
        <v>5.2204564364473143</v>
      </c>
      <c r="I10" s="304"/>
      <c r="J10" s="304">
        <f t="shared" si="2"/>
        <v>14.889714891481187</v>
      </c>
      <c r="K10" s="304">
        <f t="shared" si="2"/>
        <v>18.83255445040448</v>
      </c>
      <c r="L10" s="304">
        <f t="shared" si="2"/>
        <v>26.198117227672761</v>
      </c>
      <c r="M10" s="304"/>
      <c r="N10" s="304">
        <f t="shared" si="3"/>
        <v>17.293352354007911</v>
      </c>
      <c r="O10" s="304">
        <f t="shared" si="3"/>
        <v>18.51035413758224</v>
      </c>
      <c r="P10" s="304">
        <f t="shared" si="3"/>
        <v>18.774371192762594</v>
      </c>
      <c r="Q10" s="306"/>
      <c r="R10" s="304">
        <f t="shared" ref="R10:T10" si="10">SUM(R22,R34,R52,R64,R76,R94)</f>
        <v>2.7799228431468745</v>
      </c>
      <c r="S10" s="304">
        <f t="shared" si="10"/>
        <v>2.1574918341353495</v>
      </c>
      <c r="T10" s="304">
        <f t="shared" si="10"/>
        <v>1.6953723970392205</v>
      </c>
      <c r="U10" s="306"/>
      <c r="V10" s="304">
        <f t="shared" ref="V10:X10" si="11">SUM(V22,V34,V52,V64,V76,V94)</f>
        <v>2.5175513318855902</v>
      </c>
      <c r="W10" s="304">
        <f t="shared" si="11"/>
        <v>2.5748337365341269</v>
      </c>
      <c r="X10" s="304">
        <f t="shared" si="11"/>
        <v>2.6108168330933377</v>
      </c>
      <c r="Y10" s="306"/>
      <c r="Z10" s="304">
        <f t="shared" ref="Z10:AB10" si="12">SUM(Z22,Z34,Z52,Z64,Z76,Z94)</f>
        <v>6.7855774443993546</v>
      </c>
      <c r="AA10" s="304">
        <f t="shared" si="12"/>
        <v>7.0612706101288456</v>
      </c>
      <c r="AB10" s="304">
        <f t="shared" si="12"/>
        <v>7.609199521540658</v>
      </c>
      <c r="AC10" s="306"/>
      <c r="AD10" s="304">
        <f t="shared" ref="AD10:AF10" si="13">SUM(AD22,AD34,AD52,AD64,AD76,AD94)</f>
        <v>4.3234881108561076</v>
      </c>
      <c r="AE10" s="304">
        <f t="shared" si="13"/>
        <v>3.8770111071274367</v>
      </c>
      <c r="AF10" s="304">
        <f t="shared" si="13"/>
        <v>3.0530912334097753</v>
      </c>
      <c r="AG10" s="306"/>
      <c r="AH10" s="304">
        <f t="shared" ref="AH10:AJ10" si="14">SUM(AH22,AH34,AH52,AH64,AH76,AH94)</f>
        <v>2.7197638529751527</v>
      </c>
      <c r="AI10" s="304">
        <f t="shared" si="14"/>
        <v>2.5457972950008658</v>
      </c>
      <c r="AJ10" s="304">
        <f t="shared" si="14"/>
        <v>1.9867401165866814</v>
      </c>
      <c r="AK10" s="306"/>
      <c r="AL10" s="304">
        <f t="shared" ref="AL10:AN10" si="15">SUM(AL22,AL34,AL52,AL64,AL76,AL94)</f>
        <v>0.5062528704995739</v>
      </c>
      <c r="AM10" s="304">
        <f t="shared" si="15"/>
        <v>0.51437058310970774</v>
      </c>
      <c r="AN10" s="304">
        <f t="shared" si="15"/>
        <v>0.49692159918044498</v>
      </c>
    </row>
    <row r="11" spans="1:40" x14ac:dyDescent="0.2">
      <c r="A11" s="13" t="str">
        <f>name!E6</f>
        <v>Associate professional occupations</v>
      </c>
      <c r="B11" s="304">
        <f>SUM(B23,B35,B53,B65,B77,B95)</f>
        <v>32.067974336254153</v>
      </c>
      <c r="C11" s="304">
        <f t="shared" si="0"/>
        <v>32.199012803690671</v>
      </c>
      <c r="D11" s="304">
        <f>SUM(D23,D35,D53,D65,D77,D95)</f>
        <v>35.544314021361799</v>
      </c>
      <c r="E11" s="304"/>
      <c r="F11" s="304">
        <f t="shared" si="1"/>
        <v>0.37696883342227883</v>
      </c>
      <c r="G11" s="304">
        <f t="shared" si="1"/>
        <v>0.48485029035266902</v>
      </c>
      <c r="H11" s="304">
        <f t="shared" si="1"/>
        <v>0.77258994024684646</v>
      </c>
      <c r="I11" s="304"/>
      <c r="J11" s="304">
        <f t="shared" si="2"/>
        <v>4.3661769939669242</v>
      </c>
      <c r="K11" s="304">
        <f t="shared" si="2"/>
        <v>5.5429239106442907</v>
      </c>
      <c r="L11" s="304">
        <f t="shared" si="2"/>
        <v>8.4631706245273222</v>
      </c>
      <c r="M11" s="304"/>
      <c r="N11" s="304">
        <f t="shared" si="3"/>
        <v>8.618449832595255</v>
      </c>
      <c r="O11" s="304">
        <f t="shared" si="3"/>
        <v>9.2336295550745753</v>
      </c>
      <c r="P11" s="304">
        <f t="shared" si="3"/>
        <v>10.305642849417305</v>
      </c>
      <c r="Q11" s="306"/>
      <c r="R11" s="304">
        <f t="shared" ref="R11:T11" si="16">SUM(R23,R35,R53,R65,R77,R95)</f>
        <v>2.4200029164888983</v>
      </c>
      <c r="S11" s="304">
        <f t="shared" si="16"/>
        <v>2.3520939019311919</v>
      </c>
      <c r="T11" s="304">
        <f t="shared" si="16"/>
        <v>2.4199318454595842</v>
      </c>
      <c r="U11" s="306"/>
      <c r="V11" s="304">
        <f t="shared" ref="V11:X11" si="17">SUM(V23,V35,V53,V65,V77,V95)</f>
        <v>2.0620909489338897</v>
      </c>
      <c r="W11" s="304">
        <f t="shared" si="17"/>
        <v>2.0240261739891428</v>
      </c>
      <c r="X11" s="304">
        <f t="shared" si="17"/>
        <v>2.1436529530523321</v>
      </c>
      <c r="Y11" s="306"/>
      <c r="Z11" s="304">
        <f t="shared" ref="Z11:AB11" si="18">SUM(Z23,Z35,Z53,Z65,Z77,Z95)</f>
        <v>6.4192744267417927</v>
      </c>
      <c r="AA11" s="304">
        <f t="shared" si="18"/>
        <v>6.0633413656796638</v>
      </c>
      <c r="AB11" s="304">
        <f t="shared" si="18"/>
        <v>6.2781471189947418</v>
      </c>
      <c r="AC11" s="306"/>
      <c r="AD11" s="304">
        <f t="shared" ref="AD11:AF11" si="19">SUM(AD23,AD35,AD53,AD65,AD77,AD95)</f>
        <v>4.4279445693138459</v>
      </c>
      <c r="AE11" s="304">
        <f t="shared" si="19"/>
        <v>3.6330121616908868</v>
      </c>
      <c r="AF11" s="304">
        <f t="shared" si="19"/>
        <v>2.7519613137097116</v>
      </c>
      <c r="AG11" s="306"/>
      <c r="AH11" s="304">
        <f t="shared" ref="AH11:AJ11" si="20">SUM(AH23,AH35,AH53,AH65,AH77,AH95)</f>
        <v>2.8309238690140335</v>
      </c>
      <c r="AI11" s="304">
        <f t="shared" si="20"/>
        <v>2.4112244653527752</v>
      </c>
      <c r="AJ11" s="304">
        <f t="shared" si="20"/>
        <v>1.9617203829365915</v>
      </c>
      <c r="AK11" s="306"/>
      <c r="AL11" s="304">
        <f t="shared" ref="AL11:AN11" si="21">SUM(AL23,AL35,AL53,AL65,AL77,AL95)</f>
        <v>0.54614194577723751</v>
      </c>
      <c r="AM11" s="304">
        <f t="shared" si="21"/>
        <v>0.45391097897547261</v>
      </c>
      <c r="AN11" s="304">
        <f t="shared" si="21"/>
        <v>0.44749699301736195</v>
      </c>
    </row>
    <row r="12" spans="1:40" x14ac:dyDescent="0.2">
      <c r="A12" s="13" t="str">
        <f>name!E7</f>
        <v>Administrative and secretarial occupations</v>
      </c>
      <c r="B12" s="304">
        <f t="shared" si="0"/>
        <v>25.142195262495868</v>
      </c>
      <c r="C12" s="304">
        <f t="shared" si="0"/>
        <v>24.135124947901033</v>
      </c>
      <c r="D12" s="304">
        <f t="shared" si="0"/>
        <v>23.103476716371965</v>
      </c>
      <c r="E12" s="304"/>
      <c r="F12" s="304">
        <f t="shared" si="1"/>
        <v>0.12564682594234969</v>
      </c>
      <c r="G12" s="304">
        <f t="shared" si="1"/>
        <v>0.17325464028392054</v>
      </c>
      <c r="H12" s="304">
        <f t="shared" si="1"/>
        <v>0.30718868874428901</v>
      </c>
      <c r="I12" s="304"/>
      <c r="J12" s="304">
        <f t="shared" si="2"/>
        <v>1.5697370844821914</v>
      </c>
      <c r="K12" s="304">
        <f t="shared" si="2"/>
        <v>2.113159587071078</v>
      </c>
      <c r="L12" s="304">
        <f t="shared" si="2"/>
        <v>3.3342790870837344</v>
      </c>
      <c r="M12" s="304"/>
      <c r="N12" s="304">
        <f t="shared" si="3"/>
        <v>4.6155137595157747</v>
      </c>
      <c r="O12" s="304">
        <f t="shared" si="3"/>
        <v>5.3908887498566731</v>
      </c>
      <c r="P12" s="304">
        <f t="shared" si="3"/>
        <v>7.1259445564860382</v>
      </c>
      <c r="Q12" s="306"/>
      <c r="R12" s="304">
        <f t="shared" ref="R12:T12" si="22">SUM(R24,R36,R54,R66,R78,R96)</f>
        <v>1.8624606587072998</v>
      </c>
      <c r="S12" s="304">
        <f t="shared" si="22"/>
        <v>2.0700419370278551</v>
      </c>
      <c r="T12" s="304">
        <f t="shared" si="22"/>
        <v>2.3377529183135097</v>
      </c>
      <c r="U12" s="306"/>
      <c r="V12" s="304">
        <f t="shared" ref="V12:X12" si="23">SUM(V24,V36,V54,V66,V78,V96)</f>
        <v>1.6939244746650031</v>
      </c>
      <c r="W12" s="304">
        <f t="shared" si="23"/>
        <v>1.8206684760792302</v>
      </c>
      <c r="X12" s="304">
        <f t="shared" si="23"/>
        <v>2.2387405881302325</v>
      </c>
      <c r="Y12" s="306"/>
      <c r="Z12" s="304">
        <f t="shared" ref="Z12:AA12" si="24">SUM(Z24,Z36,Z54,Z66,Z78,Z96)</f>
        <v>5.574461489128705</v>
      </c>
      <c r="AA12" s="304">
        <f t="shared" si="24"/>
        <v>5.3444219797499866</v>
      </c>
      <c r="AB12" s="304">
        <f>SUM(AB24,AB36,AB54,AB66,AB78,AB96)</f>
        <v>4.2254824789830412</v>
      </c>
      <c r="AC12" s="306"/>
      <c r="AD12" s="304">
        <f t="shared" ref="AD12:AE12" si="25">SUM(AD24,AD36,AD54,AD66,AD78,AD96)</f>
        <v>5.5920563737367122</v>
      </c>
      <c r="AE12" s="304">
        <f t="shared" si="25"/>
        <v>4.388109117318737</v>
      </c>
      <c r="AF12" s="304">
        <f>SUM(AF24,AF36,AF54,AF66,AF78,AF96)</f>
        <v>2.4083440452229889</v>
      </c>
      <c r="AG12" s="306"/>
      <c r="AH12" s="304">
        <f t="shared" ref="AH12:AI12" si="26">SUM(AH24,AH36,AH54,AH66,AH78,AH96)</f>
        <v>3.5071046180987833</v>
      </c>
      <c r="AI12" s="304">
        <f t="shared" si="26"/>
        <v>2.3884242571452856</v>
      </c>
      <c r="AJ12" s="304">
        <f>SUM(AJ24,AJ36,AJ54,AJ66,AJ78,AJ96)</f>
        <v>0.93989284916165494</v>
      </c>
      <c r="AK12" s="306"/>
      <c r="AL12" s="304">
        <f t="shared" ref="AL12:AM12" si="27">SUM(AL24,AL36,AL54,AL66,AL78,AL96)</f>
        <v>0.60128997821905017</v>
      </c>
      <c r="AM12" s="304">
        <f t="shared" si="27"/>
        <v>0.44615620336826639</v>
      </c>
      <c r="AN12" s="304">
        <f>SUM(AN24,AN36,AN54,AN66,AN78,AN96)</f>
        <v>0.18585150424647359</v>
      </c>
    </row>
    <row r="13" spans="1:40" x14ac:dyDescent="0.2">
      <c r="A13" s="13" t="str">
        <f>name!E8</f>
        <v>Skilled trades occupations</v>
      </c>
      <c r="B13" s="304">
        <f t="shared" si="0"/>
        <v>30.005929881773252</v>
      </c>
      <c r="C13" s="304">
        <f t="shared" si="0"/>
        <v>30.669861173398438</v>
      </c>
      <c r="D13" s="304">
        <f t="shared" si="0"/>
        <v>30.409586825753109</v>
      </c>
      <c r="E13" s="304"/>
      <c r="F13" s="304">
        <f t="shared" si="1"/>
        <v>4.8013471907513844E-2</v>
      </c>
      <c r="G13" s="304">
        <f t="shared" si="1"/>
        <v>6.9884597198372048E-2</v>
      </c>
      <c r="H13" s="304">
        <f t="shared" si="1"/>
        <v>0.11399557608079072</v>
      </c>
      <c r="I13" s="304"/>
      <c r="J13" s="304">
        <f t="shared" si="2"/>
        <v>0.54622250550991702</v>
      </c>
      <c r="K13" s="304">
        <f t="shared" si="2"/>
        <v>0.86288492998339383</v>
      </c>
      <c r="L13" s="304">
        <f t="shared" si="2"/>
        <v>1.4833752284006154</v>
      </c>
      <c r="M13" s="304"/>
      <c r="N13" s="304">
        <f t="shared" si="3"/>
        <v>1.871023485319363</v>
      </c>
      <c r="O13" s="304">
        <f t="shared" si="3"/>
        <v>2.4326487269947523</v>
      </c>
      <c r="P13" s="304">
        <f t="shared" si="3"/>
        <v>3.1526747839063072</v>
      </c>
      <c r="Q13" s="306"/>
      <c r="R13" s="304">
        <f t="shared" ref="R13:T13" si="28">SUM(R25,R37,R55,R67,R79,R97)</f>
        <v>0.93077417537941987</v>
      </c>
      <c r="S13" s="304">
        <f t="shared" si="28"/>
        <v>1.1783227180981994</v>
      </c>
      <c r="T13" s="304">
        <f t="shared" si="28"/>
        <v>1.534788919663872</v>
      </c>
      <c r="U13" s="306"/>
      <c r="V13" s="304">
        <f t="shared" ref="V13:X13" si="29">SUM(V25,V37,V55,V67,V79,V97)</f>
        <v>1.6639785832682077</v>
      </c>
      <c r="W13" s="304">
        <f t="shared" si="29"/>
        <v>2.0489404993961102</v>
      </c>
      <c r="X13" s="304">
        <f t="shared" si="29"/>
        <v>2.4553571549592821</v>
      </c>
      <c r="Y13" s="306"/>
      <c r="Z13" s="304">
        <f t="shared" ref="Z13:AB13" si="30">SUM(Z25,Z37,Z55,Z67,Z79,Z97)</f>
        <v>9.7977677779853458</v>
      </c>
      <c r="AA13" s="304">
        <f t="shared" si="30"/>
        <v>10.227238004842562</v>
      </c>
      <c r="AB13" s="304">
        <f t="shared" si="30"/>
        <v>10.194740214926503</v>
      </c>
      <c r="AC13" s="306"/>
      <c r="AD13" s="304">
        <f t="shared" ref="AD13:AF13" si="31">SUM(AD25,AD37,AD55,AD67,AD79,AD97)</f>
        <v>7.9098490085936808</v>
      </c>
      <c r="AE13" s="304">
        <f t="shared" si="31"/>
        <v>7.4577795154966022</v>
      </c>
      <c r="AF13" s="304">
        <f t="shared" si="31"/>
        <v>6.6837611253850797</v>
      </c>
      <c r="AG13" s="306"/>
      <c r="AH13" s="304">
        <f t="shared" ref="AH13:AJ13" si="32">SUM(AH25,AH37,AH55,AH67,AH79,AH97)</f>
        <v>4.9586837555575816</v>
      </c>
      <c r="AI13" s="304">
        <f t="shared" si="32"/>
        <v>4.8773458861265979</v>
      </c>
      <c r="AJ13" s="304">
        <f t="shared" si="32"/>
        <v>4.2156387408788198</v>
      </c>
      <c r="AK13" s="306"/>
      <c r="AL13" s="304">
        <f t="shared" ref="AL13:AN13" si="33">SUM(AL25,AL37,AL55,AL67,AL79,AL97)</f>
        <v>2.2796171182522231</v>
      </c>
      <c r="AM13" s="304">
        <f t="shared" si="33"/>
        <v>1.514816295261848</v>
      </c>
      <c r="AN13" s="304">
        <f t="shared" si="33"/>
        <v>0.57525508155184468</v>
      </c>
    </row>
    <row r="14" spans="1:40" x14ac:dyDescent="0.2">
      <c r="A14" s="13" t="str">
        <f>name!E9</f>
        <v>Caring, leisure and other service occupations</v>
      </c>
      <c r="B14" s="304">
        <f t="shared" si="0"/>
        <v>25.481094214658803</v>
      </c>
      <c r="C14" s="304">
        <f t="shared" si="0"/>
        <v>27.721626036878252</v>
      </c>
      <c r="D14" s="304">
        <f t="shared" si="0"/>
        <v>30.455596020014447</v>
      </c>
      <c r="E14" s="304"/>
      <c r="F14" s="304">
        <f t="shared" si="1"/>
        <v>2.4499311229829554E-2</v>
      </c>
      <c r="G14" s="304">
        <f t="shared" si="1"/>
        <v>3.6095019356708072E-2</v>
      </c>
      <c r="H14" s="304">
        <f t="shared" si="1"/>
        <v>5.8193053004962934E-2</v>
      </c>
      <c r="I14" s="304"/>
      <c r="J14" s="304">
        <f t="shared" si="2"/>
        <v>0.90228341615813101</v>
      </c>
      <c r="K14" s="304">
        <f t="shared" si="2"/>
        <v>1.2909145291404278</v>
      </c>
      <c r="L14" s="304">
        <f t="shared" si="2"/>
        <v>2.2041818461933418</v>
      </c>
      <c r="M14" s="304"/>
      <c r="N14" s="304">
        <f t="shared" si="3"/>
        <v>2.948238001554278</v>
      </c>
      <c r="O14" s="304">
        <f t="shared" si="3"/>
        <v>3.6591669891746235</v>
      </c>
      <c r="P14" s="304">
        <f t="shared" si="3"/>
        <v>4.6064711023392029</v>
      </c>
      <c r="Q14" s="306"/>
      <c r="R14" s="304">
        <f>SUM(R26,R38,R56,R68,R80,R98)</f>
        <v>2.3072965674558241</v>
      </c>
      <c r="S14" s="304">
        <f t="shared" ref="S14:T14" si="34">SUM(S26,S38,S56,S68,S80,S98)</f>
        <v>2.5849738214947959</v>
      </c>
      <c r="T14" s="304">
        <f t="shared" si="34"/>
        <v>2.9288065204745655</v>
      </c>
      <c r="U14" s="306"/>
      <c r="V14" s="304">
        <f t="shared" ref="V14:X14" si="35">SUM(V26,V38,V56,V68,V80,V98)</f>
        <v>1.6973696867218591</v>
      </c>
      <c r="W14" s="304">
        <f t="shared" si="35"/>
        <v>1.992574822225551</v>
      </c>
      <c r="X14" s="304">
        <f t="shared" si="35"/>
        <v>2.4479611875980263</v>
      </c>
      <c r="Y14" s="306"/>
      <c r="Z14" s="304">
        <f t="shared" ref="Z14:AB14" si="36">SUM(Z26,Z38,Z56,Z68,Z80,Z98)</f>
        <v>8.8634105595807053</v>
      </c>
      <c r="AA14" s="304">
        <f t="shared" si="36"/>
        <v>9.947770465728123</v>
      </c>
      <c r="AB14" s="304">
        <f t="shared" si="36"/>
        <v>11.435962904505629</v>
      </c>
      <c r="AC14" s="306"/>
      <c r="AD14" s="304">
        <f t="shared" ref="AD14:AF14" si="37">SUM(AD26,AD38,AD56,AD68,AD80,AD98)</f>
        <v>6.2941610247197124</v>
      </c>
      <c r="AE14" s="304">
        <f t="shared" si="37"/>
        <v>5.9586705355787366</v>
      </c>
      <c r="AF14" s="304">
        <f t="shared" si="37"/>
        <v>4.564180236876525</v>
      </c>
      <c r="AG14" s="306"/>
      <c r="AH14" s="304">
        <f t="shared" ref="AH14:AJ14" si="38">SUM(AH26,AH38,AH56,AH68,AH80,AH98)</f>
        <v>2.0055658273250381</v>
      </c>
      <c r="AI14" s="304">
        <f t="shared" si="38"/>
        <v>1.8936217898973218</v>
      </c>
      <c r="AJ14" s="304">
        <f t="shared" si="38"/>
        <v>1.887208771911318</v>
      </c>
      <c r="AK14" s="306"/>
      <c r="AL14" s="304">
        <f t="shared" ref="AL14:AN14" si="39">SUM(AL26,AL38,AL56,AL68,AL80,AL98)</f>
        <v>0.43826981991342734</v>
      </c>
      <c r="AM14" s="304">
        <f t="shared" si="39"/>
        <v>0.35783806428196396</v>
      </c>
      <c r="AN14" s="304">
        <f t="shared" si="39"/>
        <v>0.32263039711087993</v>
      </c>
    </row>
    <row r="15" spans="1:40" x14ac:dyDescent="0.2">
      <c r="A15" s="13" t="str">
        <f>name!E10</f>
        <v>Sales and customer service occupations</v>
      </c>
      <c r="B15" s="304">
        <f t="shared" si="0"/>
        <v>25.405984591362728</v>
      </c>
      <c r="C15" s="304">
        <f t="shared" si="0"/>
        <v>25.553150733885399</v>
      </c>
      <c r="D15" s="304">
        <f t="shared" si="0"/>
        <v>25.855218871238456</v>
      </c>
      <c r="E15" s="304"/>
      <c r="F15" s="304">
        <f t="shared" si="1"/>
        <v>5.4122763272857005E-2</v>
      </c>
      <c r="G15" s="304">
        <f t="shared" si="1"/>
        <v>8.1325868167223453E-2</v>
      </c>
      <c r="H15" s="304">
        <f t="shared" si="1"/>
        <v>0.12802975231671679</v>
      </c>
      <c r="I15" s="304"/>
      <c r="J15" s="304">
        <f t="shared" si="2"/>
        <v>0.84265863101851668</v>
      </c>
      <c r="K15" s="304">
        <f t="shared" si="2"/>
        <v>1.2051490734071371</v>
      </c>
      <c r="L15" s="304">
        <f t="shared" si="2"/>
        <v>2.0915987489754957</v>
      </c>
      <c r="M15" s="304"/>
      <c r="N15" s="304">
        <f t="shared" si="3"/>
        <v>3.2908374917405148</v>
      </c>
      <c r="O15" s="304">
        <f t="shared" si="3"/>
        <v>4.0391418924026148</v>
      </c>
      <c r="P15" s="304">
        <f t="shared" si="3"/>
        <v>5.3405402160398445</v>
      </c>
      <c r="Q15" s="306"/>
      <c r="R15" s="304">
        <f t="shared" ref="R15:T15" si="40">SUM(R27,R39,R57,R69,R81,R99)</f>
        <v>1.1285496028181952</v>
      </c>
      <c r="S15" s="304">
        <f t="shared" si="40"/>
        <v>1.3238574579081783</v>
      </c>
      <c r="T15" s="304">
        <f t="shared" si="40"/>
        <v>1.7112774231395864</v>
      </c>
      <c r="U15" s="306"/>
      <c r="V15" s="304">
        <f t="shared" ref="V15:X15" si="41">SUM(V27,V39,V57,V69,V81,V99)</f>
        <v>0.94303116819233668</v>
      </c>
      <c r="W15" s="304">
        <f t="shared" si="41"/>
        <v>1.0889858533662171</v>
      </c>
      <c r="X15" s="304">
        <f t="shared" si="41"/>
        <v>1.3147961237188446</v>
      </c>
      <c r="Y15" s="306"/>
      <c r="Z15" s="304">
        <f t="shared" ref="Z15:AB15" si="42">SUM(Z27,Z39,Z57,Z69,Z81,Z99)</f>
        <v>7.0628996790219851</v>
      </c>
      <c r="AA15" s="304">
        <f t="shared" si="42"/>
        <v>7.3172634707489177</v>
      </c>
      <c r="AB15" s="304">
        <f t="shared" si="42"/>
        <v>8.1321623064235933</v>
      </c>
      <c r="AC15" s="306"/>
      <c r="AD15" s="304">
        <f t="shared" ref="AD15:AF15" si="43">SUM(AD27,AD39,AD57,AD69,AD81,AD99)</f>
        <v>6.4261400900931829</v>
      </c>
      <c r="AE15" s="304">
        <f t="shared" si="43"/>
        <v>5.9116350457438109</v>
      </c>
      <c r="AF15" s="304">
        <f t="shared" si="43"/>
        <v>4.8965682150040237</v>
      </c>
      <c r="AG15" s="306"/>
      <c r="AH15" s="304">
        <f t="shared" ref="AH15:AJ15" si="44">SUM(AH27,AH39,AH57,AH69,AH81,AH99)</f>
        <v>4.4037684906698482</v>
      </c>
      <c r="AI15" s="304">
        <f t="shared" si="44"/>
        <v>3.7488253143833399</v>
      </c>
      <c r="AJ15" s="304">
        <f t="shared" si="44"/>
        <v>1.5987691905881434</v>
      </c>
      <c r="AK15" s="306"/>
      <c r="AL15" s="304">
        <f t="shared" ref="AL15:AN15" si="45">SUM(AL27,AL39,AL57,AL69,AL81,AL99)</f>
        <v>1.2539766745352914</v>
      </c>
      <c r="AM15" s="304">
        <f t="shared" si="45"/>
        <v>0.83696675775795804</v>
      </c>
      <c r="AN15" s="304">
        <f t="shared" si="45"/>
        <v>0.6414768950322014</v>
      </c>
    </row>
    <row r="16" spans="1:40" x14ac:dyDescent="0.2">
      <c r="A16" s="13" t="str">
        <f>name!E11</f>
        <v>Process, plant and machine operatives</v>
      </c>
      <c r="B16" s="304">
        <f t="shared" si="0"/>
        <v>13.205607444630074</v>
      </c>
      <c r="C16" s="304">
        <f t="shared" si="0"/>
        <v>14.90895082547391</v>
      </c>
      <c r="D16" s="304">
        <f t="shared" si="0"/>
        <v>15.203874218487059</v>
      </c>
      <c r="E16" s="304"/>
      <c r="F16" s="304">
        <f t="shared" si="1"/>
        <v>2.6934543150117493E-2</v>
      </c>
      <c r="G16" s="304">
        <f t="shared" si="1"/>
        <v>4.9889820662458735E-2</v>
      </c>
      <c r="H16" s="304">
        <f t="shared" si="1"/>
        <v>9.7028554570474795E-2</v>
      </c>
      <c r="I16" s="304"/>
      <c r="J16" s="304">
        <f t="shared" si="2"/>
        <v>0.24917747761645762</v>
      </c>
      <c r="K16" s="304">
        <f t="shared" si="2"/>
        <v>0.41890467024898015</v>
      </c>
      <c r="L16" s="304">
        <f t="shared" si="2"/>
        <v>0.75072171576285907</v>
      </c>
      <c r="M16" s="304"/>
      <c r="N16" s="304">
        <f t="shared" si="3"/>
        <v>0.62098835357854476</v>
      </c>
      <c r="O16" s="304">
        <f t="shared" si="3"/>
        <v>0.92049094619140792</v>
      </c>
      <c r="P16" s="304">
        <f t="shared" si="3"/>
        <v>1.4972359277905507</v>
      </c>
      <c r="Q16" s="306"/>
      <c r="R16" s="304">
        <f t="shared" ref="R16:T16" si="46">SUM(R28,R40,R58,R70,R82,R100)</f>
        <v>0.27092082931719363</v>
      </c>
      <c r="S16" s="304">
        <f t="shared" si="46"/>
        <v>0.41531975477855576</v>
      </c>
      <c r="T16" s="304">
        <f t="shared" si="46"/>
        <v>0.65220220826364672</v>
      </c>
      <c r="U16" s="306"/>
      <c r="V16" s="304">
        <f t="shared" ref="V16:X16" si="47">SUM(V28,V40,V58,V70,V82,V100)</f>
        <v>0.46399731976813435</v>
      </c>
      <c r="W16" s="304">
        <f t="shared" si="47"/>
        <v>0.67368860910814932</v>
      </c>
      <c r="X16" s="304">
        <f t="shared" si="47"/>
        <v>0.89238908594050825</v>
      </c>
      <c r="Y16" s="306"/>
      <c r="Z16" s="304">
        <f t="shared" ref="Z16:AB16" si="48">SUM(Z28,Z40,Z58,Z70,Z82,Z100)</f>
        <v>3.1059398165134504</v>
      </c>
      <c r="AA16" s="304">
        <f t="shared" si="48"/>
        <v>3.9314817084701104</v>
      </c>
      <c r="AB16" s="304">
        <f t="shared" si="48"/>
        <v>4.5485180665497476</v>
      </c>
      <c r="AC16" s="306"/>
      <c r="AD16" s="304">
        <f t="shared" ref="AD16:AF16" si="49">SUM(AD28,AD40,AD58,AD70,AD82,AD100)</f>
        <v>3.9158761763948062</v>
      </c>
      <c r="AE16" s="304">
        <f t="shared" si="49"/>
        <v>4.3271960674182512</v>
      </c>
      <c r="AF16" s="304">
        <f t="shared" si="49"/>
        <v>4.0767091008906933</v>
      </c>
      <c r="AG16" s="306"/>
      <c r="AH16" s="304">
        <f t="shared" ref="AH16:AJ16" si="50">SUM(AH28,AH40,AH58,AH70,AH82,AH100)</f>
        <v>3.1972066357769928</v>
      </c>
      <c r="AI16" s="304">
        <f t="shared" si="50"/>
        <v>3.2234112838007332</v>
      </c>
      <c r="AJ16" s="304">
        <f t="shared" si="50"/>
        <v>2.0486387237986143</v>
      </c>
      <c r="AK16" s="306"/>
      <c r="AL16" s="304">
        <f t="shared" ref="AL16:AN16" si="51">SUM(AL28,AL40,AL58,AL70,AL82,AL100)</f>
        <v>1.3545662925143771</v>
      </c>
      <c r="AM16" s="304">
        <f t="shared" si="51"/>
        <v>0.9485679647952624</v>
      </c>
      <c r="AN16" s="304">
        <f t="shared" si="51"/>
        <v>0.64043083491996322</v>
      </c>
    </row>
    <row r="17" spans="1:40" x14ac:dyDescent="0.2">
      <c r="A17" s="13" t="str">
        <f>name!E12</f>
        <v>Elementary occupations</v>
      </c>
      <c r="B17" s="304">
        <f t="shared" si="0"/>
        <v>32.003739669963515</v>
      </c>
      <c r="C17" s="304">
        <f t="shared" si="0"/>
        <v>33.870069936486004</v>
      </c>
      <c r="D17" s="304">
        <f t="shared" si="0"/>
        <v>34.124498285918449</v>
      </c>
      <c r="E17" s="304"/>
      <c r="F17" s="304">
        <f t="shared" si="1"/>
        <v>1.4043642145560663E-2</v>
      </c>
      <c r="G17" s="304">
        <f t="shared" si="1"/>
        <v>2.3499379367214308E-2</v>
      </c>
      <c r="H17" s="304">
        <f t="shared" si="1"/>
        <v>3.5795094853601064E-2</v>
      </c>
      <c r="I17" s="304"/>
      <c r="J17" s="304">
        <f t="shared" si="2"/>
        <v>0.81695773956017403</v>
      </c>
      <c r="K17" s="304">
        <f t="shared" si="2"/>
        <v>1.3610705645396473</v>
      </c>
      <c r="L17" s="304">
        <f t="shared" si="2"/>
        <v>2.5278456187951583</v>
      </c>
      <c r="M17" s="304"/>
      <c r="N17" s="304">
        <f t="shared" si="3"/>
        <v>2.7033779884694034</v>
      </c>
      <c r="O17" s="304">
        <f t="shared" si="3"/>
        <v>3.6050034578506436</v>
      </c>
      <c r="P17" s="304">
        <f t="shared" si="3"/>
        <v>4.8702351134098034</v>
      </c>
      <c r="Q17" s="306"/>
      <c r="R17" s="304">
        <f t="shared" ref="R17:T17" si="52">SUM(R29,R41,R59,R71,R83,R101)</f>
        <v>1.2662093202603555</v>
      </c>
      <c r="S17" s="304">
        <f t="shared" si="52"/>
        <v>1.6632578541977401</v>
      </c>
      <c r="T17" s="304">
        <f t="shared" si="52"/>
        <v>2.2924813323075841</v>
      </c>
      <c r="U17" s="306"/>
      <c r="V17" s="304">
        <f t="shared" ref="V17:X17" si="53">SUM(V29,V41,V59,V71,V83,V101)</f>
        <v>1.2754658450840959</v>
      </c>
      <c r="W17" s="304">
        <f t="shared" si="53"/>
        <v>1.6314840915945215</v>
      </c>
      <c r="X17" s="304">
        <f t="shared" si="53"/>
        <v>2.2242325663893672</v>
      </c>
      <c r="Y17" s="306"/>
      <c r="Z17" s="304">
        <f t="shared" ref="Z17:AB17" si="54">SUM(Z29,Z41,Z59,Z71,Z83,Z101)</f>
        <v>6.482532290867038</v>
      </c>
      <c r="AA17" s="304">
        <f t="shared" si="54"/>
        <v>6.8377063764241184</v>
      </c>
      <c r="AB17" s="304">
        <f t="shared" si="54"/>
        <v>7.0302821416581835</v>
      </c>
      <c r="AC17" s="306"/>
      <c r="AD17" s="304">
        <f t="shared" ref="AD17:AF17" si="55">SUM(AD29,AD41,AD59,AD71,AD83,AD101)</f>
        <v>9.0110174735919735</v>
      </c>
      <c r="AE17" s="304">
        <f t="shared" si="55"/>
        <v>8.9931348064151706</v>
      </c>
      <c r="AF17" s="304">
        <f t="shared" si="55"/>
        <v>7.5894974794513033</v>
      </c>
      <c r="AG17" s="306"/>
      <c r="AH17" s="304">
        <f t="shared" ref="AH17:AJ17" si="56">SUM(AH29,AH41,AH59,AH71,AH83,AH101)</f>
        <v>7.80819444382578</v>
      </c>
      <c r="AI17" s="304">
        <f t="shared" si="56"/>
        <v>7.6650341906654758</v>
      </c>
      <c r="AJ17" s="304">
        <f t="shared" si="56"/>
        <v>5.3317813702697849</v>
      </c>
      <c r="AK17" s="306"/>
      <c r="AL17" s="304">
        <f t="shared" ref="AL17:AN17" si="57">SUM(AL29,AL41,AL59,AL71,AL83,AL101)</f>
        <v>2.6259409261591395</v>
      </c>
      <c r="AM17" s="304">
        <f t="shared" si="57"/>
        <v>2.0898792154314707</v>
      </c>
      <c r="AN17" s="304">
        <f t="shared" si="57"/>
        <v>2.2223475687836696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11.208000000000016</v>
      </c>
      <c r="C20" s="305">
        <f>SUM(C21:C29)</f>
        <v>11.241000000000005</v>
      </c>
      <c r="D20" s="305">
        <f>SUM(D21:D29)</f>
        <v>11.280999999999995</v>
      </c>
      <c r="E20" s="304"/>
      <c r="F20" s="305">
        <f>SUM(F21:F29)</f>
        <v>0.10307742089190317</v>
      </c>
      <c r="G20" s="305">
        <f>SUM(G21:G29)</f>
        <v>0.13632531301757991</v>
      </c>
      <c r="H20" s="305">
        <f>SUM(H21:H29)</f>
        <v>0.19945678157068764</v>
      </c>
      <c r="I20" s="304"/>
      <c r="J20" s="305">
        <f>SUM(J21:J29)</f>
        <v>0.58621880834826856</v>
      </c>
      <c r="K20" s="305">
        <f>SUM(K21:K29)</f>
        <v>0.75233191406121636</v>
      </c>
      <c r="L20" s="305">
        <f>SUM(L21:L29)</f>
        <v>1.0579880330617717</v>
      </c>
      <c r="M20" s="304"/>
      <c r="N20" s="305">
        <f>SUM(N21:N29)</f>
        <v>1.6022099343262786</v>
      </c>
      <c r="O20" s="305">
        <f>SUM(O21:O29)</f>
        <v>1.8267751280017355</v>
      </c>
      <c r="P20" s="305">
        <f>SUM(P21:P29)</f>
        <v>2.1670496548835292</v>
      </c>
      <c r="Q20" s="306"/>
      <c r="R20" s="305">
        <f>SUM(R21:R29)</f>
        <v>0.48842269202932032</v>
      </c>
      <c r="S20" s="305">
        <f>SUM(S21:S29)</f>
        <v>0.56204128221620897</v>
      </c>
      <c r="T20" s="305">
        <f>SUM(T21:T29)</f>
        <v>0.67210582635954141</v>
      </c>
      <c r="U20" s="306"/>
      <c r="V20" s="305">
        <f>SUM(V21:V29)</f>
        <v>0.99234647295124079</v>
      </c>
      <c r="W20" s="305">
        <f>SUM(W21:W29)</f>
        <v>1.1335470531189666</v>
      </c>
      <c r="X20" s="305">
        <f>SUM(X21:X29)</f>
        <v>1.3344381797750056</v>
      </c>
      <c r="Y20" s="306"/>
      <c r="Z20" s="305">
        <f>SUM(Z21:Z29)</f>
        <v>2.3672646201000633</v>
      </c>
      <c r="AA20" s="305">
        <f>SUM(AA21:AA29)</f>
        <v>2.4074485141232462</v>
      </c>
      <c r="AB20" s="305">
        <f>SUM(AB21:AB29)</f>
        <v>2.4551939681053332</v>
      </c>
      <c r="AC20" s="306"/>
      <c r="AD20" s="305">
        <f>SUM(AD21:AD29)</f>
        <v>2.2970060510438426</v>
      </c>
      <c r="AE20" s="305">
        <f>SUM(AE21:AE29)</f>
        <v>2.0947510473297202</v>
      </c>
      <c r="AF20" s="305">
        <f>SUM(AF21:AF29)</f>
        <v>1.7457023956362774</v>
      </c>
      <c r="AG20" s="306"/>
      <c r="AH20" s="305">
        <f>SUM(AH21:AH29)</f>
        <v>1.5832173937653633</v>
      </c>
      <c r="AI20" s="305">
        <f>SUM(AI21:AI29)</f>
        <v>1.3341301271173203</v>
      </c>
      <c r="AJ20" s="305">
        <f>SUM(AJ21:AJ29)</f>
        <v>1.0294500534885127</v>
      </c>
      <c r="AK20" s="306"/>
      <c r="AL20" s="305">
        <f>SUM(AL21:AL29)</f>
        <v>1.1882366065437369</v>
      </c>
      <c r="AM20" s="305">
        <f>SUM(AM21:AM29)</f>
        <v>0.99364962101400889</v>
      </c>
      <c r="AN20" s="305">
        <f>SUM(AN21:AN29)</f>
        <v>0.61961510711933698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0.86019856598052846</v>
      </c>
      <c r="C21" s="304">
        <f t="shared" ref="C21:D21" si="59">SUM(G21,K21,O21,S21,W21,AA21,AE21,AI21,AM21)</f>
        <v>0.92835620260761265</v>
      </c>
      <c r="D21" s="304">
        <f t="shared" si="59"/>
        <v>1.0004870079276011</v>
      </c>
      <c r="E21" s="304"/>
      <c r="F21" s="304">
        <v>2.7387009055950109E-2</v>
      </c>
      <c r="G21" s="304">
        <v>3.8858981989011443E-2</v>
      </c>
      <c r="H21" s="304">
        <v>5.3896859968766107E-2</v>
      </c>
      <c r="I21" s="304"/>
      <c r="J21" s="304">
        <v>0.10734877742430485</v>
      </c>
      <c r="K21" s="304">
        <v>0.13198291997451408</v>
      </c>
      <c r="L21" s="304">
        <v>0.16855620431597662</v>
      </c>
      <c r="M21" s="304"/>
      <c r="N21" s="304">
        <v>0.14798324001940796</v>
      </c>
      <c r="O21" s="304">
        <v>0.16141190791903989</v>
      </c>
      <c r="P21" s="304">
        <v>0.18222961379418787</v>
      </c>
      <c r="Q21" s="306"/>
      <c r="R21" s="304">
        <v>5.2734876034024825E-2</v>
      </c>
      <c r="S21" s="304">
        <v>6.2705754722977444E-2</v>
      </c>
      <c r="T21" s="304">
        <v>6.9698984222772056E-2</v>
      </c>
      <c r="U21" s="306"/>
      <c r="V21" s="304">
        <v>4.5486520762627172E-2</v>
      </c>
      <c r="W21" s="304">
        <v>4.6308626485291153E-2</v>
      </c>
      <c r="X21" s="304">
        <v>4.7275093784229505E-2</v>
      </c>
      <c r="Y21" s="306"/>
      <c r="Z21" s="304">
        <v>0.21160181781738854</v>
      </c>
      <c r="AA21" s="304">
        <v>0.25138289905759814</v>
      </c>
      <c r="AB21" s="304">
        <v>0.31325579048249846</v>
      </c>
      <c r="AC21" s="306"/>
      <c r="AD21" s="304">
        <v>0.13848890180265933</v>
      </c>
      <c r="AE21" s="304">
        <v>0.12638291081587041</v>
      </c>
      <c r="AF21" s="304">
        <v>8.6265483252113598E-2</v>
      </c>
      <c r="AG21" s="306"/>
      <c r="AH21" s="304">
        <v>8.3037527720070545E-2</v>
      </c>
      <c r="AI21" s="304">
        <v>7.3252373898651649E-2</v>
      </c>
      <c r="AJ21" s="304">
        <v>4.3160703944010372E-2</v>
      </c>
      <c r="AK21" s="306"/>
      <c r="AL21" s="304">
        <v>4.6129895344095229E-2</v>
      </c>
      <c r="AM21" s="304">
        <v>3.6069827744658375E-2</v>
      </c>
      <c r="AN21" s="304">
        <v>3.6148274163046612E-2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0.99283417179419764</v>
      </c>
      <c r="C22" s="304">
        <f t="shared" ref="C22:C29" si="61">SUM(G22,K22,O22,S22,W22,AA22,AE22,AI22,AM22)</f>
        <v>1.057330844536833</v>
      </c>
      <c r="D22" s="304">
        <f t="shared" ref="D22:D29" si="62">SUM(H22,L22,P22,T22,X22,AB22,AF22,AJ22,AN22)</f>
        <v>1.1355037278166085</v>
      </c>
      <c r="E22" s="304"/>
      <c r="F22" s="304">
        <v>3.0226380417700646E-2</v>
      </c>
      <c r="G22" s="304">
        <v>4.0396357681134615E-2</v>
      </c>
      <c r="H22" s="304">
        <v>5.930442692113741E-2</v>
      </c>
      <c r="I22" s="304"/>
      <c r="J22" s="304">
        <v>0.19300833344719531</v>
      </c>
      <c r="K22" s="304">
        <v>0.24707596869707094</v>
      </c>
      <c r="L22" s="304">
        <v>0.33822830636679585</v>
      </c>
      <c r="M22" s="304"/>
      <c r="N22" s="304">
        <v>0.27030937026673013</v>
      </c>
      <c r="O22" s="304">
        <v>0.26411151570166974</v>
      </c>
      <c r="P22" s="304">
        <v>0.23406312993205861</v>
      </c>
      <c r="Q22" s="306"/>
      <c r="R22" s="304">
        <v>3.4991354592235742E-2</v>
      </c>
      <c r="S22" s="304">
        <v>3.8188875107747891E-2</v>
      </c>
      <c r="T22" s="304">
        <v>3.7185170932970323E-2</v>
      </c>
      <c r="U22" s="306"/>
      <c r="V22" s="304">
        <v>0.11145464754876624</v>
      </c>
      <c r="W22" s="304">
        <v>0.12390985604086822</v>
      </c>
      <c r="X22" s="304">
        <v>0.1401487856383194</v>
      </c>
      <c r="Y22" s="306"/>
      <c r="Z22" s="304">
        <v>9.8549393663820636E-2</v>
      </c>
      <c r="AA22" s="304">
        <v>8.8213851025768952E-2</v>
      </c>
      <c r="AB22" s="304">
        <v>7.4158645615571436E-2</v>
      </c>
      <c r="AC22" s="306"/>
      <c r="AD22" s="304">
        <v>0.12951109611650088</v>
      </c>
      <c r="AE22" s="304">
        <v>0.13024865359824148</v>
      </c>
      <c r="AF22" s="304">
        <v>0.13130784500000969</v>
      </c>
      <c r="AG22" s="306"/>
      <c r="AH22" s="304">
        <v>8.8678894623984872E-2</v>
      </c>
      <c r="AI22" s="304">
        <v>9.024130091663192E-2</v>
      </c>
      <c r="AJ22" s="304">
        <v>8.5041169414100323E-2</v>
      </c>
      <c r="AK22" s="306"/>
      <c r="AL22" s="304">
        <v>3.6104701117263174E-2</v>
      </c>
      <c r="AM22" s="304">
        <v>3.4944465767699086E-2</v>
      </c>
      <c r="AN22" s="304">
        <v>3.6066247995645707E-2</v>
      </c>
    </row>
    <row r="23" spans="1:40" x14ac:dyDescent="0.2">
      <c r="A23" s="13" t="str">
        <f t="shared" si="58"/>
        <v>Associate professional occupations</v>
      </c>
      <c r="B23" s="304">
        <f t="shared" si="60"/>
        <v>0.73786510591418319</v>
      </c>
      <c r="C23" s="304">
        <f t="shared" si="61"/>
        <v>0.66220642648982408</v>
      </c>
      <c r="D23" s="304">
        <f t="shared" si="62"/>
        <v>0.68121570946450205</v>
      </c>
      <c r="E23" s="304"/>
      <c r="F23" s="304">
        <v>2.1023389336116232E-2</v>
      </c>
      <c r="G23" s="304">
        <v>2.3123404680031684E-2</v>
      </c>
      <c r="H23" s="304">
        <v>3.139286974340396E-2</v>
      </c>
      <c r="I23" s="304"/>
      <c r="J23" s="304">
        <v>8.281763913012917E-2</v>
      </c>
      <c r="K23" s="304">
        <v>9.0928981786007029E-2</v>
      </c>
      <c r="L23" s="304">
        <v>0.1193242104680538</v>
      </c>
      <c r="M23" s="304"/>
      <c r="N23" s="304">
        <v>0.15873651562424526</v>
      </c>
      <c r="O23" s="304">
        <v>0.14257058459757543</v>
      </c>
      <c r="P23" s="304">
        <v>0.13832225339415263</v>
      </c>
      <c r="Q23" s="306"/>
      <c r="R23" s="304">
        <v>2.760408638904089E-2</v>
      </c>
      <c r="S23" s="304">
        <v>2.589711423279227E-2</v>
      </c>
      <c r="T23" s="304">
        <v>2.7704019254438227E-2</v>
      </c>
      <c r="U23" s="306"/>
      <c r="V23" s="304">
        <v>9.5381592056443074E-2</v>
      </c>
      <c r="W23" s="304">
        <v>9.6080376673849541E-2</v>
      </c>
      <c r="X23" s="304">
        <v>0.11091033654879166</v>
      </c>
      <c r="Y23" s="306"/>
      <c r="Z23" s="304">
        <v>0.14442739644809544</v>
      </c>
      <c r="AA23" s="304">
        <v>0.1151313846370291</v>
      </c>
      <c r="AB23" s="304">
        <v>9.9063491731126482E-2</v>
      </c>
      <c r="AC23" s="306"/>
      <c r="AD23" s="304">
        <v>9.3825957942763036E-2</v>
      </c>
      <c r="AE23" s="304">
        <v>6.4021793100396879E-2</v>
      </c>
      <c r="AF23" s="304">
        <v>4.294875968107497E-2</v>
      </c>
      <c r="AG23" s="306"/>
      <c r="AH23" s="304">
        <v>7.8234582250269136E-2</v>
      </c>
      <c r="AI23" s="304">
        <v>6.7802809861701854E-2</v>
      </c>
      <c r="AJ23" s="304">
        <v>6.7380086374431145E-2</v>
      </c>
      <c r="AK23" s="306"/>
      <c r="AL23" s="304">
        <v>3.5813946737080923E-2</v>
      </c>
      <c r="AM23" s="304">
        <v>3.664997692044026E-2</v>
      </c>
      <c r="AN23" s="304">
        <v>4.4169682269029224E-2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0.65531458782764662</v>
      </c>
      <c r="C24" s="304">
        <f t="shared" si="61"/>
        <v>0.59583654204940673</v>
      </c>
      <c r="D24" s="304">
        <f t="shared" si="62"/>
        <v>0.49736245166305515</v>
      </c>
      <c r="E24" s="304"/>
      <c r="F24" s="304">
        <v>2.0656743185119464E-3</v>
      </c>
      <c r="G24" s="304">
        <v>2.3719881128438339E-3</v>
      </c>
      <c r="H24" s="304">
        <v>6.7817760117000929E-3</v>
      </c>
      <c r="I24" s="304"/>
      <c r="J24" s="304">
        <v>3.8999361014015105E-2</v>
      </c>
      <c r="K24" s="304">
        <v>4.6290930359210829E-2</v>
      </c>
      <c r="L24" s="304">
        <v>6.9971767480561345E-2</v>
      </c>
      <c r="M24" s="304"/>
      <c r="N24" s="304">
        <v>9.9432098242280234E-2</v>
      </c>
      <c r="O24" s="304">
        <v>9.9099674718024333E-2</v>
      </c>
      <c r="P24" s="304">
        <v>0.10215434644234174</v>
      </c>
      <c r="Q24" s="306"/>
      <c r="R24" s="304">
        <v>2.283565424367149E-2</v>
      </c>
      <c r="S24" s="304">
        <v>2.2366773879340256E-2</v>
      </c>
      <c r="T24" s="304">
        <v>1.6235097470313743E-2</v>
      </c>
      <c r="U24" s="306"/>
      <c r="V24" s="304">
        <v>5.8474921409246525E-2</v>
      </c>
      <c r="W24" s="304">
        <v>5.9869089645848132E-2</v>
      </c>
      <c r="X24" s="304">
        <v>6.2256015271004446E-2</v>
      </c>
      <c r="Y24" s="306"/>
      <c r="Z24" s="304">
        <v>0.13201315548222189</v>
      </c>
      <c r="AA24" s="304">
        <v>0.11314370501692651</v>
      </c>
      <c r="AB24" s="304">
        <v>9.3068451162001978E-2</v>
      </c>
      <c r="AC24" s="306"/>
      <c r="AD24" s="304">
        <v>0.1615560389747375</v>
      </c>
      <c r="AE24" s="304">
        <v>0.13202436012065857</v>
      </c>
      <c r="AF24" s="304">
        <v>7.2126188609995714E-2</v>
      </c>
      <c r="AG24" s="306"/>
      <c r="AH24" s="304">
        <v>8.3640277871508739E-2</v>
      </c>
      <c r="AI24" s="304">
        <v>6.8974468129739661E-2</v>
      </c>
      <c r="AJ24" s="304">
        <v>4.7150002144031887E-2</v>
      </c>
      <c r="AK24" s="306"/>
      <c r="AL24" s="304">
        <v>5.6297406271453174E-2</v>
      </c>
      <c r="AM24" s="304">
        <v>5.1695552066814608E-2</v>
      </c>
      <c r="AN24" s="304">
        <v>2.7618807071104284E-2</v>
      </c>
    </row>
    <row r="25" spans="1:40" x14ac:dyDescent="0.2">
      <c r="A25" s="13" t="str">
        <f t="shared" si="58"/>
        <v>Skilled trades occupations</v>
      </c>
      <c r="B25" s="304">
        <f t="shared" si="60"/>
        <v>4.0948514503776279</v>
      </c>
      <c r="C25" s="304">
        <f t="shared" si="61"/>
        <v>3.8817925484461639</v>
      </c>
      <c r="D25" s="304">
        <f t="shared" si="62"/>
        <v>3.7869500174253417</v>
      </c>
      <c r="E25" s="304"/>
      <c r="F25" s="304">
        <v>1.6914509248140169E-2</v>
      </c>
      <c r="G25" s="304">
        <v>2.3146452988428611E-2</v>
      </c>
      <c r="H25" s="304">
        <v>3.9275344473816545E-2</v>
      </c>
      <c r="I25" s="304"/>
      <c r="J25" s="304">
        <v>6.8638702598141962E-2</v>
      </c>
      <c r="K25" s="304">
        <v>9.2459961178151612E-2</v>
      </c>
      <c r="L25" s="304">
        <v>0.15116981887913467</v>
      </c>
      <c r="M25" s="304"/>
      <c r="N25" s="304">
        <v>0.51808249300730502</v>
      </c>
      <c r="O25" s="304">
        <v>0.62166238731989165</v>
      </c>
      <c r="P25" s="304">
        <v>0.86799583031442629</v>
      </c>
      <c r="Q25" s="306"/>
      <c r="R25" s="304">
        <v>0.19496205419300033</v>
      </c>
      <c r="S25" s="304">
        <v>0.23065140816758975</v>
      </c>
      <c r="T25" s="304">
        <v>0.30680693342583176</v>
      </c>
      <c r="U25" s="306"/>
      <c r="V25" s="304">
        <v>0.37521434037161699</v>
      </c>
      <c r="W25" s="304">
        <v>0.42638706405681065</v>
      </c>
      <c r="X25" s="304">
        <v>0.53631532252596248</v>
      </c>
      <c r="Y25" s="306"/>
      <c r="Z25" s="304">
        <v>0.77634064096868172</v>
      </c>
      <c r="AA25" s="304">
        <v>0.7116168302326914</v>
      </c>
      <c r="AB25" s="304">
        <v>0.67079466068996507</v>
      </c>
      <c r="AC25" s="306"/>
      <c r="AD25" s="304">
        <v>0.87159916584066077</v>
      </c>
      <c r="AE25" s="304">
        <v>0.77294524779159857</v>
      </c>
      <c r="AF25" s="304">
        <v>0.71782017593756708</v>
      </c>
      <c r="AG25" s="306"/>
      <c r="AH25" s="304">
        <v>0.66706628995910888</v>
      </c>
      <c r="AI25" s="304">
        <v>0.57264768497048513</v>
      </c>
      <c r="AJ25" s="304">
        <v>0.41625737575046518</v>
      </c>
      <c r="AK25" s="306"/>
      <c r="AL25" s="304">
        <v>0.60603325419097198</v>
      </c>
      <c r="AM25" s="304">
        <v>0.43027551174051609</v>
      </c>
      <c r="AN25" s="304">
        <v>8.0514555428172208E-2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0.62627246274361414</v>
      </c>
      <c r="C26" s="304">
        <f t="shared" si="61"/>
        <v>0.65045873549986932</v>
      </c>
      <c r="D26" s="304">
        <f t="shared" si="62"/>
        <v>0.61250831999219035</v>
      </c>
      <c r="E26" s="304"/>
      <c r="F26" s="304">
        <v>2.348431189884839E-3</v>
      </c>
      <c r="G26" s="304">
        <v>3.7140609222814061E-3</v>
      </c>
      <c r="H26" s="304">
        <v>2.2858968214765811E-3</v>
      </c>
      <c r="I26" s="304"/>
      <c r="J26" s="304">
        <v>8.6230471813564923E-3</v>
      </c>
      <c r="K26" s="304">
        <v>1.0570986162241076E-2</v>
      </c>
      <c r="L26" s="304">
        <v>1.3790770066930044E-2</v>
      </c>
      <c r="M26" s="304"/>
      <c r="N26" s="304">
        <v>0.11372206941446099</v>
      </c>
      <c r="O26" s="304">
        <v>0.12908302030196403</v>
      </c>
      <c r="P26" s="304">
        <v>0.13023872019817551</v>
      </c>
      <c r="Q26" s="306"/>
      <c r="R26" s="304">
        <v>3.1035894731132472E-2</v>
      </c>
      <c r="S26" s="304">
        <v>3.8400628516455593E-2</v>
      </c>
      <c r="T26" s="304">
        <v>4.7695318962043834E-2</v>
      </c>
      <c r="U26" s="306"/>
      <c r="V26" s="304">
        <v>0.12499337966365802</v>
      </c>
      <c r="W26" s="304">
        <v>0.15583948564812328</v>
      </c>
      <c r="X26" s="304">
        <v>0.16624670977995465</v>
      </c>
      <c r="Y26" s="306"/>
      <c r="Z26" s="304">
        <v>0.11045201047595217</v>
      </c>
      <c r="AA26" s="304">
        <v>0.10251687885454613</v>
      </c>
      <c r="AB26" s="304">
        <v>7.5208890685373744E-2</v>
      </c>
      <c r="AC26" s="306"/>
      <c r="AD26" s="304">
        <v>0.11696180328505718</v>
      </c>
      <c r="AE26" s="304">
        <v>8.9366235051838203E-2</v>
      </c>
      <c r="AF26" s="304">
        <v>4.5508318870104127E-2</v>
      </c>
      <c r="AG26" s="306"/>
      <c r="AH26" s="304">
        <v>7.9589712377541852E-2</v>
      </c>
      <c r="AI26" s="304">
        <v>7.9211467473638567E-2</v>
      </c>
      <c r="AJ26" s="304">
        <v>8.2667049848664534E-2</v>
      </c>
      <c r="AK26" s="306"/>
      <c r="AL26" s="304">
        <v>3.8546114424570094E-2</v>
      </c>
      <c r="AM26" s="304">
        <v>4.1755972568781032E-2</v>
      </c>
      <c r="AN26" s="304">
        <v>4.8866644759467337E-2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0.38246930662521977</v>
      </c>
      <c r="C27" s="304">
        <f t="shared" si="61"/>
        <v>0.40957365456107964</v>
      </c>
      <c r="D27" s="304">
        <f t="shared" si="62"/>
        <v>0.43173686573517323</v>
      </c>
      <c r="E27" s="304"/>
      <c r="F27" s="304">
        <v>2.9025389878249899E-3</v>
      </c>
      <c r="G27" s="304">
        <v>4.3488812206455814E-3</v>
      </c>
      <c r="H27" s="304">
        <v>5.9103489308717999E-3</v>
      </c>
      <c r="I27" s="304"/>
      <c r="J27" s="304">
        <v>1.9891657767898297E-2</v>
      </c>
      <c r="K27" s="304">
        <v>2.7400756977986777E-2</v>
      </c>
      <c r="L27" s="304">
        <v>3.7347134800605225E-2</v>
      </c>
      <c r="M27" s="304"/>
      <c r="N27" s="304">
        <v>4.5420752617379774E-2</v>
      </c>
      <c r="O27" s="304">
        <v>5.4252512896379841E-2</v>
      </c>
      <c r="P27" s="304">
        <v>6.4685409239199035E-2</v>
      </c>
      <c r="Q27" s="306"/>
      <c r="R27" s="304">
        <v>3.2398590850136619E-2</v>
      </c>
      <c r="S27" s="304">
        <v>3.4825368991027311E-2</v>
      </c>
      <c r="T27" s="304">
        <v>4.1221762975069791E-2</v>
      </c>
      <c r="U27" s="306"/>
      <c r="V27" s="304">
        <v>2.2233067050843717E-2</v>
      </c>
      <c r="W27" s="304">
        <v>2.3403949004304939E-2</v>
      </c>
      <c r="X27" s="304">
        <v>2.3373729447693784E-2</v>
      </c>
      <c r="Y27" s="306"/>
      <c r="Z27" s="304">
        <v>9.3428382121188827E-2</v>
      </c>
      <c r="AA27" s="304">
        <v>0.10533936277095086</v>
      </c>
      <c r="AB27" s="304">
        <v>0.11891291867805</v>
      </c>
      <c r="AC27" s="306"/>
      <c r="AD27" s="304">
        <v>6.8044098496498423E-2</v>
      </c>
      <c r="AE27" s="304">
        <v>7.0049644850675899E-2</v>
      </c>
      <c r="AF27" s="304">
        <v>6.4312301595579879E-2</v>
      </c>
      <c r="AG27" s="306"/>
      <c r="AH27" s="304">
        <v>8.0103504549533577E-2</v>
      </c>
      <c r="AI27" s="304">
        <v>7.5685972931161138E-2</v>
      </c>
      <c r="AJ27" s="304">
        <v>6.3147670692277044E-2</v>
      </c>
      <c r="AK27" s="306"/>
      <c r="AL27" s="304">
        <v>1.8046714183915586E-2</v>
      </c>
      <c r="AM27" s="304">
        <v>1.4267204917947314E-2</v>
      </c>
      <c r="AN27" s="304">
        <v>1.2825589375826675E-2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1.0563999324842346</v>
      </c>
      <c r="C28" s="304">
        <f t="shared" si="61"/>
        <v>1.13581489328313</v>
      </c>
      <c r="D28" s="304">
        <f t="shared" si="62"/>
        <v>1.1634005261049725</v>
      </c>
      <c r="E28" s="304"/>
      <c r="F28" s="304">
        <v>1.9053287893472799E-4</v>
      </c>
      <c r="G28" s="304">
        <v>3.3912009293380268E-4</v>
      </c>
      <c r="H28" s="304">
        <v>5.7571273913744551E-4</v>
      </c>
      <c r="I28" s="304"/>
      <c r="J28" s="304">
        <v>1.3842252465431314E-2</v>
      </c>
      <c r="K28" s="304">
        <v>2.2051130108450098E-2</v>
      </c>
      <c r="L28" s="304">
        <v>3.4482140399885328E-2</v>
      </c>
      <c r="M28" s="304"/>
      <c r="N28" s="304">
        <v>4.826563550516174E-2</v>
      </c>
      <c r="O28" s="304">
        <v>7.6736003789096938E-2</v>
      </c>
      <c r="P28" s="304">
        <v>0.12115971440825744</v>
      </c>
      <c r="Q28" s="306"/>
      <c r="R28" s="304">
        <v>1.7911670121207191E-2</v>
      </c>
      <c r="S28" s="304">
        <v>2.8720694695127145E-2</v>
      </c>
      <c r="T28" s="304">
        <v>4.5338990053394E-2</v>
      </c>
      <c r="U28" s="306"/>
      <c r="V28" s="304">
        <v>4.347271246074387E-2</v>
      </c>
      <c r="W28" s="304">
        <v>6.0878911109144458E-2</v>
      </c>
      <c r="X28" s="304">
        <v>9.5320716497275387E-2</v>
      </c>
      <c r="Y28" s="306"/>
      <c r="Z28" s="304">
        <v>0.33103478059426583</v>
      </c>
      <c r="AA28" s="304">
        <v>0.37869288250091798</v>
      </c>
      <c r="AB28" s="304">
        <v>0.43212778029658838</v>
      </c>
      <c r="AC28" s="306"/>
      <c r="AD28" s="304">
        <v>0.31645727358720999</v>
      </c>
      <c r="AE28" s="304">
        <v>0.32487708538216181</v>
      </c>
      <c r="AF28" s="304">
        <v>0.28869862600664242</v>
      </c>
      <c r="AG28" s="306"/>
      <c r="AH28" s="304">
        <v>0.16624345639669133</v>
      </c>
      <c r="AI28" s="304">
        <v>0.12731120883918362</v>
      </c>
      <c r="AJ28" s="304">
        <v>6.7830444471674495E-2</v>
      </c>
      <c r="AK28" s="306"/>
      <c r="AL28" s="304">
        <v>0.11898161847458863</v>
      </c>
      <c r="AM28" s="304">
        <v>0.11620785676611405</v>
      </c>
      <c r="AN28" s="304">
        <v>7.7866401232117827E-2</v>
      </c>
    </row>
    <row r="29" spans="1:40" x14ac:dyDescent="0.2">
      <c r="A29" s="13" t="str">
        <f t="shared" si="58"/>
        <v>Elementary occupations</v>
      </c>
      <c r="B29" s="304">
        <f t="shared" si="60"/>
        <v>1.8017944162527644</v>
      </c>
      <c r="C29" s="304">
        <f t="shared" si="61"/>
        <v>1.9196301525260846</v>
      </c>
      <c r="D29" s="304">
        <f t="shared" si="62"/>
        <v>1.9718353738705505</v>
      </c>
      <c r="E29" s="304"/>
      <c r="F29" s="304">
        <v>1.8955458839510885E-5</v>
      </c>
      <c r="G29" s="304">
        <v>2.6065330268949269E-5</v>
      </c>
      <c r="H29" s="304">
        <v>3.3545960377670569E-5</v>
      </c>
      <c r="I29" s="304"/>
      <c r="J29" s="304">
        <v>5.3049037319795912E-2</v>
      </c>
      <c r="K29" s="304">
        <v>8.3570278817583943E-2</v>
      </c>
      <c r="L29" s="304">
        <v>0.12511768028382883</v>
      </c>
      <c r="M29" s="304"/>
      <c r="N29" s="304">
        <v>0.20025775962930731</v>
      </c>
      <c r="O29" s="304">
        <v>0.27784752075809382</v>
      </c>
      <c r="P29" s="304">
        <v>0.32620063716072956</v>
      </c>
      <c r="Q29" s="306"/>
      <c r="R29" s="304">
        <v>7.3948510874870699E-2</v>
      </c>
      <c r="S29" s="304">
        <v>8.0284663903151227E-2</v>
      </c>
      <c r="T29" s="304">
        <v>8.0219549062707729E-2</v>
      </c>
      <c r="U29" s="306"/>
      <c r="V29" s="304">
        <v>0.11563529162729508</v>
      </c>
      <c r="W29" s="304">
        <v>0.14086969445472627</v>
      </c>
      <c r="X29" s="304">
        <v>0.15259147028177422</v>
      </c>
      <c r="Y29" s="306"/>
      <c r="Z29" s="304">
        <v>0.46941704252844829</v>
      </c>
      <c r="AA29" s="304">
        <v>0.54141072002681734</v>
      </c>
      <c r="AB29" s="304">
        <v>0.57860333876415782</v>
      </c>
      <c r="AC29" s="306"/>
      <c r="AD29" s="304">
        <v>0.40056171499775528</v>
      </c>
      <c r="AE29" s="304">
        <v>0.38483511661827813</v>
      </c>
      <c r="AF29" s="304">
        <v>0.29671469668318995</v>
      </c>
      <c r="AG29" s="306"/>
      <c r="AH29" s="304">
        <v>0.25662314801665459</v>
      </c>
      <c r="AI29" s="304">
        <v>0.17900284009612666</v>
      </c>
      <c r="AJ29" s="304">
        <v>0.15681555084885765</v>
      </c>
      <c r="AK29" s="306"/>
      <c r="AL29" s="304">
        <v>0.23228295579979785</v>
      </c>
      <c r="AM29" s="304">
        <v>0.23178325252103812</v>
      </c>
      <c r="AN29" s="304">
        <v>0.25553890482492708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17.248999999999995</v>
      </c>
      <c r="C32" s="305">
        <f>SUM(C33:C41)</f>
        <v>16.417000000000012</v>
      </c>
      <c r="D32" s="305">
        <f>SUM(D33:D41)</f>
        <v>14.82299999999999</v>
      </c>
      <c r="E32" s="304"/>
      <c r="F32" s="305">
        <f>SUM(F33:F41)</f>
        <v>0.17411638645015642</v>
      </c>
      <c r="G32" s="305">
        <f>SUM(G33:G41)</f>
        <v>0.21972873617594077</v>
      </c>
      <c r="H32" s="305">
        <f>SUM(H33:H41)</f>
        <v>0.30281002892002479</v>
      </c>
      <c r="I32" s="304"/>
      <c r="J32" s="305">
        <f>SUM(J33:J41)</f>
        <v>1.1805498072330531</v>
      </c>
      <c r="K32" s="305">
        <f>SUM(K33:K41)</f>
        <v>1.4799931348225923</v>
      </c>
      <c r="L32" s="305">
        <f>SUM(L33:L41)</f>
        <v>2.0258489312039609</v>
      </c>
      <c r="M32" s="304"/>
      <c r="N32" s="305">
        <f>SUM(N33:N41)</f>
        <v>2.4590350082481445</v>
      </c>
      <c r="O32" s="305">
        <f>SUM(O33:O41)</f>
        <v>2.5866802302828438</v>
      </c>
      <c r="P32" s="305">
        <f>SUM(P33:P41)</f>
        <v>2.6028101003979751</v>
      </c>
      <c r="Q32" s="306"/>
      <c r="R32" s="305">
        <f>SUM(R33:R41)</f>
        <v>0.69536717890079591</v>
      </c>
      <c r="S32" s="305">
        <f>SUM(S33:S41)</f>
        <v>0.74659453478630577</v>
      </c>
      <c r="T32" s="305">
        <f>SUM(T33:T41)</f>
        <v>0.76130009282585653</v>
      </c>
      <c r="U32" s="306"/>
      <c r="V32" s="305">
        <f>SUM(V33:V41)</f>
        <v>1.345828661935589</v>
      </c>
      <c r="W32" s="305">
        <f>SUM(W33:W41)</f>
        <v>1.4016327315246442</v>
      </c>
      <c r="X32" s="305">
        <f>SUM(X33:X41)</f>
        <v>1.3755134226333683</v>
      </c>
      <c r="Y32" s="306"/>
      <c r="Z32" s="305">
        <f>SUM(Z33:Z41)</f>
        <v>4.2997281946099086</v>
      </c>
      <c r="AA32" s="305">
        <f>SUM(AA33:AA41)</f>
        <v>4.1687417422919975</v>
      </c>
      <c r="AB32" s="305">
        <f>SUM(AB33:AB41)</f>
        <v>3.8532193147764811</v>
      </c>
      <c r="AC32" s="306"/>
      <c r="AD32" s="305">
        <f>SUM(AD33:AD41)</f>
        <v>3.6716795171770054</v>
      </c>
      <c r="AE32" s="305">
        <f>SUM(AE33:AE41)</f>
        <v>3.1469524923388446</v>
      </c>
      <c r="AF32" s="305">
        <f>SUM(AF33:AF41)</f>
        <v>2.2444033717466021</v>
      </c>
      <c r="AG32" s="306"/>
      <c r="AH32" s="305">
        <f>SUM(AH33:AH41)</f>
        <v>2.6676416815200241</v>
      </c>
      <c r="AI32" s="305">
        <f>SUM(AI33:AI41)</f>
        <v>2.2360799384762995</v>
      </c>
      <c r="AJ32" s="305">
        <f>SUM(AJ33:AJ41)</f>
        <v>1.3492330301116309</v>
      </c>
      <c r="AK32" s="306"/>
      <c r="AL32" s="305">
        <f>SUM(AL33:AL41)</f>
        <v>0.75505356392531986</v>
      </c>
      <c r="AM32" s="305">
        <f>SUM(AM33:AM41)</f>
        <v>0.43059645930054746</v>
      </c>
      <c r="AN32" s="305">
        <f>SUM(AN33:AN41)</f>
        <v>0.30786170738408908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2.2326820067125994</v>
      </c>
      <c r="C33" s="304">
        <f t="shared" ref="C33:C41" si="64">SUM(G33,K33,O33,S33,W33,AA33,AE33,AI33,AM33)</f>
        <v>2.078830853283002</v>
      </c>
      <c r="D33" s="304">
        <f t="shared" ref="D33:D40" si="65">SUM(H33,L33,P33,T33,X33,AB33,AF33,AJ33,AN33)</f>
        <v>2.0018696248651953</v>
      </c>
      <c r="E33" s="304"/>
      <c r="F33" s="304">
        <v>2.6211674020520718E-2</v>
      </c>
      <c r="G33" s="304">
        <v>2.9112012145938344E-2</v>
      </c>
      <c r="H33" s="304">
        <v>3.6057540023074403E-2</v>
      </c>
      <c r="I33" s="304"/>
      <c r="J33" s="304">
        <v>0.22598833373836308</v>
      </c>
      <c r="K33" s="304">
        <v>0.27039677298598153</v>
      </c>
      <c r="L33" s="304">
        <v>0.355638233763311</v>
      </c>
      <c r="M33" s="304"/>
      <c r="N33" s="304">
        <v>0.59042116456776395</v>
      </c>
      <c r="O33" s="304">
        <v>0.59510604683811874</v>
      </c>
      <c r="P33" s="304">
        <v>0.58824551244370771</v>
      </c>
      <c r="Q33" s="306"/>
      <c r="R33" s="304">
        <v>0.14265939856987275</v>
      </c>
      <c r="S33" s="304">
        <v>0.1416056341612397</v>
      </c>
      <c r="T33" s="304">
        <v>0.14153552815856413</v>
      </c>
      <c r="U33" s="306"/>
      <c r="V33" s="304">
        <v>0.26997520514782725</v>
      </c>
      <c r="W33" s="304">
        <v>0.26188293303391674</v>
      </c>
      <c r="X33" s="304">
        <v>0.26469254087970862</v>
      </c>
      <c r="Y33" s="306"/>
      <c r="Z33" s="304">
        <v>0.41632656659723816</v>
      </c>
      <c r="AA33" s="304">
        <v>0.35324742648541857</v>
      </c>
      <c r="AB33" s="304">
        <v>0.30970539907847211</v>
      </c>
      <c r="AC33" s="306"/>
      <c r="AD33" s="304">
        <v>0.33905020522383694</v>
      </c>
      <c r="AE33" s="304">
        <v>0.25371911809537134</v>
      </c>
      <c r="AF33" s="304">
        <v>0.18103163699066735</v>
      </c>
      <c r="AG33" s="306"/>
      <c r="AH33" s="304">
        <v>0.17773210158590844</v>
      </c>
      <c r="AI33" s="304">
        <v>0.13167549625885375</v>
      </c>
      <c r="AJ33" s="304">
        <v>8.0284136015622357E-2</v>
      </c>
      <c r="AK33" s="306"/>
      <c r="AL33" s="304">
        <v>4.4317357261268203E-2</v>
      </c>
      <c r="AM33" s="304">
        <v>4.2085413278163467E-2</v>
      </c>
      <c r="AN33" s="304">
        <v>4.4679097512067584E-2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2.7660880035666398</v>
      </c>
      <c r="C34" s="304">
        <f t="shared" si="64"/>
        <v>2.78741688309736</v>
      </c>
      <c r="D34" s="304">
        <f t="shared" si="65"/>
        <v>2.8066272615651089</v>
      </c>
      <c r="E34" s="304"/>
      <c r="F34" s="304">
        <v>0.10788074111422892</v>
      </c>
      <c r="G34" s="304">
        <v>0.14186822765773549</v>
      </c>
      <c r="H34" s="304">
        <v>0.19952828417301824</v>
      </c>
      <c r="I34" s="304"/>
      <c r="J34" s="304">
        <v>0.4061357308577474</v>
      </c>
      <c r="K34" s="304">
        <v>0.5147802825926362</v>
      </c>
      <c r="L34" s="304">
        <v>0.70084823876502256</v>
      </c>
      <c r="M34" s="304"/>
      <c r="N34" s="304">
        <v>0.70235177633468759</v>
      </c>
      <c r="O34" s="304">
        <v>0.71281227805838365</v>
      </c>
      <c r="P34" s="304">
        <v>0.66656121138948454</v>
      </c>
      <c r="Q34" s="306"/>
      <c r="R34" s="304">
        <v>0.10191676321180479</v>
      </c>
      <c r="S34" s="304">
        <v>0.105548061137003</v>
      </c>
      <c r="T34" s="304">
        <v>0.1039786039044453</v>
      </c>
      <c r="U34" s="306"/>
      <c r="V34" s="304">
        <v>0.33434783513090621</v>
      </c>
      <c r="W34" s="304">
        <v>0.33317278284783203</v>
      </c>
      <c r="X34" s="304">
        <v>0.31383215338665815</v>
      </c>
      <c r="Y34" s="306"/>
      <c r="Z34" s="304">
        <v>0.60233807554684693</v>
      </c>
      <c r="AA34" s="304">
        <v>0.55011217736363616</v>
      </c>
      <c r="AB34" s="304">
        <v>0.47304091805045351</v>
      </c>
      <c r="AC34" s="306"/>
      <c r="AD34" s="304">
        <v>0.27502495579606223</v>
      </c>
      <c r="AE34" s="304">
        <v>0.21381196806133032</v>
      </c>
      <c r="AF34" s="304">
        <v>0.13607897289338622</v>
      </c>
      <c r="AG34" s="306"/>
      <c r="AH34" s="304">
        <v>0.19721193311699026</v>
      </c>
      <c r="AI34" s="304">
        <v>0.17441582860416577</v>
      </c>
      <c r="AJ34" s="304">
        <v>0.16887796599434013</v>
      </c>
      <c r="AK34" s="306"/>
      <c r="AL34" s="304">
        <v>3.888019245736591E-2</v>
      </c>
      <c r="AM34" s="304">
        <v>4.0895276774637453E-2</v>
      </c>
      <c r="AN34" s="304">
        <v>4.3880913008300389E-2</v>
      </c>
    </row>
    <row r="35" spans="1:40" x14ac:dyDescent="0.2">
      <c r="A35" s="13" t="str">
        <f t="shared" si="63"/>
        <v>Associate professional occupations</v>
      </c>
      <c r="B35" s="304">
        <f t="shared" si="66"/>
        <v>2.0969414347770665</v>
      </c>
      <c r="C35" s="304">
        <f t="shared" si="64"/>
        <v>1.8580055356517358</v>
      </c>
      <c r="D35" s="304">
        <f t="shared" si="65"/>
        <v>1.7270327660927332</v>
      </c>
      <c r="E35" s="304"/>
      <c r="F35" s="304">
        <v>2.1220566832107841E-2</v>
      </c>
      <c r="G35" s="304">
        <v>2.4833752119495157E-2</v>
      </c>
      <c r="H35" s="304">
        <v>3.2209777772065039E-2</v>
      </c>
      <c r="I35" s="304"/>
      <c r="J35" s="304">
        <v>0.21876930529739821</v>
      </c>
      <c r="K35" s="304">
        <v>0.23674999847593015</v>
      </c>
      <c r="L35" s="304">
        <v>0.29304368186187163</v>
      </c>
      <c r="M35" s="304"/>
      <c r="N35" s="304">
        <v>0.48828747389344651</v>
      </c>
      <c r="O35" s="304">
        <v>0.47571089050763521</v>
      </c>
      <c r="P35" s="304">
        <v>0.44824952547863517</v>
      </c>
      <c r="Q35" s="306"/>
      <c r="R35" s="304">
        <v>0.14438683336223851</v>
      </c>
      <c r="S35" s="304">
        <v>0.14903471455317613</v>
      </c>
      <c r="T35" s="304">
        <v>0.15545401295882735</v>
      </c>
      <c r="U35" s="306"/>
      <c r="V35" s="304">
        <v>0.18240022031100722</v>
      </c>
      <c r="W35" s="304">
        <v>0.16658715443057806</v>
      </c>
      <c r="X35" s="304">
        <v>0.15443363125740037</v>
      </c>
      <c r="Y35" s="306"/>
      <c r="Z35" s="304">
        <v>0.52372639027581425</v>
      </c>
      <c r="AA35" s="304">
        <v>0.44351710748814638</v>
      </c>
      <c r="AB35" s="304">
        <v>0.38887413478674332</v>
      </c>
      <c r="AC35" s="306"/>
      <c r="AD35" s="304">
        <v>0.31282931254908608</v>
      </c>
      <c r="AE35" s="304">
        <v>0.2233135943303575</v>
      </c>
      <c r="AF35" s="304">
        <v>0.15452974386662491</v>
      </c>
      <c r="AG35" s="306"/>
      <c r="AH35" s="304">
        <v>0.18087898619092374</v>
      </c>
      <c r="AI35" s="304">
        <v>0.11849065235507328</v>
      </c>
      <c r="AJ35" s="304">
        <v>8.3408678516105145E-2</v>
      </c>
      <c r="AK35" s="306"/>
      <c r="AL35" s="304">
        <v>2.4442346065044199E-2</v>
      </c>
      <c r="AM35" s="304">
        <v>1.9767671391343934E-2</v>
      </c>
      <c r="AN35" s="304">
        <v>1.6829579594460079E-2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1.5760747967374173</v>
      </c>
      <c r="C36" s="304">
        <f t="shared" si="64"/>
        <v>1.3930759467953453</v>
      </c>
      <c r="D36" s="304">
        <f t="shared" si="65"/>
        <v>1.2041589753066173</v>
      </c>
      <c r="E36" s="304"/>
      <c r="F36" s="304">
        <v>4.2755403652911415E-3</v>
      </c>
      <c r="G36" s="304">
        <v>5.3843077070830688E-3</v>
      </c>
      <c r="H36" s="304">
        <v>8.6603305832688212E-3</v>
      </c>
      <c r="I36" s="304"/>
      <c r="J36" s="304">
        <v>8.5017807953196065E-2</v>
      </c>
      <c r="K36" s="304">
        <v>9.7325218350613266E-2</v>
      </c>
      <c r="L36" s="304">
        <v>0.12738866587176531</v>
      </c>
      <c r="M36" s="304"/>
      <c r="N36" s="304">
        <v>0.21408761662900205</v>
      </c>
      <c r="O36" s="304">
        <v>0.22667043031273779</v>
      </c>
      <c r="P36" s="304">
        <v>0.24526505904769993</v>
      </c>
      <c r="Q36" s="306"/>
      <c r="R36" s="304">
        <v>9.7362434879682574E-2</v>
      </c>
      <c r="S36" s="304">
        <v>0.10008900576501023</v>
      </c>
      <c r="T36" s="304">
        <v>0.10037621980534842</v>
      </c>
      <c r="U36" s="306"/>
      <c r="V36" s="304">
        <v>0.13359728809126575</v>
      </c>
      <c r="W36" s="304">
        <v>0.13306909456407201</v>
      </c>
      <c r="X36" s="304">
        <v>0.12835344142212671</v>
      </c>
      <c r="Y36" s="306"/>
      <c r="Z36" s="304">
        <v>0.38864687195916586</v>
      </c>
      <c r="AA36" s="304">
        <v>0.35304976417038991</v>
      </c>
      <c r="AB36" s="304">
        <v>0.31747591196906466</v>
      </c>
      <c r="AC36" s="306"/>
      <c r="AD36" s="304">
        <v>0.41834491815347463</v>
      </c>
      <c r="AE36" s="304">
        <v>0.32618939347114884</v>
      </c>
      <c r="AF36" s="304">
        <v>0.21448508499701849</v>
      </c>
      <c r="AG36" s="306"/>
      <c r="AH36" s="304">
        <v>0.21413880863302692</v>
      </c>
      <c r="AI36" s="304">
        <v>0.13775887144645929</v>
      </c>
      <c r="AJ36" s="304">
        <v>5.6737190134088129E-2</v>
      </c>
      <c r="AK36" s="306"/>
      <c r="AL36" s="304">
        <v>2.0603510073312382E-2</v>
      </c>
      <c r="AM36" s="304">
        <v>1.3539861007830908E-2</v>
      </c>
      <c r="AN36" s="304">
        <v>5.4170714762369681E-3</v>
      </c>
    </row>
    <row r="37" spans="1:40" x14ac:dyDescent="0.2">
      <c r="A37" s="13" t="str">
        <f t="shared" si="63"/>
        <v>Skilled trades occupations</v>
      </c>
      <c r="B37" s="304">
        <f t="shared" si="66"/>
        <v>3.5150567465566578</v>
      </c>
      <c r="C37" s="304">
        <f t="shared" si="64"/>
        <v>3.2754414708726936</v>
      </c>
      <c r="D37" s="304">
        <f t="shared" si="65"/>
        <v>2.7979326442820067</v>
      </c>
      <c r="E37" s="304"/>
      <c r="F37" s="304">
        <v>4.3471919396291126E-3</v>
      </c>
      <c r="G37" s="304">
        <v>6.2750963427068351E-3</v>
      </c>
      <c r="H37" s="304">
        <v>9.0569467842323767E-3</v>
      </c>
      <c r="I37" s="304"/>
      <c r="J37" s="304">
        <v>9.6592577403676216E-2</v>
      </c>
      <c r="K37" s="304">
        <v>0.14728462888469449</v>
      </c>
      <c r="L37" s="304">
        <v>0.23500291883130314</v>
      </c>
      <c r="M37" s="304"/>
      <c r="N37" s="304">
        <v>0.18346454892502775</v>
      </c>
      <c r="O37" s="304">
        <v>0.23401779040721146</v>
      </c>
      <c r="P37" s="304">
        <v>0.27759139841561808</v>
      </c>
      <c r="Q37" s="306"/>
      <c r="R37" s="304">
        <v>8.1151993901368943E-2</v>
      </c>
      <c r="S37" s="304">
        <v>9.2544769094940416E-2</v>
      </c>
      <c r="T37" s="304">
        <v>8.806961040861698E-2</v>
      </c>
      <c r="U37" s="306"/>
      <c r="V37" s="304">
        <v>0.24551364290478797</v>
      </c>
      <c r="W37" s="304">
        <v>0.26893457494820705</v>
      </c>
      <c r="X37" s="304">
        <v>0.26220607256625755</v>
      </c>
      <c r="Y37" s="306"/>
      <c r="Z37" s="304">
        <v>1.3210433155482544</v>
      </c>
      <c r="AA37" s="304">
        <v>1.2717293398243135</v>
      </c>
      <c r="AB37" s="304">
        <v>1.1683480351039377</v>
      </c>
      <c r="AC37" s="306"/>
      <c r="AD37" s="304">
        <v>0.82438349650030496</v>
      </c>
      <c r="AE37" s="304">
        <v>0.67403211777082384</v>
      </c>
      <c r="AF37" s="304">
        <v>0.41545271798851524</v>
      </c>
      <c r="AG37" s="306"/>
      <c r="AH37" s="304">
        <v>0.57074813094656474</v>
      </c>
      <c r="AI37" s="304">
        <v>0.48595490537750718</v>
      </c>
      <c r="AJ37" s="304">
        <v>0.29269329500643015</v>
      </c>
      <c r="AK37" s="306"/>
      <c r="AL37" s="304">
        <v>0.18781184848704366</v>
      </c>
      <c r="AM37" s="304">
        <v>9.4668248222288878E-2</v>
      </c>
      <c r="AN37" s="304">
        <v>4.9511649177095399E-2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0.23607290669623654</v>
      </c>
      <c r="C38" s="304">
        <f t="shared" si="64"/>
        <v>0.24788818038809224</v>
      </c>
      <c r="D38" s="304">
        <f t="shared" si="65"/>
        <v>0.23947870284635106</v>
      </c>
      <c r="E38" s="304"/>
      <c r="F38" s="304">
        <v>5.1448825265843889E-3</v>
      </c>
      <c r="G38" s="304">
        <v>6.0397119157041728E-3</v>
      </c>
      <c r="H38" s="304">
        <v>9.0156237897069998E-3</v>
      </c>
      <c r="I38" s="304"/>
      <c r="J38" s="304">
        <v>3.3602760169690201E-3</v>
      </c>
      <c r="K38" s="304">
        <v>3.9908082059507948E-3</v>
      </c>
      <c r="L38" s="304">
        <v>4.5219007127869819E-3</v>
      </c>
      <c r="M38" s="304"/>
      <c r="N38" s="304">
        <v>2.4706991428548521E-2</v>
      </c>
      <c r="O38" s="304">
        <v>2.635136856086091E-2</v>
      </c>
      <c r="P38" s="304">
        <v>2.5335182038634496E-2</v>
      </c>
      <c r="Q38" s="306"/>
      <c r="R38" s="304">
        <v>6.2123707628165574E-3</v>
      </c>
      <c r="S38" s="304">
        <v>6.2949015228427035E-3</v>
      </c>
      <c r="T38" s="304">
        <v>5.8732969447280242E-3</v>
      </c>
      <c r="U38" s="306"/>
      <c r="V38" s="304">
        <v>1.3762479605844331E-2</v>
      </c>
      <c r="W38" s="304">
        <v>1.6040993209995462E-2</v>
      </c>
      <c r="X38" s="304">
        <v>1.6650122816289629E-2</v>
      </c>
      <c r="Y38" s="306"/>
      <c r="Z38" s="304">
        <v>4.5495596851703131E-2</v>
      </c>
      <c r="AA38" s="304">
        <v>4.4253577751410374E-2</v>
      </c>
      <c r="AB38" s="304">
        <v>4.0318720698677799E-2</v>
      </c>
      <c r="AC38" s="306"/>
      <c r="AD38" s="304">
        <v>5.7363254464181238E-2</v>
      </c>
      <c r="AE38" s="304">
        <v>5.0614981450125787E-2</v>
      </c>
      <c r="AF38" s="304">
        <v>3.6760054072218266E-2</v>
      </c>
      <c r="AG38" s="306"/>
      <c r="AH38" s="304">
        <v>6.7349494459018625E-2</v>
      </c>
      <c r="AI38" s="304">
        <v>7.6342383536230241E-2</v>
      </c>
      <c r="AJ38" s="304">
        <v>8.1355747960741229E-2</v>
      </c>
      <c r="AK38" s="306"/>
      <c r="AL38" s="304">
        <v>1.2677560580570721E-2</v>
      </c>
      <c r="AM38" s="304">
        <v>1.7959454234971816E-2</v>
      </c>
      <c r="AN38" s="304">
        <v>1.9648053812567661E-2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0.78407308265692055</v>
      </c>
      <c r="C39" s="304">
        <f t="shared" si="64"/>
        <v>0.76277294154256192</v>
      </c>
      <c r="D39" s="304">
        <f t="shared" si="65"/>
        <v>0.69313496173024358</v>
      </c>
      <c r="E39" s="304"/>
      <c r="F39" s="304">
        <v>2.8511390020190507E-3</v>
      </c>
      <c r="G39" s="304">
        <v>3.2660209721362588E-3</v>
      </c>
      <c r="H39" s="304">
        <v>4.0415936354908141E-3</v>
      </c>
      <c r="I39" s="304"/>
      <c r="J39" s="304">
        <v>6.3848246081208246E-2</v>
      </c>
      <c r="K39" s="304">
        <v>8.1341671315933672E-2</v>
      </c>
      <c r="L39" s="304">
        <v>9.8934508793257922E-2</v>
      </c>
      <c r="M39" s="304"/>
      <c r="N39" s="304">
        <v>0.10721376677710348</v>
      </c>
      <c r="O39" s="304">
        <v>0.12483744055144473</v>
      </c>
      <c r="P39" s="304">
        <v>0.13177189511341691</v>
      </c>
      <c r="Q39" s="306"/>
      <c r="R39" s="304">
        <v>3.5250254848636531E-2</v>
      </c>
      <c r="S39" s="304">
        <v>4.1434955233629604E-2</v>
      </c>
      <c r="T39" s="304">
        <v>4.42863890676026E-2</v>
      </c>
      <c r="U39" s="306"/>
      <c r="V39" s="304">
        <v>3.796157999827602E-2</v>
      </c>
      <c r="W39" s="304">
        <v>4.5271906847125891E-2</v>
      </c>
      <c r="X39" s="304">
        <v>4.7034928480306618E-2</v>
      </c>
      <c r="Y39" s="306"/>
      <c r="Z39" s="304">
        <v>0.18115698976836711</v>
      </c>
      <c r="AA39" s="304">
        <v>0.17551357852862254</v>
      </c>
      <c r="AB39" s="304">
        <v>0.15580435175698618</v>
      </c>
      <c r="AC39" s="306"/>
      <c r="AD39" s="304">
        <v>0.23791491038197152</v>
      </c>
      <c r="AE39" s="304">
        <v>0.20483003910702877</v>
      </c>
      <c r="AF39" s="304">
        <v>0.16600322665096889</v>
      </c>
      <c r="AG39" s="306"/>
      <c r="AH39" s="304">
        <v>7.5663226290095115E-2</v>
      </c>
      <c r="AI39" s="304">
        <v>5.0427963994492307E-2</v>
      </c>
      <c r="AJ39" s="304">
        <v>1.9969823328626776E-2</v>
      </c>
      <c r="AK39" s="306"/>
      <c r="AL39" s="304">
        <v>4.221296950924347E-2</v>
      </c>
      <c r="AM39" s="304">
        <v>3.5849364992148046E-2</v>
      </c>
      <c r="AN39" s="304">
        <v>2.5288244903586894E-2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2.8305332294913046</v>
      </c>
      <c r="C40" s="304">
        <f t="shared" si="64"/>
        <v>3.0010178708899136</v>
      </c>
      <c r="D40" s="304">
        <f t="shared" si="65"/>
        <v>2.5614715743894942</v>
      </c>
      <c r="E40" s="304"/>
      <c r="F40" s="304">
        <v>4.6103996973176033E-4</v>
      </c>
      <c r="G40" s="304">
        <v>7.0342761682366968E-4</v>
      </c>
      <c r="H40" s="304">
        <v>9.4276750787372469E-4</v>
      </c>
      <c r="I40" s="304"/>
      <c r="J40" s="304">
        <v>7.0507674879190754E-2</v>
      </c>
      <c r="K40" s="304">
        <v>0.11417872776324386</v>
      </c>
      <c r="L40" s="304">
        <v>0.1927305579409096</v>
      </c>
      <c r="M40" s="304"/>
      <c r="N40" s="304">
        <v>9.4206747734357194E-2</v>
      </c>
      <c r="O40" s="304">
        <v>0.13256052280992295</v>
      </c>
      <c r="P40" s="304">
        <v>0.16453478220734677</v>
      </c>
      <c r="Q40" s="306"/>
      <c r="R40" s="305">
        <v>4.8954318115483987E-2</v>
      </c>
      <c r="S40" s="305">
        <v>6.905044403781288E-2</v>
      </c>
      <c r="T40" s="305">
        <v>8.0907143265372503E-2</v>
      </c>
      <c r="U40" s="306"/>
      <c r="V40" s="305">
        <v>9.7147859591402069E-2</v>
      </c>
      <c r="W40" s="305">
        <v>0.14363320113957906</v>
      </c>
      <c r="X40" s="305">
        <v>0.15856934343061019</v>
      </c>
      <c r="Y40" s="306"/>
      <c r="Z40" s="305">
        <v>0.65536909358081019</v>
      </c>
      <c r="AA40" s="305">
        <v>0.83139221372168937</v>
      </c>
      <c r="AB40" s="305">
        <v>0.87108688088474062</v>
      </c>
      <c r="AC40" s="306"/>
      <c r="AD40" s="305">
        <v>0.8652469767117722</v>
      </c>
      <c r="AE40" s="305">
        <v>0.93374056671570405</v>
      </c>
      <c r="AF40" s="305">
        <v>0.76895311364157637</v>
      </c>
      <c r="AG40" s="306"/>
      <c r="AH40" s="305">
        <v>0.73098617352107109</v>
      </c>
      <c r="AI40" s="305">
        <v>0.67702972711659914</v>
      </c>
      <c r="AJ40" s="305">
        <v>0.25326022230259571</v>
      </c>
      <c r="AK40" s="306"/>
      <c r="AL40" s="305">
        <v>0.26765334538748525</v>
      </c>
      <c r="AM40" s="305">
        <v>9.8729039968538795E-2</v>
      </c>
      <c r="AN40" s="305">
        <v>7.0486763208468611E-2</v>
      </c>
    </row>
    <row r="41" spans="1:40" x14ac:dyDescent="0.2">
      <c r="A41" s="39" t="str">
        <f t="shared" si="63"/>
        <v>Elementary occupations</v>
      </c>
      <c r="B41" s="307">
        <f t="shared" si="66"/>
        <v>1.2114777928051534</v>
      </c>
      <c r="C41" s="307">
        <f t="shared" si="64"/>
        <v>1.0125503174793111</v>
      </c>
      <c r="D41" s="307">
        <f>SUM(H41,L41,P41,T41,X41,AB41,AF41,AJ41,AN41)</f>
        <v>0.79129348892223905</v>
      </c>
      <c r="E41" s="307"/>
      <c r="F41" s="307">
        <v>1.7236106800434551E-3</v>
      </c>
      <c r="G41" s="307">
        <v>2.2461796983177526E-3</v>
      </c>
      <c r="H41" s="307">
        <v>3.2971646512944025E-3</v>
      </c>
      <c r="I41" s="307"/>
      <c r="J41" s="307">
        <v>1.0329855005303907E-2</v>
      </c>
      <c r="K41" s="307">
        <v>1.3945026247608535E-2</v>
      </c>
      <c r="L41" s="307">
        <v>1.7740224663732682E-2</v>
      </c>
      <c r="M41" s="307"/>
      <c r="N41" s="307">
        <v>5.4294921958207336E-2</v>
      </c>
      <c r="O41" s="307">
        <v>5.8613462236528226E-2</v>
      </c>
      <c r="P41" s="307">
        <v>5.5255534263431522E-2</v>
      </c>
      <c r="Q41" s="308"/>
      <c r="R41" s="307">
        <v>3.7472811248891194E-2</v>
      </c>
      <c r="S41" s="307">
        <v>4.099204928065104E-2</v>
      </c>
      <c r="T41" s="307">
        <v>4.0819288312351314E-2</v>
      </c>
      <c r="U41" s="308"/>
      <c r="V41" s="307">
        <v>3.1122551154272027E-2</v>
      </c>
      <c r="W41" s="307">
        <v>3.3040090503337859E-2</v>
      </c>
      <c r="X41" s="307">
        <v>2.9741188394010371E-2</v>
      </c>
      <c r="Y41" s="308"/>
      <c r="Z41" s="307">
        <v>0.1656252944817084</v>
      </c>
      <c r="AA41" s="307">
        <v>0.14592655695837073</v>
      </c>
      <c r="AB41" s="307">
        <v>0.12856496244740531</v>
      </c>
      <c r="AC41" s="308"/>
      <c r="AD41" s="307">
        <v>0.3415214873963156</v>
      </c>
      <c r="AE41" s="307">
        <v>0.26670071333695411</v>
      </c>
      <c r="AF41" s="307">
        <v>0.17110882064562644</v>
      </c>
      <c r="AG41" s="308"/>
      <c r="AH41" s="307">
        <v>0.45293282677642538</v>
      </c>
      <c r="AI41" s="307">
        <v>0.38398410978691871</v>
      </c>
      <c r="AJ41" s="307">
        <v>0.31264597085308138</v>
      </c>
      <c r="AK41" s="308"/>
      <c r="AL41" s="307">
        <v>0.11645443410398605</v>
      </c>
      <c r="AM41" s="307">
        <v>6.7102129430624213E-2</v>
      </c>
      <c r="AN41" s="307">
        <v>3.2120334691305548E-2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Cornwall and the Isles of Scilly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23.988000000000032</v>
      </c>
      <c r="C50" s="305">
        <f>SUM(C51:C59)</f>
        <v>25.155999999999977</v>
      </c>
      <c r="D50" s="305">
        <f>SUM(D51:D59)</f>
        <v>26.66500000000002</v>
      </c>
      <c r="E50" s="304"/>
      <c r="F50" s="305">
        <f>SUM(F51:F59)</f>
        <v>7.5964763966320931E-2</v>
      </c>
      <c r="G50" s="305">
        <f>SUM(G51:G59)</f>
        <v>0.11150854689615251</v>
      </c>
      <c r="H50" s="305">
        <f>SUM(H51:H59)</f>
        <v>0.18415240973180397</v>
      </c>
      <c r="I50" s="304"/>
      <c r="J50" s="305">
        <f>SUM(J51:J59)</f>
        <v>1.2012204950046652</v>
      </c>
      <c r="K50" s="305">
        <f>SUM(K51:K59)</f>
        <v>1.7578593265357012</v>
      </c>
      <c r="L50" s="305">
        <f>SUM(L51:L59)</f>
        <v>2.8426688427234086</v>
      </c>
      <c r="M50" s="304"/>
      <c r="N50" s="305">
        <f>SUM(N51:N59)</f>
        <v>2.123851798111025</v>
      </c>
      <c r="O50" s="305">
        <f>SUM(O51:O59)</f>
        <v>2.4612034783900736</v>
      </c>
      <c r="P50" s="305">
        <f>SUM(P51:P59)</f>
        <v>2.8710371674358002</v>
      </c>
      <c r="Q50" s="304"/>
      <c r="R50" s="305">
        <f>SUM(R51:R59)</f>
        <v>0.70638094157095699</v>
      </c>
      <c r="S50" s="305">
        <f>SUM(S51:S59)</f>
        <v>0.82088980899412711</v>
      </c>
      <c r="T50" s="305">
        <f>SUM(T51:T59)</f>
        <v>1.0017517971963257</v>
      </c>
      <c r="U50" s="304"/>
      <c r="V50" s="305">
        <f>SUM(V51:V59)</f>
        <v>1.5012261105546727</v>
      </c>
      <c r="W50" s="305">
        <f>SUM(W51:W59)</f>
        <v>1.6996967721876224</v>
      </c>
      <c r="X50" s="305">
        <f>SUM(X51:X59)</f>
        <v>1.947496290396354</v>
      </c>
      <c r="Y50" s="304"/>
      <c r="Z50" s="305">
        <f>SUM(Z51:Z59)</f>
        <v>7.6697092858417655</v>
      </c>
      <c r="AA50" s="305">
        <f>SUM(AA51:AA59)</f>
        <v>8.2201960477968754</v>
      </c>
      <c r="AB50" s="305">
        <f>SUM(AB51:AB59)</f>
        <v>8.9078658595271563</v>
      </c>
      <c r="AC50" s="304"/>
      <c r="AD50" s="305">
        <f>SUM(AD51:AD59)</f>
        <v>5.8830828888362081</v>
      </c>
      <c r="AE50" s="305">
        <f>SUM(AE51:AE59)</f>
        <v>5.7518257043531804</v>
      </c>
      <c r="AF50" s="305">
        <f>SUM(AF51:AF59)</f>
        <v>5.3840465347369939</v>
      </c>
      <c r="AG50" s="304"/>
      <c r="AH50" s="305">
        <f>SUM(AH51:AH59)</f>
        <v>3.6384226063307157</v>
      </c>
      <c r="AI50" s="305">
        <f>SUM(AI51:AI59)</f>
        <v>3.6234086010006408</v>
      </c>
      <c r="AJ50" s="305">
        <f>SUM(AJ51:AJ59)</f>
        <v>3.2639730382321814</v>
      </c>
      <c r="AK50" s="304"/>
      <c r="AL50" s="305">
        <f>SUM(AL51:AL59)</f>
        <v>1.188141109783706</v>
      </c>
      <c r="AM50" s="305">
        <f>SUM(AM51:AM59)</f>
        <v>0.70941171384560475</v>
      </c>
      <c r="AN50" s="305">
        <f>SUM(AN51:AN59)</f>
        <v>0.26200806001999993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2.8434213457778901</v>
      </c>
      <c r="C51" s="304">
        <f t="shared" ref="C51:D51" si="68">SUM(G51,K51,O51,S51,W51,AA51,AE51,AI51,AM51)</f>
        <v>2.7920509633284132</v>
      </c>
      <c r="D51" s="304">
        <f t="shared" si="68"/>
        <v>3.2259259490343029</v>
      </c>
      <c r="E51" s="304"/>
      <c r="F51" s="304">
        <v>1.3056591846326217E-2</v>
      </c>
      <c r="G51" s="304">
        <v>2.075662788979506E-2</v>
      </c>
      <c r="H51" s="304">
        <v>3.5314964365331665E-2</v>
      </c>
      <c r="I51" s="304"/>
      <c r="J51" s="304">
        <v>0.28368576806269796</v>
      </c>
      <c r="K51" s="304">
        <v>0.39358713209775337</v>
      </c>
      <c r="L51" s="304">
        <v>0.67635837296007251</v>
      </c>
      <c r="M51" s="304"/>
      <c r="N51" s="304">
        <v>0.51651541340767493</v>
      </c>
      <c r="O51" s="304">
        <v>0.55942659280236195</v>
      </c>
      <c r="P51" s="304">
        <v>0.65086778623313257</v>
      </c>
      <c r="Q51" s="304"/>
      <c r="R51" s="304">
        <v>0.12488940642678041</v>
      </c>
      <c r="S51" s="304">
        <v>0.11941016762857908</v>
      </c>
      <c r="T51" s="304">
        <v>0.11676391664085514</v>
      </c>
      <c r="U51" s="304"/>
      <c r="V51" s="304">
        <v>0.28085003023857363</v>
      </c>
      <c r="W51" s="304">
        <v>0.28128369892386629</v>
      </c>
      <c r="X51" s="304">
        <v>0.31370162904898513</v>
      </c>
      <c r="Y51" s="304"/>
      <c r="Z51" s="304">
        <v>0.77246584727340284</v>
      </c>
      <c r="AA51" s="304">
        <v>0.70295743529344945</v>
      </c>
      <c r="AB51" s="304">
        <v>0.80720620757515649</v>
      </c>
      <c r="AC51" s="304"/>
      <c r="AD51" s="304">
        <v>0.46976279549880862</v>
      </c>
      <c r="AE51" s="304">
        <v>0.37365987777319604</v>
      </c>
      <c r="AF51" s="304">
        <v>0.32832813731953697</v>
      </c>
      <c r="AG51" s="304"/>
      <c r="AH51" s="304">
        <v>0.29514548995849638</v>
      </c>
      <c r="AI51" s="304">
        <v>0.26312446047489019</v>
      </c>
      <c r="AJ51" s="304">
        <v>0.23328813307760921</v>
      </c>
      <c r="AK51" s="304"/>
      <c r="AL51" s="304">
        <v>8.7050003065129417E-2</v>
      </c>
      <c r="AM51" s="304">
        <v>7.7844970444521974E-2</v>
      </c>
      <c r="AN51" s="304">
        <v>6.4096801813622831E-2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3.4366519254093117</v>
      </c>
      <c r="C52" s="304">
        <f t="shared" ref="C52:C59" si="70">SUM(G52,K52,O52,S52,W52,AA52,AE52,AI52,AM52)</f>
        <v>3.779301704894011</v>
      </c>
      <c r="D52" s="304">
        <f t="shared" ref="D52:D59" si="71">SUM(H52,L52,P52,T52,X52,AB52,AF52,AJ52,AN52)</f>
        <v>4.4706794620372392</v>
      </c>
      <c r="E52" s="304"/>
      <c r="F52" s="304">
        <v>3.5867841497074303E-2</v>
      </c>
      <c r="G52" s="304">
        <v>4.8854651245548247E-2</v>
      </c>
      <c r="H52" s="304">
        <v>7.1638693283080535E-2</v>
      </c>
      <c r="I52" s="304"/>
      <c r="J52" s="304">
        <v>0.54410532964141611</v>
      </c>
      <c r="K52" s="304">
        <v>0.79681002322729566</v>
      </c>
      <c r="L52" s="304">
        <v>1.2633228559506198</v>
      </c>
      <c r="M52" s="304"/>
      <c r="N52" s="304">
        <v>0.68776185047765914</v>
      </c>
      <c r="O52" s="304">
        <v>0.7544044213143134</v>
      </c>
      <c r="P52" s="304">
        <v>0.78728586395615385</v>
      </c>
      <c r="Q52" s="304"/>
      <c r="R52" s="304">
        <v>8.2332518676519056E-2</v>
      </c>
      <c r="S52" s="304">
        <v>7.2940719612527294E-2</v>
      </c>
      <c r="T52" s="304">
        <v>8.3336995887279164E-2</v>
      </c>
      <c r="U52" s="304"/>
      <c r="V52" s="304">
        <v>0.26120178265653454</v>
      </c>
      <c r="W52" s="304">
        <v>0.22844481819806883</v>
      </c>
      <c r="X52" s="304">
        <v>0.15417347044059632</v>
      </c>
      <c r="Y52" s="304"/>
      <c r="Z52" s="304">
        <v>0.99175914096008266</v>
      </c>
      <c r="AA52" s="304">
        <v>1.0926186393654529</v>
      </c>
      <c r="AB52" s="304">
        <v>1.3801924760903599</v>
      </c>
      <c r="AC52" s="304"/>
      <c r="AD52" s="304">
        <v>0.53407517930228576</v>
      </c>
      <c r="AE52" s="304">
        <v>0.49796866767166287</v>
      </c>
      <c r="AF52" s="304">
        <v>0.4849011585172614</v>
      </c>
      <c r="AG52" s="304"/>
      <c r="AH52" s="304">
        <v>0.22693963476729773</v>
      </c>
      <c r="AI52" s="304">
        <v>0.22620595065674887</v>
      </c>
      <c r="AJ52" s="304">
        <v>0.20621140283350414</v>
      </c>
      <c r="AK52" s="304"/>
      <c r="AL52" s="304">
        <v>7.2608647430442416E-2</v>
      </c>
      <c r="AM52" s="304">
        <v>6.1053813602392724E-2</v>
      </c>
      <c r="AN52" s="304">
        <v>3.961654507838476E-2</v>
      </c>
    </row>
    <row r="53" spans="1:40" x14ac:dyDescent="0.2">
      <c r="A53" s="13" t="str">
        <f t="shared" si="67"/>
        <v>Associate professional occupations</v>
      </c>
      <c r="B53" s="304">
        <f t="shared" si="69"/>
        <v>1.8078256998479545</v>
      </c>
      <c r="C53" s="304">
        <f t="shared" si="70"/>
        <v>1.7199751216874741</v>
      </c>
      <c r="D53" s="304">
        <f t="shared" si="71"/>
        <v>1.9267166362188004</v>
      </c>
      <c r="E53" s="304"/>
      <c r="F53" s="304">
        <v>3.4399620407145628E-3</v>
      </c>
      <c r="G53" s="304">
        <v>4.9525229124245309E-3</v>
      </c>
      <c r="H53" s="304">
        <v>8.8596598851130789E-3</v>
      </c>
      <c r="I53" s="304"/>
      <c r="J53" s="304">
        <v>0.15461770573022221</v>
      </c>
      <c r="K53" s="304">
        <v>0.21254692025784619</v>
      </c>
      <c r="L53" s="304">
        <v>0.34708474305426235</v>
      </c>
      <c r="M53" s="304"/>
      <c r="N53" s="304">
        <v>0.27521797871190584</v>
      </c>
      <c r="O53" s="304">
        <v>0.28889652270962246</v>
      </c>
      <c r="P53" s="304">
        <v>0.32196057544009626</v>
      </c>
      <c r="Q53" s="304"/>
      <c r="R53" s="304">
        <v>0.12078967840529588</v>
      </c>
      <c r="S53" s="304">
        <v>0.13687974701645494</v>
      </c>
      <c r="T53" s="304">
        <v>0.17077237071678217</v>
      </c>
      <c r="U53" s="304"/>
      <c r="V53" s="304">
        <v>0.22899231163724806</v>
      </c>
      <c r="W53" s="304">
        <v>0.21110133126161418</v>
      </c>
      <c r="X53" s="304">
        <v>0.2220470682660648</v>
      </c>
      <c r="Y53" s="304"/>
      <c r="Z53" s="304">
        <v>0.39697022379413816</v>
      </c>
      <c r="AA53" s="304">
        <v>0.32604111361449689</v>
      </c>
      <c r="AB53" s="304">
        <v>0.31570586652834687</v>
      </c>
      <c r="AC53" s="304"/>
      <c r="AD53" s="304">
        <v>0.34555072928481367</v>
      </c>
      <c r="AE53" s="304">
        <v>0.2881022676822913</v>
      </c>
      <c r="AF53" s="304">
        <v>0.27812351617998543</v>
      </c>
      <c r="AG53" s="304"/>
      <c r="AH53" s="304">
        <v>0.24962940171340295</v>
      </c>
      <c r="AI53" s="304">
        <v>0.23248531509837009</v>
      </c>
      <c r="AJ53" s="304">
        <v>0.24310543492955908</v>
      </c>
      <c r="AK53" s="304"/>
      <c r="AL53" s="304">
        <v>3.2617708530212987E-2</v>
      </c>
      <c r="AM53" s="304">
        <v>1.8969381134353328E-2</v>
      </c>
      <c r="AN53" s="304">
        <v>1.9057401218590442E-2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1.8055080046359004</v>
      </c>
      <c r="C54" s="304">
        <f t="shared" si="70"/>
        <v>1.7525316027797815</v>
      </c>
      <c r="D54" s="304">
        <f t="shared" si="71"/>
        <v>1.6018613001538247</v>
      </c>
      <c r="E54" s="304"/>
      <c r="F54" s="304">
        <v>1.5309526745173444E-2</v>
      </c>
      <c r="G54" s="304">
        <v>2.0278686329743466E-2</v>
      </c>
      <c r="H54" s="304">
        <v>3.7844653150391608E-2</v>
      </c>
      <c r="I54" s="304"/>
      <c r="J54" s="304">
        <v>8.0869043466434518E-2</v>
      </c>
      <c r="K54" s="304">
        <v>0.12099212372216521</v>
      </c>
      <c r="L54" s="304">
        <v>0.17208786974091078</v>
      </c>
      <c r="M54" s="304"/>
      <c r="N54" s="304">
        <v>0.2354089649528891</v>
      </c>
      <c r="O54" s="304">
        <v>0.28676912842706465</v>
      </c>
      <c r="P54" s="304">
        <v>0.36612749204577377</v>
      </c>
      <c r="Q54" s="304"/>
      <c r="R54" s="304">
        <v>0.14461070211570928</v>
      </c>
      <c r="S54" s="304">
        <v>0.1579939362750456</v>
      </c>
      <c r="T54" s="304">
        <v>0.18769064700732357</v>
      </c>
      <c r="U54" s="304"/>
      <c r="V54" s="304">
        <v>0.12026081741240961</v>
      </c>
      <c r="W54" s="304">
        <v>0.1317293994124652</v>
      </c>
      <c r="X54" s="304">
        <v>0.17341795412674132</v>
      </c>
      <c r="Y54" s="304"/>
      <c r="Z54" s="304">
        <v>0.35482410525493913</v>
      </c>
      <c r="AA54" s="304">
        <v>0.32851540810722735</v>
      </c>
      <c r="AB54" s="304">
        <v>0.23892955320693127</v>
      </c>
      <c r="AC54" s="304"/>
      <c r="AD54" s="304">
        <v>0.30959145249351844</v>
      </c>
      <c r="AE54" s="304">
        <v>0.22486547476108384</v>
      </c>
      <c r="AF54" s="304">
        <v>7.9666545957329249E-2</v>
      </c>
      <c r="AG54" s="304"/>
      <c r="AH54" s="304">
        <v>0.46258935059799411</v>
      </c>
      <c r="AI54" s="304">
        <v>0.45347676540018761</v>
      </c>
      <c r="AJ54" s="304">
        <v>0.34404643696999682</v>
      </c>
      <c r="AK54" s="304"/>
      <c r="AL54" s="304">
        <v>8.2044041596832845E-2</v>
      </c>
      <c r="AM54" s="304">
        <v>2.7910680344798679E-2</v>
      </c>
      <c r="AN54" s="304">
        <v>2.0501479484262937E-3</v>
      </c>
    </row>
    <row r="55" spans="1:40" x14ac:dyDescent="0.2">
      <c r="A55" s="13" t="str">
        <f t="shared" si="67"/>
        <v>Skilled trades occupations</v>
      </c>
      <c r="B55" s="304">
        <f t="shared" si="69"/>
        <v>10.472490969040054</v>
      </c>
      <c r="C55" s="304">
        <f t="shared" si="70"/>
        <v>11.139202184869935</v>
      </c>
      <c r="D55" s="304">
        <f t="shared" si="71"/>
        <v>11.306852388986421</v>
      </c>
      <c r="E55" s="304"/>
      <c r="F55" s="304">
        <v>1.5512048911647338E-3</v>
      </c>
      <c r="G55" s="304">
        <v>2.5258788298200235E-3</v>
      </c>
      <c r="H55" s="304">
        <v>3.7925684682634741E-3</v>
      </c>
      <c r="I55" s="304"/>
      <c r="J55" s="304">
        <v>7.8598298198818264E-2</v>
      </c>
      <c r="K55" s="304">
        <v>0.13732449782174028</v>
      </c>
      <c r="L55" s="304">
        <v>0.22106393678398872</v>
      </c>
      <c r="M55" s="304"/>
      <c r="N55" s="304">
        <v>0.2779949785995508</v>
      </c>
      <c r="O55" s="304">
        <v>0.39649240943185232</v>
      </c>
      <c r="P55" s="304">
        <v>0.51914977657537886</v>
      </c>
      <c r="Q55" s="304"/>
      <c r="R55" s="304">
        <v>0.17801164601183564</v>
      </c>
      <c r="S55" s="304">
        <v>0.25226003203561925</v>
      </c>
      <c r="T55" s="304">
        <v>0.32886126604982319</v>
      </c>
      <c r="U55" s="304"/>
      <c r="V55" s="304">
        <v>0.46546679800983415</v>
      </c>
      <c r="W55" s="304">
        <v>0.64366717796676187</v>
      </c>
      <c r="X55" s="304">
        <v>0.83376898329886151</v>
      </c>
      <c r="Y55" s="304"/>
      <c r="Z55" s="304">
        <v>4.0904516645176869</v>
      </c>
      <c r="AA55" s="304">
        <v>4.4321129088022522</v>
      </c>
      <c r="AB55" s="304">
        <v>4.4560579356714856</v>
      </c>
      <c r="AC55" s="304"/>
      <c r="AD55" s="304">
        <v>3.1852477802929786</v>
      </c>
      <c r="AE55" s="304">
        <v>3.2408719270500734</v>
      </c>
      <c r="AF55" s="304">
        <v>3.0930486810287219</v>
      </c>
      <c r="AG55" s="304"/>
      <c r="AH55" s="304">
        <v>1.5449834474937525</v>
      </c>
      <c r="AI55" s="304">
        <v>1.6462322046501039</v>
      </c>
      <c r="AJ55" s="304">
        <v>1.7868187874212649</v>
      </c>
      <c r="AK55" s="304"/>
      <c r="AL55" s="304">
        <v>0.65018515102443319</v>
      </c>
      <c r="AM55" s="304">
        <v>0.38771514828171161</v>
      </c>
      <c r="AN55" s="304">
        <v>6.4290453688633814E-2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6.5781998542228284E-2</v>
      </c>
      <c r="C56" s="304">
        <f t="shared" si="70"/>
        <v>7.1805676586735839E-2</v>
      </c>
      <c r="D56" s="304">
        <f t="shared" si="71"/>
        <v>8.5312238822340389E-2</v>
      </c>
      <c r="E56" s="304"/>
      <c r="F56" s="304">
        <v>4.5682570291821356E-5</v>
      </c>
      <c r="G56" s="304">
        <v>6.3706304567146842E-5</v>
      </c>
      <c r="H56" s="304">
        <v>8.8472688261255296E-5</v>
      </c>
      <c r="I56" s="304"/>
      <c r="J56" s="304">
        <v>2.459825710016642E-3</v>
      </c>
      <c r="K56" s="304">
        <v>3.1196617113508707E-3</v>
      </c>
      <c r="L56" s="304">
        <v>4.3579362563311149E-3</v>
      </c>
      <c r="M56" s="304"/>
      <c r="N56" s="304">
        <v>3.1652566912699766E-3</v>
      </c>
      <c r="O56" s="304">
        <v>3.8295637036192317E-3</v>
      </c>
      <c r="P56" s="304">
        <v>4.7613875637956297E-3</v>
      </c>
      <c r="Q56" s="304"/>
      <c r="R56" s="304">
        <v>5.6262433083897857E-4</v>
      </c>
      <c r="S56" s="304">
        <v>7.1918006576682117E-4</v>
      </c>
      <c r="T56" s="304">
        <v>8.2535648512039434E-4</v>
      </c>
      <c r="U56" s="304"/>
      <c r="V56" s="304">
        <v>1.6019923768753595E-3</v>
      </c>
      <c r="W56" s="304">
        <v>1.7004863729282219E-3</v>
      </c>
      <c r="X56" s="304">
        <v>1.8921048927962327E-3</v>
      </c>
      <c r="Y56" s="304"/>
      <c r="Z56" s="304">
        <v>2.3300930884113578E-2</v>
      </c>
      <c r="AA56" s="304">
        <v>2.9738972009972001E-2</v>
      </c>
      <c r="AB56" s="304">
        <v>4.0934568149618746E-2</v>
      </c>
      <c r="AC56" s="304"/>
      <c r="AD56" s="304">
        <v>5.5734439820047258E-3</v>
      </c>
      <c r="AE56" s="304">
        <v>6.1433151062726876E-3</v>
      </c>
      <c r="AF56" s="304">
        <v>7.4982452583484223E-3</v>
      </c>
      <c r="AG56" s="304"/>
      <c r="AH56" s="304">
        <v>1.6929326281110404E-2</v>
      </c>
      <c r="AI56" s="304">
        <v>1.5640416597327022E-2</v>
      </c>
      <c r="AJ56" s="304">
        <v>1.6190918938198674E-2</v>
      </c>
      <c r="AK56" s="304"/>
      <c r="AL56" s="304">
        <v>1.2142915715706807E-2</v>
      </c>
      <c r="AM56" s="304">
        <v>1.0850374714931839E-2</v>
      </c>
      <c r="AN56" s="304">
        <v>8.7632485898699198E-3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0.47065809432142369</v>
      </c>
      <c r="C57" s="304">
        <f t="shared" si="70"/>
        <v>0.53530380563171942</v>
      </c>
      <c r="D57" s="304">
        <f t="shared" si="71"/>
        <v>0.57884426077056761</v>
      </c>
      <c r="E57" s="304"/>
      <c r="F57" s="304">
        <v>1.0882964646033609E-3</v>
      </c>
      <c r="G57" s="304">
        <v>1.8089066722454504E-3</v>
      </c>
      <c r="H57" s="304">
        <v>3.4793822291742044E-3</v>
      </c>
      <c r="I57" s="304"/>
      <c r="J57" s="304">
        <v>2.9007048200984299E-2</v>
      </c>
      <c r="K57" s="304">
        <v>4.0015815547746837E-2</v>
      </c>
      <c r="L57" s="304">
        <v>5.6687904364342019E-2</v>
      </c>
      <c r="M57" s="304"/>
      <c r="N57" s="304">
        <v>7.5476850689335323E-2</v>
      </c>
      <c r="O57" s="304">
        <v>9.8444649632726117E-2</v>
      </c>
      <c r="P57" s="304">
        <v>0.12469131872942757</v>
      </c>
      <c r="Q57" s="304"/>
      <c r="R57" s="304">
        <v>2.2519270145489247E-2</v>
      </c>
      <c r="S57" s="304">
        <v>3.0292912326153092E-2</v>
      </c>
      <c r="T57" s="304">
        <v>3.9168932055891906E-2</v>
      </c>
      <c r="U57" s="304"/>
      <c r="V57" s="304">
        <v>2.116084734661363E-2</v>
      </c>
      <c r="W57" s="304">
        <v>2.6476038171411177E-2</v>
      </c>
      <c r="X57" s="304">
        <v>3.0478461580133946E-2</v>
      </c>
      <c r="Y57" s="304"/>
      <c r="Z57" s="304">
        <v>0.19104982124535683</v>
      </c>
      <c r="AA57" s="304">
        <v>0.2182035659266901</v>
      </c>
      <c r="AB57" s="304">
        <v>0.26564775568281745</v>
      </c>
      <c r="AC57" s="304"/>
      <c r="AD57" s="304">
        <v>3.3795434148624723E-2</v>
      </c>
      <c r="AE57" s="304">
        <v>2.171785074976559E-2</v>
      </c>
      <c r="AF57" s="304">
        <v>6.436285702394913E-3</v>
      </c>
      <c r="AG57" s="304"/>
      <c r="AH57" s="304">
        <v>4.9761215103397378E-2</v>
      </c>
      <c r="AI57" s="304">
        <v>5.2728798777273198E-2</v>
      </c>
      <c r="AJ57" s="304">
        <v>1.0540402504377374E-2</v>
      </c>
      <c r="AK57" s="304"/>
      <c r="AL57" s="304">
        <v>4.6799310977018907E-2</v>
      </c>
      <c r="AM57" s="304">
        <v>4.5615267827707889E-2</v>
      </c>
      <c r="AN57" s="304">
        <v>4.1713817922008088E-2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1.8811293497068362</v>
      </c>
      <c r="C58" s="304">
        <f t="shared" si="70"/>
        <v>2.223226565125298</v>
      </c>
      <c r="D58" s="304">
        <f t="shared" si="71"/>
        <v>2.3111516755325563</v>
      </c>
      <c r="E58" s="304"/>
      <c r="F58" s="304">
        <v>5.4895599523425232E-3</v>
      </c>
      <c r="G58" s="304">
        <v>1.2084051834477557E-2</v>
      </c>
      <c r="H58" s="304">
        <v>2.2816113771215295E-2</v>
      </c>
      <c r="I58" s="304"/>
      <c r="J58" s="304">
        <v>1.7321660620027581E-2</v>
      </c>
      <c r="K58" s="304">
        <v>3.5164815225780917E-2</v>
      </c>
      <c r="L58" s="304">
        <v>6.9049501203139352E-2</v>
      </c>
      <c r="M58" s="304"/>
      <c r="N58" s="304">
        <v>2.4677854554654991E-2</v>
      </c>
      <c r="O58" s="304">
        <v>3.7963254141482841E-2</v>
      </c>
      <c r="P58" s="304">
        <v>5.9619934319590395E-2</v>
      </c>
      <c r="Q58" s="304"/>
      <c r="R58" s="304">
        <v>2.6428438595020389E-2</v>
      </c>
      <c r="S58" s="304">
        <v>4.29822047926013E-2</v>
      </c>
      <c r="T58" s="304">
        <v>6.6860521662044731E-2</v>
      </c>
      <c r="U58" s="304"/>
      <c r="V58" s="304">
        <v>7.4942127635158215E-2</v>
      </c>
      <c r="W58" s="304">
        <v>0.11395468904027445</v>
      </c>
      <c r="X58" s="304">
        <v>0.14932995102216018</v>
      </c>
      <c r="Y58" s="304"/>
      <c r="Z58" s="304">
        <v>0.53678146643536573</v>
      </c>
      <c r="AA58" s="304">
        <v>0.72244911796481259</v>
      </c>
      <c r="AB58" s="304">
        <v>0.9068194336119032</v>
      </c>
      <c r="AC58" s="304"/>
      <c r="AD58" s="304">
        <v>0.65420100043774865</v>
      </c>
      <c r="AE58" s="304">
        <v>0.7749897940893391</v>
      </c>
      <c r="AF58" s="304">
        <v>0.80068650106594186</v>
      </c>
      <c r="AG58" s="304"/>
      <c r="AH58" s="304">
        <v>0.44022100028790062</v>
      </c>
      <c r="AI58" s="304">
        <v>0.42387676381111805</v>
      </c>
      <c r="AJ58" s="304">
        <v>0.22260465473548841</v>
      </c>
      <c r="AK58" s="304"/>
      <c r="AL58" s="304">
        <v>0.10106624118861757</v>
      </c>
      <c r="AM58" s="304">
        <v>5.976187422541096E-2</v>
      </c>
      <c r="AN58" s="304">
        <v>1.3365064141072591E-2</v>
      </c>
    </row>
    <row r="59" spans="1:40" x14ac:dyDescent="0.2">
      <c r="A59" s="13" t="str">
        <f t="shared" si="67"/>
        <v>Elementary occupations</v>
      </c>
      <c r="B59" s="304">
        <f t="shared" si="69"/>
        <v>1.2045326127184353</v>
      </c>
      <c r="C59" s="304">
        <f t="shared" si="70"/>
        <v>1.1426023750966108</v>
      </c>
      <c r="D59" s="304">
        <f t="shared" si="71"/>
        <v>1.1576560884439715</v>
      </c>
      <c r="E59" s="304"/>
      <c r="F59" s="304">
        <v>1.1609795862995734E-4</v>
      </c>
      <c r="G59" s="304">
        <v>1.83514877531025E-4</v>
      </c>
      <c r="H59" s="304">
        <v>3.1790189097282193E-4</v>
      </c>
      <c r="I59" s="304"/>
      <c r="J59" s="304">
        <v>1.0555815374047721E-2</v>
      </c>
      <c r="K59" s="304">
        <v>1.8298336924022027E-2</v>
      </c>
      <c r="L59" s="304">
        <v>3.2655722409741399E-2</v>
      </c>
      <c r="M59" s="304"/>
      <c r="N59" s="304">
        <v>2.763265002608525E-2</v>
      </c>
      <c r="O59" s="304">
        <v>3.4976936227030526E-2</v>
      </c>
      <c r="P59" s="304">
        <v>3.6573032572451439E-2</v>
      </c>
      <c r="Q59" s="304"/>
      <c r="R59" s="304">
        <v>6.2366568634681079E-3</v>
      </c>
      <c r="S59" s="304">
        <v>7.4109092413797454E-3</v>
      </c>
      <c r="T59" s="304">
        <v>7.4717906912055094E-3</v>
      </c>
      <c r="U59" s="304"/>
      <c r="V59" s="304">
        <v>4.6749403241425583E-2</v>
      </c>
      <c r="W59" s="304">
        <v>6.1339132840232284E-2</v>
      </c>
      <c r="X59" s="304">
        <v>6.8686667720014694E-2</v>
      </c>
      <c r="Y59" s="304"/>
      <c r="Z59" s="304">
        <v>0.31210608547667951</v>
      </c>
      <c r="AA59" s="304">
        <v>0.36755888671252113</v>
      </c>
      <c r="AB59" s="304">
        <v>0.49637206301053843</v>
      </c>
      <c r="AC59" s="304"/>
      <c r="AD59" s="304">
        <v>0.3452850733954233</v>
      </c>
      <c r="AE59" s="304">
        <v>0.32350652946949626</v>
      </c>
      <c r="AF59" s="304">
        <v>0.30535746370747324</v>
      </c>
      <c r="AG59" s="304"/>
      <c r="AH59" s="304">
        <v>0.35222374012736396</v>
      </c>
      <c r="AI59" s="304">
        <v>0.30963792553462177</v>
      </c>
      <c r="AJ59" s="304">
        <v>0.20116686682218279</v>
      </c>
      <c r="AK59" s="304"/>
      <c r="AL59" s="304">
        <v>0.10362709025531171</v>
      </c>
      <c r="AM59" s="304">
        <v>1.9690203269775792E-2</v>
      </c>
      <c r="AN59" s="304">
        <v>9.0545796193911478E-3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88.083999999999961</v>
      </c>
      <c r="C62" s="305">
        <f>SUM(C63:C71)</f>
        <v>91.845999999999989</v>
      </c>
      <c r="D62" s="305">
        <f>SUM(D63:D71)</f>
        <v>98.75500000000001</v>
      </c>
      <c r="E62" s="304"/>
      <c r="F62" s="305">
        <f>SUM(F63:F71)</f>
        <v>0.26873795701153536</v>
      </c>
      <c r="G62" s="305">
        <f>SUM(G63:G71)</f>
        <v>0.41228101835820763</v>
      </c>
      <c r="H62" s="305">
        <f>SUM(H63:H71)</f>
        <v>0.75698004727715806</v>
      </c>
      <c r="I62" s="304"/>
      <c r="J62" s="305">
        <f>SUM(J63:J71)</f>
        <v>3.476215141015917</v>
      </c>
      <c r="K62" s="305">
        <f>SUM(K63:K71)</f>
        <v>5.1657563123105739</v>
      </c>
      <c r="L62" s="305">
        <f>SUM(L63:L71)</f>
        <v>9.6119719036247844</v>
      </c>
      <c r="M62" s="304"/>
      <c r="N62" s="305">
        <f>SUM(N63:N71)</f>
        <v>11.873670109934764</v>
      </c>
      <c r="O62" s="305">
        <f>SUM(O63:O71)</f>
        <v>14.803207473574583</v>
      </c>
      <c r="P62" s="305">
        <f>SUM(P63:P71)</f>
        <v>20.577990750441799</v>
      </c>
      <c r="Q62" s="304"/>
      <c r="R62" s="305">
        <f>SUM(R63:R71)</f>
        <v>3.7681803995148906</v>
      </c>
      <c r="S62" s="305">
        <f>SUM(S63:S71)</f>
        <v>4.561394159121468</v>
      </c>
      <c r="T62" s="305">
        <f>SUM(T63:T71)</f>
        <v>6.3243610120421696</v>
      </c>
      <c r="U62" s="304"/>
      <c r="V62" s="305">
        <f>SUM(V63:V71)</f>
        <v>4.0694220406977379</v>
      </c>
      <c r="W62" s="305">
        <f>SUM(W63:W71)</f>
        <v>4.8175031796448682</v>
      </c>
      <c r="X62" s="305">
        <f>SUM(X63:X71)</f>
        <v>6.3808058112582877</v>
      </c>
      <c r="Y62" s="304"/>
      <c r="Z62" s="305">
        <f>SUM(Z63:Z71)</f>
        <v>21.610858615067915</v>
      </c>
      <c r="AA62" s="305">
        <f>SUM(AA63:AA71)</f>
        <v>22.518657499957563</v>
      </c>
      <c r="AB62" s="305">
        <f>SUM(AB63:AB71)</f>
        <v>24.818372410657716</v>
      </c>
      <c r="AC62" s="304"/>
      <c r="AD62" s="305">
        <f>SUM(AD63:AD71)</f>
        <v>22.170152145253809</v>
      </c>
      <c r="AE62" s="305">
        <f>SUM(AE63:AE71)</f>
        <v>20.965182836282739</v>
      </c>
      <c r="AF62" s="305">
        <f>SUM(AF63:AF71)</f>
        <v>17.842543925446041</v>
      </c>
      <c r="AG62" s="304"/>
      <c r="AH62" s="305">
        <f>SUM(AH63:AH71)</f>
        <v>16.080544971137616</v>
      </c>
      <c r="AI62" s="305">
        <f>SUM(AI63:AI71)</f>
        <v>14.913054997516209</v>
      </c>
      <c r="AJ62" s="305">
        <f>SUM(AJ63:AJ71)</f>
        <v>8.8901441494757751</v>
      </c>
      <c r="AK62" s="304"/>
      <c r="AL62" s="305">
        <f>SUM(AL63:AL71)</f>
        <v>4.766218620365775</v>
      </c>
      <c r="AM62" s="305">
        <f>SUM(AM63:AM71)</f>
        <v>3.688962523233779</v>
      </c>
      <c r="AN62" s="305">
        <f>SUM(AN63:AN71)</f>
        <v>3.5518299897762731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13.432222741270346</v>
      </c>
      <c r="C63" s="304">
        <f t="shared" ref="C63:C71" si="73">SUM(G63,K63,O63,S63,W63,AA63,AE63,AI63,AM63)</f>
        <v>14.623433933283021</v>
      </c>
      <c r="D63" s="304">
        <f t="shared" ref="D63:D71" si="74">SUM(H63,L63,P63,T63,X63,AB63,AF63,AJ63,AN63)</f>
        <v>16.953741029825899</v>
      </c>
      <c r="E63" s="304"/>
      <c r="F63" s="304">
        <v>7.2205817012078344E-2</v>
      </c>
      <c r="G63" s="304">
        <v>0.121548984213108</v>
      </c>
      <c r="H63" s="304">
        <v>0.23635206571904069</v>
      </c>
      <c r="I63" s="304"/>
      <c r="J63" s="304">
        <v>0.91215390851688216</v>
      </c>
      <c r="K63" s="304">
        <v>1.3914865977901472</v>
      </c>
      <c r="L63" s="304">
        <v>2.6316368845257641</v>
      </c>
      <c r="M63" s="304"/>
      <c r="N63" s="304">
        <v>2.8366685014369177</v>
      </c>
      <c r="O63" s="304">
        <v>3.5794014207751519</v>
      </c>
      <c r="P63" s="304">
        <v>4.6809330347542435</v>
      </c>
      <c r="Q63" s="304"/>
      <c r="R63" s="304">
        <v>0.6866128628124254</v>
      </c>
      <c r="S63" s="304">
        <v>0.805440959974425</v>
      </c>
      <c r="T63" s="304">
        <v>1.081128363079106</v>
      </c>
      <c r="U63" s="304"/>
      <c r="V63" s="304">
        <v>0.79975846578938703</v>
      </c>
      <c r="W63" s="304">
        <v>0.90974974463347846</v>
      </c>
      <c r="X63" s="304">
        <v>0.99800356741734086</v>
      </c>
      <c r="Y63" s="304"/>
      <c r="Z63" s="304">
        <v>2.595721789912508</v>
      </c>
      <c r="AA63" s="304">
        <v>2.5251109665576794</v>
      </c>
      <c r="AB63" s="304">
        <v>2.8587656453105033</v>
      </c>
      <c r="AC63" s="304"/>
      <c r="AD63" s="304">
        <v>2.8871700914275142</v>
      </c>
      <c r="AE63" s="304">
        <v>2.713964910464989</v>
      </c>
      <c r="AF63" s="304">
        <v>2.1849428036502947</v>
      </c>
      <c r="AG63" s="304"/>
      <c r="AH63" s="304">
        <v>2.3358511946558238</v>
      </c>
      <c r="AI63" s="304">
        <v>2.3134647699727036</v>
      </c>
      <c r="AJ63" s="304">
        <v>2.0065892285599527</v>
      </c>
      <c r="AK63" s="304"/>
      <c r="AL63" s="304">
        <v>0.30608010970680788</v>
      </c>
      <c r="AM63" s="304">
        <v>0.26326557890133845</v>
      </c>
      <c r="AN63" s="304">
        <v>0.27538943680965405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6.3676333156648477</v>
      </c>
      <c r="C64" s="304">
        <f t="shared" si="73"/>
        <v>6.9941365954143642</v>
      </c>
      <c r="D64" s="304">
        <f t="shared" si="74"/>
        <v>8.1414924832894595</v>
      </c>
      <c r="E64" s="304"/>
      <c r="F64" s="304">
        <v>9.3222902155844709E-2</v>
      </c>
      <c r="G64" s="304">
        <v>0.13732152642149029</v>
      </c>
      <c r="H64" s="304">
        <v>0.24088551022128732</v>
      </c>
      <c r="I64" s="304"/>
      <c r="J64" s="304">
        <v>0.66883901110519373</v>
      </c>
      <c r="K64" s="304">
        <v>0.94063098587163707</v>
      </c>
      <c r="L64" s="304">
        <v>1.5743888639140136</v>
      </c>
      <c r="M64" s="304"/>
      <c r="N64" s="304">
        <v>1.4546225138613813</v>
      </c>
      <c r="O64" s="304">
        <v>1.7203296998428004</v>
      </c>
      <c r="P64" s="304">
        <v>2.1348259585427352</v>
      </c>
      <c r="Q64" s="304"/>
      <c r="R64" s="304">
        <v>0.25501891030309171</v>
      </c>
      <c r="S64" s="304">
        <v>0.26563049942292583</v>
      </c>
      <c r="T64" s="304">
        <v>0.28777360492272286</v>
      </c>
      <c r="U64" s="304"/>
      <c r="V64" s="304">
        <v>0.34022655604153651</v>
      </c>
      <c r="W64" s="304">
        <v>0.36420641252293151</v>
      </c>
      <c r="X64" s="304">
        <v>0.42078892305714521</v>
      </c>
      <c r="Y64" s="304"/>
      <c r="Z64" s="304">
        <v>1.5671350430902442</v>
      </c>
      <c r="AA64" s="304">
        <v>1.7126560974208029</v>
      </c>
      <c r="AB64" s="304">
        <v>1.9929614819893311</v>
      </c>
      <c r="AC64" s="304"/>
      <c r="AD64" s="304">
        <v>1.092834954162835</v>
      </c>
      <c r="AE64" s="304">
        <v>0.99062334111481709</v>
      </c>
      <c r="AF64" s="304">
        <v>0.77656223539435321</v>
      </c>
      <c r="AG64" s="304"/>
      <c r="AH64" s="304">
        <v>0.76923293473053989</v>
      </c>
      <c r="AI64" s="304">
        <v>0.7315226094875289</v>
      </c>
      <c r="AJ64" s="304">
        <v>0.5476496889191903</v>
      </c>
      <c r="AK64" s="304"/>
      <c r="AL64" s="304">
        <v>0.1265004902141813</v>
      </c>
      <c r="AM64" s="304">
        <v>0.13121542330942904</v>
      </c>
      <c r="AN64" s="304">
        <v>0.16565621632867994</v>
      </c>
    </row>
    <row r="65" spans="1:40" x14ac:dyDescent="0.2">
      <c r="A65" s="13" t="str">
        <f t="shared" si="72"/>
        <v>Associate professional occupations</v>
      </c>
      <c r="B65" s="304">
        <f t="shared" si="75"/>
        <v>5.9973430173082436</v>
      </c>
      <c r="C65" s="304">
        <f t="shared" si="73"/>
        <v>5.8572456293496069</v>
      </c>
      <c r="D65" s="304">
        <f t="shared" si="74"/>
        <v>6.528928509000508</v>
      </c>
      <c r="E65" s="304"/>
      <c r="F65" s="304">
        <v>3.3054970616010509E-2</v>
      </c>
      <c r="G65" s="304">
        <v>4.2296913939117317E-2</v>
      </c>
      <c r="H65" s="304">
        <v>6.9336473881488878E-2</v>
      </c>
      <c r="I65" s="304"/>
      <c r="J65" s="304">
        <v>0.32020542046568673</v>
      </c>
      <c r="K65" s="304">
        <v>0.41070509061039095</v>
      </c>
      <c r="L65" s="304">
        <v>0.68442339660975682</v>
      </c>
      <c r="M65" s="304"/>
      <c r="N65" s="304">
        <v>1.1443988701848276</v>
      </c>
      <c r="O65" s="304">
        <v>1.251065032770619</v>
      </c>
      <c r="P65" s="304">
        <v>1.5504257988857051</v>
      </c>
      <c r="Q65" s="304"/>
      <c r="R65" s="304">
        <v>0.25899772102004898</v>
      </c>
      <c r="S65" s="304">
        <v>0.27498380036934295</v>
      </c>
      <c r="T65" s="304">
        <v>0.35120958718579148</v>
      </c>
      <c r="U65" s="304"/>
      <c r="V65" s="304">
        <v>0.31635401494792736</v>
      </c>
      <c r="W65" s="304">
        <v>0.33684271802885296</v>
      </c>
      <c r="X65" s="304">
        <v>0.4084582191684043</v>
      </c>
      <c r="Y65" s="304"/>
      <c r="Z65" s="304">
        <v>1.5941493672091867</v>
      </c>
      <c r="AA65" s="304">
        <v>1.5653638262250544</v>
      </c>
      <c r="AB65" s="304">
        <v>1.8226513074787785</v>
      </c>
      <c r="AC65" s="304"/>
      <c r="AD65" s="304">
        <v>1.2720569089520413</v>
      </c>
      <c r="AE65" s="304">
        <v>1.109785838444483</v>
      </c>
      <c r="AF65" s="304">
        <v>0.99900945058731028</v>
      </c>
      <c r="AG65" s="304"/>
      <c r="AH65" s="304">
        <v>0.83760594695208435</v>
      </c>
      <c r="AI65" s="304">
        <v>0.69704839093456106</v>
      </c>
      <c r="AJ65" s="304">
        <v>0.4512462772977317</v>
      </c>
      <c r="AK65" s="304"/>
      <c r="AL65" s="304">
        <v>0.22051979696043078</v>
      </c>
      <c r="AM65" s="304">
        <v>0.16915401802718472</v>
      </c>
      <c r="AN65" s="304">
        <v>0.19216799790554071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7.2209590678885904</v>
      </c>
      <c r="C66" s="304">
        <f t="shared" si="73"/>
        <v>7.44053141880865</v>
      </c>
      <c r="D66" s="304">
        <f t="shared" si="74"/>
        <v>8.6540003111357322</v>
      </c>
      <c r="E66" s="304"/>
      <c r="F66" s="304">
        <v>2.2868022105198178E-2</v>
      </c>
      <c r="G66" s="304">
        <v>3.5743899095620688E-2</v>
      </c>
      <c r="H66" s="304">
        <v>7.2439692288417235E-2</v>
      </c>
      <c r="I66" s="304"/>
      <c r="J66" s="304">
        <v>0.28383661774518959</v>
      </c>
      <c r="K66" s="304">
        <v>0.42055283305430785</v>
      </c>
      <c r="L66" s="304">
        <v>0.82623156338430104</v>
      </c>
      <c r="M66" s="304"/>
      <c r="N66" s="304">
        <v>1.2147741456595436</v>
      </c>
      <c r="O66" s="304">
        <v>1.519934622207239</v>
      </c>
      <c r="P66" s="304">
        <v>2.6581371232982942</v>
      </c>
      <c r="Q66" s="304"/>
      <c r="R66" s="304">
        <v>0.3657287337688333</v>
      </c>
      <c r="S66" s="304">
        <v>0.43281933400786077</v>
      </c>
      <c r="T66" s="304">
        <v>0.56157040419744553</v>
      </c>
      <c r="U66" s="304"/>
      <c r="V66" s="304">
        <v>0.34773195250463618</v>
      </c>
      <c r="W66" s="304">
        <v>0.38064281844104453</v>
      </c>
      <c r="X66" s="304">
        <v>0.69782694890254571</v>
      </c>
      <c r="Y66" s="304"/>
      <c r="Z66" s="304">
        <v>1.8479823204005523</v>
      </c>
      <c r="AA66" s="304">
        <v>1.9512517956747586</v>
      </c>
      <c r="AB66" s="304">
        <v>2.0669603576397124</v>
      </c>
      <c r="AC66" s="304"/>
      <c r="AD66" s="304">
        <v>1.9590922583076609</v>
      </c>
      <c r="AE66" s="304">
        <v>1.8282771497794701</v>
      </c>
      <c r="AF66" s="304">
        <v>1.4179568189186293</v>
      </c>
      <c r="AG66" s="304"/>
      <c r="AH66" s="304">
        <v>1.0341740877088081</v>
      </c>
      <c r="AI66" s="304">
        <v>0.77189256219001345</v>
      </c>
      <c r="AJ66" s="304">
        <v>0.27831593685040784</v>
      </c>
      <c r="AK66" s="304"/>
      <c r="AL66" s="304">
        <v>0.14477092968816813</v>
      </c>
      <c r="AM66" s="304">
        <v>9.9416404358334792E-2</v>
      </c>
      <c r="AN66" s="304">
        <v>7.4561465655978529E-2</v>
      </c>
    </row>
    <row r="67" spans="1:40" x14ac:dyDescent="0.2">
      <c r="A67" s="13" t="str">
        <f t="shared" si="72"/>
        <v>Skilled trades occupations</v>
      </c>
      <c r="B67" s="304">
        <f t="shared" si="75"/>
        <v>8.3214628657955938</v>
      </c>
      <c r="C67" s="304">
        <f t="shared" si="73"/>
        <v>8.4110322204710375</v>
      </c>
      <c r="D67" s="304">
        <f t="shared" si="74"/>
        <v>8.3393409706249066</v>
      </c>
      <c r="E67" s="304"/>
      <c r="F67" s="304">
        <v>5.0136082550633751E-3</v>
      </c>
      <c r="G67" s="304">
        <v>7.322396459215709E-3</v>
      </c>
      <c r="H67" s="304">
        <v>1.3775015310833411E-2</v>
      </c>
      <c r="I67" s="304"/>
      <c r="J67" s="304">
        <v>0.13243080381112066</v>
      </c>
      <c r="K67" s="304">
        <v>0.20736007876037887</v>
      </c>
      <c r="L67" s="304">
        <v>0.40047913560334336</v>
      </c>
      <c r="M67" s="304"/>
      <c r="N67" s="304">
        <v>0.44766315452247879</v>
      </c>
      <c r="O67" s="304">
        <v>0.59833142532774053</v>
      </c>
      <c r="P67" s="304">
        <v>0.76103207668973283</v>
      </c>
      <c r="Q67" s="304"/>
      <c r="R67" s="304">
        <v>0.28333753409911583</v>
      </c>
      <c r="S67" s="304">
        <v>0.34865066729091176</v>
      </c>
      <c r="T67" s="304">
        <v>0.48083304935857391</v>
      </c>
      <c r="U67" s="304"/>
      <c r="V67" s="304">
        <v>0.37562103039459477</v>
      </c>
      <c r="W67" s="304">
        <v>0.45929370362151223</v>
      </c>
      <c r="X67" s="304">
        <v>0.51206009559928978</v>
      </c>
      <c r="Y67" s="304"/>
      <c r="Z67" s="304">
        <v>2.6983773795621548</v>
      </c>
      <c r="AA67" s="304">
        <v>2.8712070690007234</v>
      </c>
      <c r="AB67" s="304">
        <v>3.0111998381561551</v>
      </c>
      <c r="AC67" s="304"/>
      <c r="AD67" s="304">
        <v>2.1454440314606482</v>
      </c>
      <c r="AE67" s="304">
        <v>1.9186189193448659</v>
      </c>
      <c r="AF67" s="304">
        <v>1.737349535705569</v>
      </c>
      <c r="AG67" s="304"/>
      <c r="AH67" s="304">
        <v>1.654239458093075</v>
      </c>
      <c r="AI67" s="304">
        <v>1.648448582300382</v>
      </c>
      <c r="AJ67" s="304">
        <v>1.233915779581791</v>
      </c>
      <c r="AK67" s="304"/>
      <c r="AL67" s="304">
        <v>0.57933586559734207</v>
      </c>
      <c r="AM67" s="304">
        <v>0.35179937836530623</v>
      </c>
      <c r="AN67" s="304">
        <v>0.1886964446196179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2.4091830247724673</v>
      </c>
      <c r="C68" s="304">
        <f t="shared" si="73"/>
        <v>2.5608317971050782</v>
      </c>
      <c r="D68" s="304">
        <f t="shared" si="74"/>
        <v>3.1187568089527091</v>
      </c>
      <c r="E68" s="304"/>
      <c r="F68" s="304">
        <v>3.6767366158824031E-3</v>
      </c>
      <c r="G68" s="304">
        <v>6.1458796574303436E-3</v>
      </c>
      <c r="H68" s="304">
        <v>1.1560489024909864E-2</v>
      </c>
      <c r="I68" s="304"/>
      <c r="J68" s="304">
        <v>5.9723420454551548E-2</v>
      </c>
      <c r="K68" s="304">
        <v>9.0942388906394375E-2</v>
      </c>
      <c r="L68" s="304">
        <v>0.19609258453483372</v>
      </c>
      <c r="M68" s="304"/>
      <c r="N68" s="304">
        <v>0.24843230901266045</v>
      </c>
      <c r="O68" s="304">
        <v>0.29835028128295538</v>
      </c>
      <c r="P68" s="304">
        <v>0.40514657743043359</v>
      </c>
      <c r="Q68" s="304"/>
      <c r="R68" s="304">
        <v>0.21089202293716433</v>
      </c>
      <c r="S68" s="304">
        <v>0.257918931748503</v>
      </c>
      <c r="T68" s="304">
        <v>0.40120795430644551</v>
      </c>
      <c r="U68" s="304"/>
      <c r="V68" s="304">
        <v>0.20825900492172336</v>
      </c>
      <c r="W68" s="304">
        <v>0.25973092999093439</v>
      </c>
      <c r="X68" s="304">
        <v>0.41547973665730042</v>
      </c>
      <c r="Y68" s="304"/>
      <c r="Z68" s="304">
        <v>0.40351915344501604</v>
      </c>
      <c r="AA68" s="304">
        <v>0.41039075579068585</v>
      </c>
      <c r="AB68" s="304">
        <v>0.48343216507863768</v>
      </c>
      <c r="AC68" s="304"/>
      <c r="AD68" s="304">
        <v>0.67030688167313734</v>
      </c>
      <c r="AE68" s="304">
        <v>0.66867860190412531</v>
      </c>
      <c r="AF68" s="304">
        <v>0.7168071894177106</v>
      </c>
      <c r="AG68" s="304"/>
      <c r="AH68" s="304">
        <v>0.47892628737551218</v>
      </c>
      <c r="AI68" s="304">
        <v>0.49413062245424366</v>
      </c>
      <c r="AJ68" s="304">
        <v>0.43852780332502439</v>
      </c>
      <c r="AK68" s="304"/>
      <c r="AL68" s="304">
        <v>0.12544720833681988</v>
      </c>
      <c r="AM68" s="304">
        <v>7.4543405369805776E-2</v>
      </c>
      <c r="AN68" s="304">
        <v>5.0502309177413184E-2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19.88055269343802</v>
      </c>
      <c r="C69" s="304">
        <f t="shared" si="73"/>
        <v>19.461992320103967</v>
      </c>
      <c r="D69" s="304">
        <f t="shared" si="74"/>
        <v>19.502616738925685</v>
      </c>
      <c r="E69" s="304"/>
      <c r="F69" s="304">
        <v>2.3448260566573537E-2</v>
      </c>
      <c r="G69" s="304">
        <v>3.6441298959543372E-2</v>
      </c>
      <c r="H69" s="304">
        <v>5.8839509102420376E-2</v>
      </c>
      <c r="I69" s="304"/>
      <c r="J69" s="304">
        <v>0.47951467270358616</v>
      </c>
      <c r="K69" s="304">
        <v>0.69416124066323692</v>
      </c>
      <c r="L69" s="304">
        <v>1.312763292817188</v>
      </c>
      <c r="M69" s="304"/>
      <c r="N69" s="304">
        <v>2.2882549244910502</v>
      </c>
      <c r="O69" s="304">
        <v>2.8210999721433696</v>
      </c>
      <c r="P69" s="304">
        <v>3.9219189080126999</v>
      </c>
      <c r="Q69" s="304"/>
      <c r="R69" s="304">
        <v>0.75914482143507622</v>
      </c>
      <c r="S69" s="304">
        <v>0.88608364066668388</v>
      </c>
      <c r="T69" s="304">
        <v>1.1952814156492155</v>
      </c>
      <c r="U69" s="304"/>
      <c r="V69" s="304">
        <v>0.60934759881414946</v>
      </c>
      <c r="W69" s="304">
        <v>0.67135555796852797</v>
      </c>
      <c r="X69" s="304">
        <v>0.82902785486810582</v>
      </c>
      <c r="Y69" s="304"/>
      <c r="Z69" s="304">
        <v>5.7387834933393584</v>
      </c>
      <c r="AA69" s="304">
        <v>5.8805052737138395</v>
      </c>
      <c r="AB69" s="304">
        <v>6.6787602982591032</v>
      </c>
      <c r="AC69" s="304"/>
      <c r="AD69" s="304">
        <v>5.2236618718716725</v>
      </c>
      <c r="AE69" s="304">
        <v>4.7076053949139656</v>
      </c>
      <c r="AF69" s="304">
        <v>3.9096671154119047</v>
      </c>
      <c r="AG69" s="304"/>
      <c r="AH69" s="304">
        <v>3.7414966181921674</v>
      </c>
      <c r="AI69" s="304">
        <v>3.149422126082051</v>
      </c>
      <c r="AJ69" s="304">
        <v>1.1353502689691111</v>
      </c>
      <c r="AK69" s="304"/>
      <c r="AL69" s="304">
        <v>1.0169004320243875</v>
      </c>
      <c r="AM69" s="304">
        <v>0.61531781499274929</v>
      </c>
      <c r="AN69" s="304">
        <v>0.46100807583593145</v>
      </c>
    </row>
    <row r="70" spans="1:40" x14ac:dyDescent="0.2">
      <c r="A70" s="13" t="str">
        <f t="shared" si="72"/>
        <v>Process, plant and machine operatives</v>
      </c>
      <c r="B70" s="304">
        <f t="shared" si="75"/>
        <v>5.4094798318278654</v>
      </c>
      <c r="C70" s="304">
        <f t="shared" si="73"/>
        <v>6.0708832212684172</v>
      </c>
      <c r="D70" s="304">
        <f t="shared" si="74"/>
        <v>6.5331235230633613</v>
      </c>
      <c r="E70" s="304"/>
      <c r="F70" s="304">
        <v>1.2628653892524549E-2</v>
      </c>
      <c r="G70" s="304">
        <v>2.1768458975771156E-2</v>
      </c>
      <c r="H70" s="304">
        <v>4.8016413714350878E-2</v>
      </c>
      <c r="I70" s="304"/>
      <c r="J70" s="304">
        <v>7.8092410270155108E-2</v>
      </c>
      <c r="K70" s="304">
        <v>0.1322971881785579</v>
      </c>
      <c r="L70" s="304">
        <v>0.2643963769336205</v>
      </c>
      <c r="M70" s="304"/>
      <c r="N70" s="304">
        <v>0.31702165227452306</v>
      </c>
      <c r="O70" s="304">
        <v>0.46723290055437894</v>
      </c>
      <c r="P70" s="304">
        <v>0.87718659866024518</v>
      </c>
      <c r="Q70" s="304"/>
      <c r="R70" s="304">
        <v>0.11022192158609326</v>
      </c>
      <c r="S70" s="304">
        <v>0.17713707791312691</v>
      </c>
      <c r="T70" s="304">
        <v>0.31905630078951913</v>
      </c>
      <c r="U70" s="304"/>
      <c r="V70" s="304">
        <v>0.15942019020945056</v>
      </c>
      <c r="W70" s="304">
        <v>0.22856036619519415</v>
      </c>
      <c r="X70" s="304">
        <v>0.33163708472397968</v>
      </c>
      <c r="Y70" s="304"/>
      <c r="Z70" s="304">
        <v>1.0541567277832207</v>
      </c>
      <c r="AA70" s="304">
        <v>1.3111881055759602</v>
      </c>
      <c r="AB70" s="304">
        <v>1.4851551873761826</v>
      </c>
      <c r="AC70" s="304"/>
      <c r="AD70" s="304">
        <v>1.6321149100703571</v>
      </c>
      <c r="AE70" s="304">
        <v>1.7731453066336638</v>
      </c>
      <c r="AF70" s="304">
        <v>1.7323237251351251</v>
      </c>
      <c r="AG70" s="304"/>
      <c r="AH70" s="304">
        <v>1.4089902656638078</v>
      </c>
      <c r="AI70" s="304">
        <v>1.4840290873929793</v>
      </c>
      <c r="AJ70" s="304">
        <v>1.1029573722178447</v>
      </c>
      <c r="AK70" s="304"/>
      <c r="AL70" s="304">
        <v>0.63683310007773375</v>
      </c>
      <c r="AM70" s="304">
        <v>0.4755247298487843</v>
      </c>
      <c r="AN70" s="304">
        <v>0.37239446351249283</v>
      </c>
    </row>
    <row r="71" spans="1:40" x14ac:dyDescent="0.2">
      <c r="A71" s="13" t="str">
        <f t="shared" si="72"/>
        <v>Elementary occupations</v>
      </c>
      <c r="B71" s="304">
        <f t="shared" si="75"/>
        <v>19.045163442033985</v>
      </c>
      <c r="C71" s="304">
        <f t="shared" si="73"/>
        <v>20.425912864195848</v>
      </c>
      <c r="D71" s="304">
        <f t="shared" si="74"/>
        <v>20.982999625181744</v>
      </c>
      <c r="E71" s="304"/>
      <c r="F71" s="304">
        <v>2.6189857923597259E-3</v>
      </c>
      <c r="G71" s="304">
        <v>3.6916606369106265E-3</v>
      </c>
      <c r="H71" s="304">
        <v>5.7748780144093632E-3</v>
      </c>
      <c r="I71" s="304"/>
      <c r="J71" s="304">
        <v>0.54141887594355098</v>
      </c>
      <c r="K71" s="304">
        <v>0.87761990847552351</v>
      </c>
      <c r="L71" s="304">
        <v>1.7215598053019612</v>
      </c>
      <c r="M71" s="304"/>
      <c r="N71" s="304">
        <v>1.9218340384913835</v>
      </c>
      <c r="O71" s="304">
        <v>2.5474621186703259</v>
      </c>
      <c r="P71" s="304">
        <v>3.588384674167711</v>
      </c>
      <c r="Q71" s="304"/>
      <c r="R71" s="304">
        <v>0.83822587155304151</v>
      </c>
      <c r="S71" s="304">
        <v>1.1127292477276878</v>
      </c>
      <c r="T71" s="304">
        <v>1.6463003325533505</v>
      </c>
      <c r="U71" s="304"/>
      <c r="V71" s="304">
        <v>0.91270322707433282</v>
      </c>
      <c r="W71" s="304">
        <v>1.207120928242392</v>
      </c>
      <c r="X71" s="304">
        <v>1.767523380864175</v>
      </c>
      <c r="Y71" s="304"/>
      <c r="Z71" s="304">
        <v>4.1110333403256769</v>
      </c>
      <c r="AA71" s="304">
        <v>4.2909836099980563</v>
      </c>
      <c r="AB71" s="304">
        <v>4.4184861293693078</v>
      </c>
      <c r="AC71" s="304"/>
      <c r="AD71" s="304">
        <v>5.2874702373279403</v>
      </c>
      <c r="AE71" s="304">
        <v>5.2544833736823602</v>
      </c>
      <c r="AF71" s="304">
        <v>4.3679250512251455</v>
      </c>
      <c r="AG71" s="304"/>
      <c r="AH71" s="304">
        <v>3.8200281777657965</v>
      </c>
      <c r="AI71" s="304">
        <v>3.6230962467017447</v>
      </c>
      <c r="AJ71" s="304">
        <v>1.6955917937547216</v>
      </c>
      <c r="AK71" s="304"/>
      <c r="AL71" s="304">
        <v>1.6098306877599033</v>
      </c>
      <c r="AM71" s="304">
        <v>1.5087257700608465</v>
      </c>
      <c r="AN71" s="304">
        <v>1.7714535799309643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64.525999999999954</v>
      </c>
      <c r="C74" s="305">
        <f>SUM(C75:C83)</f>
        <v>69.921999999999983</v>
      </c>
      <c r="D74" s="305">
        <f>SUM(D75:D83)</f>
        <v>76.415999999999954</v>
      </c>
      <c r="E74" s="304"/>
      <c r="F74" s="305">
        <f>SUM(F75:F83)</f>
        <v>1.1085243166811152</v>
      </c>
      <c r="G74" s="305">
        <f>SUM(G75:G83)</f>
        <v>1.5100360661821712</v>
      </c>
      <c r="H74" s="305">
        <f>SUM(H75:H83)</f>
        <v>2.2925566842406275</v>
      </c>
      <c r="I74" s="304"/>
      <c r="J74" s="305">
        <f>SUM(J75:J83)</f>
        <v>9.1594270673556526</v>
      </c>
      <c r="K74" s="305">
        <f>SUM(K75:K83)</f>
        <v>12.333220659648676</v>
      </c>
      <c r="L74" s="305">
        <f>SUM(L75:L83)</f>
        <v>18.800853258587448</v>
      </c>
      <c r="M74" s="304"/>
      <c r="N74" s="305">
        <f>SUM(N75:N83)</f>
        <v>16.161274271371347</v>
      </c>
      <c r="O74" s="305">
        <f>SUM(O75:O83)</f>
        <v>18.047910932922186</v>
      </c>
      <c r="P74" s="305">
        <f>SUM(P75:P83)</f>
        <v>19.839386021237811</v>
      </c>
      <c r="Q74" s="304"/>
      <c r="R74" s="305">
        <f>SUM(R75:R83)</f>
        <v>3.335885494141194</v>
      </c>
      <c r="S74" s="305">
        <f>SUM(S75:S83)</f>
        <v>3.8829882854317459</v>
      </c>
      <c r="T74" s="305">
        <f>SUM(T75:T83)</f>
        <v>4.6173827479380138</v>
      </c>
      <c r="U74" s="304"/>
      <c r="V74" s="305">
        <f>SUM(V75:V83)</f>
        <v>3.8279042152564511</v>
      </c>
      <c r="W74" s="305">
        <f>SUM(W75:W83)</f>
        <v>4.2468063532922313</v>
      </c>
      <c r="X74" s="305">
        <f>SUM(X75:X83)</f>
        <v>4.8135017624757763</v>
      </c>
      <c r="Y74" s="304"/>
      <c r="Z74" s="305">
        <f>SUM(Z75:Z83)</f>
        <v>10.98953875789943</v>
      </c>
      <c r="AA74" s="305">
        <f>SUM(AA75:AA83)</f>
        <v>11.008559589829412</v>
      </c>
      <c r="AB74" s="305">
        <f>SUM(AB75:AB83)</f>
        <v>10.584577044871637</v>
      </c>
      <c r="AC74" s="304"/>
      <c r="AD74" s="305">
        <f>SUM(AD75:AD83)</f>
        <v>10.114350948978677</v>
      </c>
      <c r="AE74" s="305">
        <f>SUM(AE75:AE83)</f>
        <v>9.4526292446943661</v>
      </c>
      <c r="AF74" s="305">
        <f>SUM(AF75:AF83)</f>
        <v>7.3751765756866945</v>
      </c>
      <c r="AG74" s="304"/>
      <c r="AH74" s="305">
        <f>SUM(AH75:AH83)</f>
        <v>7.8634809777355468</v>
      </c>
      <c r="AI74" s="305">
        <f>SUM(AI75:AI83)</f>
        <v>7.8348690339649929</v>
      </c>
      <c r="AJ74" s="305">
        <f>SUM(AJ75:AJ83)</f>
        <v>6.9903932142969047</v>
      </c>
      <c r="AK74" s="304"/>
      <c r="AL74" s="305">
        <f>SUM(AL75:AL83)</f>
        <v>1.9656139505805401</v>
      </c>
      <c r="AM74" s="305">
        <f>SUM(AM75:AM83)</f>
        <v>1.6049798340342067</v>
      </c>
      <c r="AN74" s="305">
        <f>SUM(AN75:AN83)</f>
        <v>1.1021726906650542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8.5805981187762743</v>
      </c>
      <c r="C75" s="305">
        <f t="shared" ref="C75:C83" si="77">SUM(G75,K75,O75,S75,W75,AA75,AE75,AI75,AM75)</f>
        <v>9.2008992287800986</v>
      </c>
      <c r="D75" s="305">
        <f t="shared" ref="D75:D83" si="78">SUM(H75,L75,P75,T75,X75,AB75,AF75,AJ75,AN75)</f>
        <v>10.582823410190754</v>
      </c>
      <c r="E75" s="304"/>
      <c r="F75" s="304">
        <v>0.1921466653209993</v>
      </c>
      <c r="G75" s="304">
        <v>0.26963936930895077</v>
      </c>
      <c r="H75" s="304">
        <v>0.42389455370076279</v>
      </c>
      <c r="I75" s="304"/>
      <c r="J75" s="304">
        <v>1.2962967941210155</v>
      </c>
      <c r="K75" s="304">
        <v>1.7163308995627469</v>
      </c>
      <c r="L75" s="304">
        <v>2.6916137785142946</v>
      </c>
      <c r="M75" s="304"/>
      <c r="N75" s="304">
        <v>2.5141189044715202</v>
      </c>
      <c r="O75" s="304">
        <v>2.7415969509085278</v>
      </c>
      <c r="P75" s="304">
        <v>3.115717538464732</v>
      </c>
      <c r="Q75" s="304"/>
      <c r="R75" s="304">
        <v>0.328623512127313</v>
      </c>
      <c r="S75" s="304">
        <v>0.35678935298828873</v>
      </c>
      <c r="T75" s="304">
        <v>0.38533344815390114</v>
      </c>
      <c r="U75" s="304"/>
      <c r="V75" s="304">
        <v>0.66156791487400313</v>
      </c>
      <c r="W75" s="304">
        <v>0.73528067673848863</v>
      </c>
      <c r="X75" s="304">
        <v>0.85102608423217885</v>
      </c>
      <c r="Y75" s="304"/>
      <c r="Z75" s="304">
        <v>1.4673987696007731</v>
      </c>
      <c r="AA75" s="304">
        <v>1.3482222936128654</v>
      </c>
      <c r="AB75" s="304">
        <v>1.2915743552256902</v>
      </c>
      <c r="AC75" s="304"/>
      <c r="AD75" s="304">
        <v>1.0826507504437475</v>
      </c>
      <c r="AE75" s="304">
        <v>0.98753153474660571</v>
      </c>
      <c r="AF75" s="304">
        <v>0.78978242823941525</v>
      </c>
      <c r="AG75" s="304"/>
      <c r="AH75" s="304">
        <v>0.81745923496839445</v>
      </c>
      <c r="AI75" s="304">
        <v>0.84625255764880125</v>
      </c>
      <c r="AJ75" s="304">
        <v>0.85577957436640528</v>
      </c>
      <c r="AK75" s="304"/>
      <c r="AL75" s="304">
        <v>0.22033557284850847</v>
      </c>
      <c r="AM75" s="304">
        <v>0.19925559326482228</v>
      </c>
      <c r="AN75" s="304">
        <v>0.17810164929337283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15.490165087753708</v>
      </c>
      <c r="C76" s="305">
        <f t="shared" si="77"/>
        <v>17.27041314807909</v>
      </c>
      <c r="D76" s="305">
        <f>SUM(H76,L76,P76,T76,X76,AB76,AF76,AJ76,AN76)</f>
        <v>19.537723365085608</v>
      </c>
      <c r="E76" s="304"/>
      <c r="F76" s="304">
        <v>0.60869474623836595</v>
      </c>
      <c r="G76" s="304">
        <v>0.81813366231304807</v>
      </c>
      <c r="H76" s="304">
        <v>1.1886350241806665</v>
      </c>
      <c r="I76" s="304"/>
      <c r="J76" s="304">
        <v>3.9863560877821635</v>
      </c>
      <c r="K76" s="304">
        <v>5.2941148002206759</v>
      </c>
      <c r="L76" s="304">
        <v>7.6364406782351617</v>
      </c>
      <c r="M76" s="304"/>
      <c r="N76" s="304">
        <v>5.5712125737141713</v>
      </c>
      <c r="O76" s="304">
        <v>5.9459150682329458</v>
      </c>
      <c r="P76" s="304">
        <v>5.8230348224808726</v>
      </c>
      <c r="Q76" s="304"/>
      <c r="R76" s="304">
        <v>0.55727490925922496</v>
      </c>
      <c r="S76" s="304">
        <v>0.60858870232668438</v>
      </c>
      <c r="T76" s="304">
        <v>0.6759277382369373</v>
      </c>
      <c r="U76" s="304"/>
      <c r="V76" s="304">
        <v>0.89909827912564788</v>
      </c>
      <c r="W76" s="304">
        <v>0.93122006932584867</v>
      </c>
      <c r="X76" s="304">
        <v>0.97155038289030271</v>
      </c>
      <c r="Y76" s="304"/>
      <c r="Z76" s="304">
        <v>1.739473133769472</v>
      </c>
      <c r="AA76" s="304">
        <v>1.7234442076660006</v>
      </c>
      <c r="AB76" s="304">
        <v>1.6903143644974328</v>
      </c>
      <c r="AC76" s="304"/>
      <c r="AD76" s="304">
        <v>1.2416904516762106</v>
      </c>
      <c r="AE76" s="304">
        <v>1.1139562175513418</v>
      </c>
      <c r="AF76" s="304">
        <v>0.90098204408739224</v>
      </c>
      <c r="AG76" s="304"/>
      <c r="AH76" s="304">
        <v>0.72908576597246633</v>
      </c>
      <c r="AI76" s="304">
        <v>0.6652007954531266</v>
      </c>
      <c r="AJ76" s="304">
        <v>0.48940041425359948</v>
      </c>
      <c r="AK76" s="304"/>
      <c r="AL76" s="304">
        <v>0.15727914021598488</v>
      </c>
      <c r="AM76" s="304">
        <v>0.16983962498941935</v>
      </c>
      <c r="AN76" s="304">
        <v>0.16143789622324392</v>
      </c>
    </row>
    <row r="77" spans="1:40" x14ac:dyDescent="0.2">
      <c r="A77" s="13" t="str">
        <f t="shared" si="76"/>
        <v>Associate professional occupations</v>
      </c>
      <c r="B77" s="305">
        <f t="shared" si="79"/>
        <v>12.440135045826318</v>
      </c>
      <c r="C77" s="305">
        <f t="shared" si="77"/>
        <v>12.903550396249278</v>
      </c>
      <c r="D77" s="305">
        <f t="shared" si="78"/>
        <v>14.632846764479682</v>
      </c>
      <c r="E77" s="304"/>
      <c r="F77" s="304">
        <v>0.21213087463951319</v>
      </c>
      <c r="G77" s="304">
        <v>0.27707132361182912</v>
      </c>
      <c r="H77" s="304">
        <v>0.43880396168338093</v>
      </c>
      <c r="I77" s="304"/>
      <c r="J77" s="304">
        <v>2.3869390464328024</v>
      </c>
      <c r="K77" s="304">
        <v>3.0974908322896546</v>
      </c>
      <c r="L77" s="304">
        <v>4.7544917579763268</v>
      </c>
      <c r="M77" s="304"/>
      <c r="N77" s="304">
        <v>4.0039493971925566</v>
      </c>
      <c r="O77" s="304">
        <v>4.2203937102323987</v>
      </c>
      <c r="P77" s="304">
        <v>4.4624017654742412</v>
      </c>
      <c r="Q77" s="304"/>
      <c r="R77" s="304">
        <v>0.73402936290603782</v>
      </c>
      <c r="S77" s="304">
        <v>0.79131055407188045</v>
      </c>
      <c r="T77" s="304">
        <v>0.93754259019838626</v>
      </c>
      <c r="U77" s="304"/>
      <c r="V77" s="304">
        <v>0.7490092750455839</v>
      </c>
      <c r="W77" s="304">
        <v>0.74329827726139863</v>
      </c>
      <c r="X77" s="304">
        <v>0.74795938639168091</v>
      </c>
      <c r="Y77" s="304"/>
      <c r="Z77" s="304">
        <v>1.9591364086176561</v>
      </c>
      <c r="AA77" s="304">
        <v>1.8152443035645314</v>
      </c>
      <c r="AB77" s="304">
        <v>1.762524785973361</v>
      </c>
      <c r="AC77" s="304"/>
      <c r="AD77" s="304">
        <v>1.2623887717326674</v>
      </c>
      <c r="AE77" s="304">
        <v>0.98061779573747709</v>
      </c>
      <c r="AF77" s="304">
        <v>0.64617748327789892</v>
      </c>
      <c r="AG77" s="304"/>
      <c r="AH77" s="304">
        <v>0.95049311915345347</v>
      </c>
      <c r="AI77" s="304">
        <v>0.8133802390174435</v>
      </c>
      <c r="AJ77" s="304">
        <v>0.73927930906223061</v>
      </c>
      <c r="AK77" s="304"/>
      <c r="AL77" s="304">
        <v>0.18205879010604709</v>
      </c>
      <c r="AM77" s="304">
        <v>0.1647433604626648</v>
      </c>
      <c r="AN77" s="304">
        <v>0.14366572444217351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8.3731223670505983</v>
      </c>
      <c r="C78" s="305">
        <f t="shared" si="77"/>
        <v>8.1837649523505807</v>
      </c>
      <c r="D78" s="305">
        <f t="shared" si="78"/>
        <v>7.6495242299855173</v>
      </c>
      <c r="E78" s="304"/>
      <c r="F78" s="304">
        <v>4.6068837252229829E-2</v>
      </c>
      <c r="G78" s="304">
        <v>6.5137137881534066E-2</v>
      </c>
      <c r="H78" s="304">
        <v>0.11237967467007672</v>
      </c>
      <c r="I78" s="304"/>
      <c r="J78" s="304">
        <v>0.69119710352640851</v>
      </c>
      <c r="K78" s="304">
        <v>0.93295075928416638</v>
      </c>
      <c r="L78" s="304">
        <v>1.5284861287527454</v>
      </c>
      <c r="M78" s="304"/>
      <c r="N78" s="304">
        <v>1.8478832872075999</v>
      </c>
      <c r="O78" s="304">
        <v>2.1676388544249829</v>
      </c>
      <c r="P78" s="304">
        <v>2.6495189838647577</v>
      </c>
      <c r="Q78" s="304"/>
      <c r="R78" s="304">
        <v>0.61866016282008596</v>
      </c>
      <c r="S78" s="304">
        <v>0.67499946446169201</v>
      </c>
      <c r="T78" s="304">
        <v>0.78738287230078774</v>
      </c>
      <c r="U78" s="304"/>
      <c r="V78" s="304">
        <v>0.66131440384143259</v>
      </c>
      <c r="W78" s="304">
        <v>0.74041257147688611</v>
      </c>
      <c r="X78" s="304">
        <v>0.85161080770502984</v>
      </c>
      <c r="Y78" s="304"/>
      <c r="Z78" s="304">
        <v>1.5576884851148036</v>
      </c>
      <c r="AA78" s="304">
        <v>1.3936557060831338</v>
      </c>
      <c r="AB78" s="304">
        <v>0.91156232011267579</v>
      </c>
      <c r="AC78" s="304"/>
      <c r="AD78" s="304">
        <v>1.6756064677274984</v>
      </c>
      <c r="AE78" s="304">
        <v>1.2676661942725784</v>
      </c>
      <c r="AF78" s="304">
        <v>0.5339374126212153</v>
      </c>
      <c r="AG78" s="304"/>
      <c r="AH78" s="304">
        <v>1.0306026753403228</v>
      </c>
      <c r="AI78" s="304">
        <v>0.70231838372523758</v>
      </c>
      <c r="AJ78" s="304">
        <v>0.20400253294075305</v>
      </c>
      <c r="AK78" s="304"/>
      <c r="AL78" s="304">
        <v>0.24410094422021614</v>
      </c>
      <c r="AM78" s="304">
        <v>0.23898588074036908</v>
      </c>
      <c r="AN78" s="304">
        <v>7.0643497017475548E-2</v>
      </c>
    </row>
    <row r="79" spans="1:40" x14ac:dyDescent="0.2">
      <c r="A79" s="13" t="str">
        <f t="shared" si="76"/>
        <v>Skilled trades occupations</v>
      </c>
      <c r="B79" s="305">
        <f t="shared" si="79"/>
        <v>2.8699357646452492</v>
      </c>
      <c r="C79" s="305">
        <f t="shared" si="77"/>
        <v>3.2429550678771735</v>
      </c>
      <c r="D79" s="305">
        <f t="shared" si="78"/>
        <v>3.5054782083178657</v>
      </c>
      <c r="E79" s="304"/>
      <c r="F79" s="304">
        <v>1.4303402181031757E-2</v>
      </c>
      <c r="G79" s="304">
        <v>2.2952571840940496E-2</v>
      </c>
      <c r="H79" s="304">
        <v>3.6393054830750823E-2</v>
      </c>
      <c r="I79" s="304"/>
      <c r="J79" s="304">
        <v>0.15038893440594139</v>
      </c>
      <c r="K79" s="304">
        <v>0.24764149895474172</v>
      </c>
      <c r="L79" s="304">
        <v>0.42322661727303512</v>
      </c>
      <c r="M79" s="304"/>
      <c r="N79" s="304">
        <v>0.36047976904411277</v>
      </c>
      <c r="O79" s="304">
        <v>0.47384763960331022</v>
      </c>
      <c r="P79" s="304">
        <v>0.59491570779516056</v>
      </c>
      <c r="Q79" s="304"/>
      <c r="R79" s="304">
        <v>0.15946376169799339</v>
      </c>
      <c r="S79" s="304">
        <v>0.21365758817487002</v>
      </c>
      <c r="T79" s="304">
        <v>0.28020040732750645</v>
      </c>
      <c r="U79" s="304"/>
      <c r="V79" s="304">
        <v>0.16951598870715576</v>
      </c>
      <c r="W79" s="304">
        <v>0.21410680534337589</v>
      </c>
      <c r="X79" s="304">
        <v>0.26806856999204931</v>
      </c>
      <c r="Y79" s="304"/>
      <c r="Z79" s="304">
        <v>0.7344527739481902</v>
      </c>
      <c r="AA79" s="304">
        <v>0.78253398124860085</v>
      </c>
      <c r="AB79" s="304">
        <v>0.76743343516208395</v>
      </c>
      <c r="AC79" s="304"/>
      <c r="AD79" s="304">
        <v>0.66911760946775534</v>
      </c>
      <c r="AE79" s="304">
        <v>0.6736818302498736</v>
      </c>
      <c r="AF79" s="304">
        <v>0.6035338708975192</v>
      </c>
      <c r="AG79" s="304"/>
      <c r="AH79" s="304">
        <v>0.38503922407680008</v>
      </c>
      <c r="AI79" s="304">
        <v>0.39193695221722047</v>
      </c>
      <c r="AJ79" s="304">
        <v>0.35950639381104182</v>
      </c>
      <c r="AK79" s="304"/>
      <c r="AL79" s="304">
        <v>0.2271743011162688</v>
      </c>
      <c r="AM79" s="304">
        <v>0.22259620024424004</v>
      </c>
      <c r="AN79" s="304">
        <v>0.17220015122871857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5.4838817408073695</v>
      </c>
      <c r="C80" s="305">
        <f t="shared" si="77"/>
        <v>6.2063269083218797</v>
      </c>
      <c r="D80" s="305">
        <f t="shared" si="78"/>
        <v>6.866924748020903</v>
      </c>
      <c r="E80" s="304"/>
      <c r="F80" s="304">
        <v>3.8999631574182544E-3</v>
      </c>
      <c r="G80" s="304">
        <v>6.3757442023129728E-3</v>
      </c>
      <c r="H80" s="304">
        <v>1.1701704108964782E-2</v>
      </c>
      <c r="I80" s="304"/>
      <c r="J80" s="304">
        <v>0.23821676495826563</v>
      </c>
      <c r="K80" s="304">
        <v>0.35708881937123443</v>
      </c>
      <c r="L80" s="304">
        <v>0.59704977898380629</v>
      </c>
      <c r="M80" s="304"/>
      <c r="N80" s="304">
        <v>0.73213857052887676</v>
      </c>
      <c r="O80" s="304">
        <v>1.0035857837162283</v>
      </c>
      <c r="P80" s="304">
        <v>1.3476293782827617</v>
      </c>
      <c r="Q80" s="304"/>
      <c r="R80" s="304">
        <v>0.46458563216046966</v>
      </c>
      <c r="S80" s="304">
        <v>0.5958158511277204</v>
      </c>
      <c r="T80" s="304">
        <v>0.7415528186552619</v>
      </c>
      <c r="U80" s="304"/>
      <c r="V80" s="304">
        <v>0.33251527604980946</v>
      </c>
      <c r="W80" s="304">
        <v>0.43543893470345912</v>
      </c>
      <c r="X80" s="304">
        <v>0.59124503867797062</v>
      </c>
      <c r="Y80" s="304"/>
      <c r="Z80" s="304">
        <v>1.4725162231169959</v>
      </c>
      <c r="AA80" s="304">
        <v>1.6048138899831397</v>
      </c>
      <c r="AB80" s="304">
        <v>1.6742568853259832</v>
      </c>
      <c r="AC80" s="304"/>
      <c r="AD80" s="304">
        <v>1.1920328301121148</v>
      </c>
      <c r="AE80" s="304">
        <v>1.1250037057026003</v>
      </c>
      <c r="AF80" s="304">
        <v>0.83929334306593251</v>
      </c>
      <c r="AG80" s="304"/>
      <c r="AH80" s="304">
        <v>0.86245129904999229</v>
      </c>
      <c r="AI80" s="304">
        <v>0.9160948382356614</v>
      </c>
      <c r="AJ80" s="304">
        <v>0.93209546287795442</v>
      </c>
      <c r="AK80" s="304"/>
      <c r="AL80" s="304">
        <v>0.18552518167342658</v>
      </c>
      <c r="AM80" s="304">
        <v>0.16210934127952392</v>
      </c>
      <c r="AN80" s="304">
        <v>0.13210033804226853</v>
      </c>
    </row>
    <row r="81" spans="1:40" x14ac:dyDescent="0.2">
      <c r="A81" s="13" t="str">
        <f t="shared" si="76"/>
        <v>Sales and customer service occupations</v>
      </c>
      <c r="B81" s="305">
        <f t="shared" si="79"/>
        <v>3.1898011738395953</v>
      </c>
      <c r="C81" s="305">
        <f t="shared" si="77"/>
        <v>3.5949385036453205</v>
      </c>
      <c r="D81" s="305">
        <f t="shared" si="78"/>
        <v>3.8430432184074079</v>
      </c>
      <c r="E81" s="304"/>
      <c r="F81" s="304">
        <v>2.0036619723947328E-2</v>
      </c>
      <c r="G81" s="304">
        <v>2.9710610099174882E-2</v>
      </c>
      <c r="H81" s="304">
        <v>4.6480447462783757E-2</v>
      </c>
      <c r="I81" s="304"/>
      <c r="J81" s="304">
        <v>0.17828041689999799</v>
      </c>
      <c r="K81" s="304">
        <v>0.26204686775849412</v>
      </c>
      <c r="L81" s="304">
        <v>0.4375571654470895</v>
      </c>
      <c r="M81" s="304"/>
      <c r="N81" s="304">
        <v>0.61434589969627862</v>
      </c>
      <c r="O81" s="304">
        <v>0.74800474718620591</v>
      </c>
      <c r="P81" s="304">
        <v>0.8831307708574575</v>
      </c>
      <c r="Q81" s="304"/>
      <c r="R81" s="304">
        <v>0.19270377215856735</v>
      </c>
      <c r="S81" s="304">
        <v>0.23942139955896621</v>
      </c>
      <c r="T81" s="304">
        <v>0.2977285545585775</v>
      </c>
      <c r="U81" s="304"/>
      <c r="V81" s="304">
        <v>0.20043436775188042</v>
      </c>
      <c r="W81" s="304">
        <v>0.26041606864222855</v>
      </c>
      <c r="X81" s="304">
        <v>0.31524397893060269</v>
      </c>
      <c r="Y81" s="304"/>
      <c r="Z81" s="304">
        <v>0.70501095872015751</v>
      </c>
      <c r="AA81" s="304">
        <v>0.76295428580479574</v>
      </c>
      <c r="AB81" s="304">
        <v>0.7357568671024669</v>
      </c>
      <c r="AC81" s="304"/>
      <c r="AD81" s="304">
        <v>0.74810492974842413</v>
      </c>
      <c r="AE81" s="304">
        <v>0.80032977833264562</v>
      </c>
      <c r="AF81" s="304">
        <v>0.6998418128961218</v>
      </c>
      <c r="AG81" s="304"/>
      <c r="AH81" s="304">
        <v>0.41410500558157848</v>
      </c>
      <c r="AI81" s="304">
        <v>0.38234412920587396</v>
      </c>
      <c r="AJ81" s="304">
        <v>0.34563104146789092</v>
      </c>
      <c r="AK81" s="304"/>
      <c r="AL81" s="304">
        <v>0.11677920355876348</v>
      </c>
      <c r="AM81" s="304">
        <v>0.10971061705693559</v>
      </c>
      <c r="AN81" s="304">
        <v>8.1672579684417615E-2</v>
      </c>
    </row>
    <row r="82" spans="1:40" x14ac:dyDescent="0.2">
      <c r="A82" s="13" t="str">
        <f t="shared" si="76"/>
        <v>Process, plant and machine operatives</v>
      </c>
      <c r="B82" s="305">
        <f t="shared" si="79"/>
        <v>1.4625754837910827</v>
      </c>
      <c r="C82" s="305">
        <f t="shared" si="77"/>
        <v>1.8342356690579833</v>
      </c>
      <c r="D82" s="305">
        <f t="shared" si="78"/>
        <v>2.0267247320687325</v>
      </c>
      <c r="E82" s="304"/>
      <c r="F82" s="304">
        <v>3.4707227429499805E-3</v>
      </c>
      <c r="G82" s="304">
        <v>6.7940274946023133E-3</v>
      </c>
      <c r="H82" s="304">
        <v>1.1030832114523929E-2</v>
      </c>
      <c r="I82" s="304"/>
      <c r="J82" s="304">
        <v>5.464687577076225E-2</v>
      </c>
      <c r="K82" s="304">
        <v>8.9382985156663999E-2</v>
      </c>
      <c r="L82" s="304">
        <v>0.15329455617713456</v>
      </c>
      <c r="M82" s="304"/>
      <c r="N82" s="304">
        <v>9.9284100866120106E-2</v>
      </c>
      <c r="O82" s="304">
        <v>0.15576130122787185</v>
      </c>
      <c r="P82" s="304">
        <v>0.21714854463836575</v>
      </c>
      <c r="Q82" s="304"/>
      <c r="R82" s="304">
        <v>5.5696667215240296E-2</v>
      </c>
      <c r="S82" s="304">
        <v>7.8948166915138882E-2</v>
      </c>
      <c r="T82" s="304">
        <v>0.11641624942253954</v>
      </c>
      <c r="U82" s="304"/>
      <c r="V82" s="304">
        <v>4.1906206787828068E-2</v>
      </c>
      <c r="W82" s="304">
        <v>6.1609335374509355E-2</v>
      </c>
      <c r="X82" s="304">
        <v>7.7591074087010381E-2</v>
      </c>
      <c r="Y82" s="304"/>
      <c r="Z82" s="304">
        <v>0.36595318099946145</v>
      </c>
      <c r="AA82" s="304">
        <v>0.50482730593155478</v>
      </c>
      <c r="AB82" s="304">
        <v>0.67635822495612274</v>
      </c>
      <c r="AC82" s="304"/>
      <c r="AD82" s="304">
        <v>0.31561410060471734</v>
      </c>
      <c r="AE82" s="304">
        <v>0.38186785528293465</v>
      </c>
      <c r="AF82" s="304">
        <v>0.38850336144209402</v>
      </c>
      <c r="AG82" s="304"/>
      <c r="AH82" s="304">
        <v>0.32561906501318111</v>
      </c>
      <c r="AI82" s="304">
        <v>0.37956617438039764</v>
      </c>
      <c r="AJ82" s="304">
        <v>0.30309516458496638</v>
      </c>
      <c r="AK82" s="304"/>
      <c r="AL82" s="304">
        <v>0.20038456379082209</v>
      </c>
      <c r="AM82" s="304">
        <v>0.1754785172943096</v>
      </c>
      <c r="AN82" s="304">
        <v>8.3286724645974752E-2</v>
      </c>
    </row>
    <row r="83" spans="1:40" x14ac:dyDescent="0.2">
      <c r="A83" s="39" t="str">
        <f t="shared" si="76"/>
        <v>Elementary occupations</v>
      </c>
      <c r="B83" s="307">
        <f t="shared" si="79"/>
        <v>6.6357852175097598</v>
      </c>
      <c r="C83" s="307">
        <f t="shared" si="77"/>
        <v>7.4849161256385832</v>
      </c>
      <c r="D83" s="307">
        <f t="shared" si="78"/>
        <v>7.7709113234434977</v>
      </c>
      <c r="E83" s="307"/>
      <c r="F83" s="307">
        <v>7.7724854246594283E-3</v>
      </c>
      <c r="G83" s="307">
        <v>1.4221619429778617E-2</v>
      </c>
      <c r="H83" s="307">
        <v>2.3237431488716986E-2</v>
      </c>
      <c r="I83" s="307"/>
      <c r="J83" s="307">
        <v>0.17710504345829811</v>
      </c>
      <c r="K83" s="307">
        <v>0.33617319705029697</v>
      </c>
      <c r="L83" s="307">
        <v>0.5786927972278576</v>
      </c>
      <c r="M83" s="307"/>
      <c r="N83" s="307">
        <v>0.4178617686501096</v>
      </c>
      <c r="O83" s="307">
        <v>0.59116687738971418</v>
      </c>
      <c r="P83" s="307">
        <v>0.74588850937945828</v>
      </c>
      <c r="Q83" s="307"/>
      <c r="R83" s="307">
        <v>0.22484771379626176</v>
      </c>
      <c r="S83" s="307">
        <v>0.32345720580650505</v>
      </c>
      <c r="T83" s="307">
        <v>0.39529806908411624</v>
      </c>
      <c r="U83" s="307"/>
      <c r="V83" s="307">
        <v>0.11254250307310948</v>
      </c>
      <c r="W83" s="307">
        <v>0.12502361442603682</v>
      </c>
      <c r="X83" s="307">
        <v>0.13920643956895076</v>
      </c>
      <c r="Y83" s="307"/>
      <c r="Z83" s="307">
        <v>0.98790882401192082</v>
      </c>
      <c r="AA83" s="307">
        <v>1.0728636159347897</v>
      </c>
      <c r="AB83" s="307">
        <v>1.0747958065158194</v>
      </c>
      <c r="AC83" s="307"/>
      <c r="AD83" s="307">
        <v>1.9271450374655406</v>
      </c>
      <c r="AE83" s="307">
        <v>2.1219743328183087</v>
      </c>
      <c r="AF83" s="307">
        <v>1.9731248191591058</v>
      </c>
      <c r="AG83" s="307"/>
      <c r="AH83" s="307">
        <v>2.348625588579357</v>
      </c>
      <c r="AI83" s="307">
        <v>2.7377749640812308</v>
      </c>
      <c r="AJ83" s="307">
        <v>2.7616033209320632</v>
      </c>
      <c r="AK83" s="307"/>
      <c r="AL83" s="307">
        <v>0.43197625305050263</v>
      </c>
      <c r="AM83" s="307">
        <v>0.16226069870192195</v>
      </c>
      <c r="AN83" s="307">
        <v>7.9064130087408938E-2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Cornwall and the Isles of Scilly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64.015999999999963</v>
      </c>
      <c r="C92" s="305">
        <f>SUM(C93:C101)</f>
        <v>67.11099999999999</v>
      </c>
      <c r="D92" s="305">
        <f>SUM(D93:D101)</f>
        <v>71.904999999999959</v>
      </c>
      <c r="E92" s="304"/>
      <c r="F92" s="305">
        <f>SUM(F93:F101)</f>
        <v>2.1763802412722901</v>
      </c>
      <c r="G92" s="305">
        <f>SUM(G93:G101)</f>
        <v>2.7643382435970225</v>
      </c>
      <c r="H92" s="305">
        <f>SUM(H93:H101)</f>
        <v>3.9245230613969273</v>
      </c>
      <c r="I92" s="304"/>
      <c r="J92" s="305">
        <f>SUM(J93:J101)</f>
        <v>12.034207695297978</v>
      </c>
      <c r="K92" s="305">
        <f>SUM(K93:K101)</f>
        <v>14.804491268593447</v>
      </c>
      <c r="L92" s="305">
        <f>SUM(L93:L101)</f>
        <v>20.327533819991512</v>
      </c>
      <c r="M92" s="304"/>
      <c r="N92" s="305">
        <f>SUM(N93:N101)</f>
        <v>15.272463601837641</v>
      </c>
      <c r="O92" s="305">
        <f>SUM(O93:O101)</f>
        <v>16.6713955068874</v>
      </c>
      <c r="P92" s="305">
        <f>SUM(P93:P101)</f>
        <v>17.928413944413119</v>
      </c>
      <c r="Q92" s="304"/>
      <c r="R92" s="305">
        <f>SUM(R93:R101)</f>
        <v>5.8304989894909118</v>
      </c>
      <c r="S92" s="305">
        <f>SUM(S93:S101)</f>
        <v>5.1970030494307604</v>
      </c>
      <c r="T92" s="305">
        <f>SUM(T93:T101)</f>
        <v>4.5818284482578484</v>
      </c>
      <c r="U92" s="304"/>
      <c r="V92" s="305">
        <f>SUM(V93:V101)</f>
        <v>2.7663162006835034</v>
      </c>
      <c r="W92" s="305">
        <f>SUM(W93:W101)</f>
        <v>2.9155046073654369</v>
      </c>
      <c r="X92" s="305">
        <f>SUM(X93:X101)</f>
        <v>3.0791969388094591</v>
      </c>
      <c r="Y92" s="304"/>
      <c r="Z92" s="305">
        <f>SUM(Z93:Z101)</f>
        <v>13.155328195422221</v>
      </c>
      <c r="AA92" s="305">
        <f>SUM(AA93:AA101)</f>
        <v>14.081835253184614</v>
      </c>
      <c r="AB92" s="305">
        <f>SUM(AB93:AB101)</f>
        <v>14.878975793555652</v>
      </c>
      <c r="AC92" s="304"/>
      <c r="AD92" s="305">
        <f>SUM(AD93:AD101)</f>
        <v>8.9018410621257615</v>
      </c>
      <c r="AE92" s="305">
        <f>SUM(AE93:AE101)</f>
        <v>7.7735611500503685</v>
      </c>
      <c r="AF92" s="305">
        <f>SUM(AF93:AF101)</f>
        <v>5.1480311198092306</v>
      </c>
      <c r="AG92" s="304"/>
      <c r="AH92" s="305">
        <f>SUM(AH93:AH101)</f>
        <v>3.3908912604970833</v>
      </c>
      <c r="AI92" s="305">
        <f>SUM(AI93:AI101)</f>
        <v>2.5091837584766452</v>
      </c>
      <c r="AJ92" s="305">
        <f>SUM(AJ93:AJ101)</f>
        <v>1.7162122684971699</v>
      </c>
      <c r="AK92" s="304"/>
      <c r="AL92" s="305">
        <f>SUM(AL93:AL101)</f>
        <v>0.48807275337256917</v>
      </c>
      <c r="AM92" s="305">
        <f>SUM(AM93:AM101)</f>
        <v>0.39368716241428198</v>
      </c>
      <c r="AN92" s="305">
        <f>SUM(AN93:AN101)</f>
        <v>0.32028460526905006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3.1562653691922997</v>
      </c>
      <c r="C93" s="305">
        <f t="shared" ref="C93:D93" si="81">SUM(G93,K93,O93,S93,W93,AA93,AE93,AI93,AM93)</f>
        <v>3.2703709249072395</v>
      </c>
      <c r="D93" s="305">
        <f t="shared" si="81"/>
        <v>3.7385014612781227</v>
      </c>
      <c r="E93" s="304"/>
      <c r="F93" s="304">
        <v>6.8101186047110046E-2</v>
      </c>
      <c r="G93" s="304">
        <v>8.7924651217898858E-2</v>
      </c>
      <c r="H93" s="304">
        <v>0.14168593309525737</v>
      </c>
      <c r="I93" s="304"/>
      <c r="J93" s="304">
        <v>0.62943669259877333</v>
      </c>
      <c r="K93" s="304">
        <v>0.76230657812162717</v>
      </c>
      <c r="L93" s="304">
        <v>1.089771217702179</v>
      </c>
      <c r="M93" s="304"/>
      <c r="N93" s="304">
        <v>0.92501623314487169</v>
      </c>
      <c r="O93" s="304">
        <v>0.96890537568808954</v>
      </c>
      <c r="P93" s="304">
        <v>1.0955784109683844</v>
      </c>
      <c r="Q93" s="304"/>
      <c r="R93" s="304">
        <v>0.52307872610359263</v>
      </c>
      <c r="S93" s="304">
        <v>0.53959997093323941</v>
      </c>
      <c r="T93" s="304">
        <v>0.59165611970298759</v>
      </c>
      <c r="U93" s="304"/>
      <c r="V93" s="304">
        <v>0.12799620674766021</v>
      </c>
      <c r="W93" s="304">
        <v>0.12498275502567943</v>
      </c>
      <c r="X93" s="304">
        <v>0.12830699710387644</v>
      </c>
      <c r="Y93" s="304"/>
      <c r="Z93" s="304">
        <v>0.5370493935016194</v>
      </c>
      <c r="AA93" s="304">
        <v>0.49402364440436775</v>
      </c>
      <c r="AB93" s="304">
        <v>0.46320224023955753</v>
      </c>
      <c r="AC93" s="304"/>
      <c r="AD93" s="304">
        <v>0.22045704171871067</v>
      </c>
      <c r="AE93" s="304">
        <v>0.18309576636355346</v>
      </c>
      <c r="AF93" s="304">
        <v>0.14544068365971183</v>
      </c>
      <c r="AG93" s="304"/>
      <c r="AH93" s="304">
        <v>8.3761848854444543E-2</v>
      </c>
      <c r="AI93" s="304">
        <v>6.9272315925808986E-2</v>
      </c>
      <c r="AJ93" s="304">
        <v>4.9913832006968126E-2</v>
      </c>
      <c r="AK93" s="304"/>
      <c r="AL93" s="304">
        <v>4.1368040475516954E-2</v>
      </c>
      <c r="AM93" s="304">
        <v>4.0259867226975089E-2</v>
      </c>
      <c r="AN93" s="304">
        <v>3.2946026799199911E-2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25.599713946962876</v>
      </c>
      <c r="C94" s="305">
        <f t="shared" ref="C94:C101" si="83">SUM(G94,K94,O94,S94,W94,AA94,AE94,AI94,AM94)</f>
        <v>27.852662260075199</v>
      </c>
      <c r="D94" s="305">
        <f t="shared" ref="D94:D101" si="84">SUM(H94,L94,P94,T94,X94,AB94,AF94,AJ94,AN94)</f>
        <v>31.553060257938768</v>
      </c>
      <c r="E94" s="305"/>
      <c r="F94" s="304">
        <v>1.9615701404766155</v>
      </c>
      <c r="G94" s="304">
        <v>2.4810032567548492</v>
      </c>
      <c r="H94" s="304">
        <v>3.4604644976681245</v>
      </c>
      <c r="I94" s="304"/>
      <c r="J94" s="304">
        <v>9.0912703986474721</v>
      </c>
      <c r="K94" s="304">
        <v>11.039142389795165</v>
      </c>
      <c r="L94" s="304">
        <v>14.684888284441149</v>
      </c>
      <c r="M94" s="304"/>
      <c r="N94" s="304">
        <v>8.6070942693532828</v>
      </c>
      <c r="O94" s="304">
        <v>9.1127811544321258</v>
      </c>
      <c r="P94" s="304">
        <v>9.1286002064612894</v>
      </c>
      <c r="Q94" s="304"/>
      <c r="R94" s="304">
        <v>1.7483883871039982</v>
      </c>
      <c r="S94" s="304">
        <v>1.0665949765284612</v>
      </c>
      <c r="T94" s="304">
        <v>0.50717028315486579</v>
      </c>
      <c r="U94" s="304"/>
      <c r="V94" s="304">
        <v>0.57122223138219863</v>
      </c>
      <c r="W94" s="304">
        <v>0.59387979759857745</v>
      </c>
      <c r="X94" s="304">
        <v>0.610323117680316</v>
      </c>
      <c r="Y94" s="304"/>
      <c r="Z94" s="304">
        <v>1.786322657368888</v>
      </c>
      <c r="AA94" s="304">
        <v>1.8942256372871831</v>
      </c>
      <c r="AB94" s="304">
        <v>1.9985316352975098</v>
      </c>
      <c r="AC94" s="304"/>
      <c r="AD94" s="304">
        <v>1.0503514738022131</v>
      </c>
      <c r="AE94" s="304">
        <v>0.93040225913004315</v>
      </c>
      <c r="AF94" s="304">
        <v>0.62325897751737225</v>
      </c>
      <c r="AG94" s="304"/>
      <c r="AH94" s="304">
        <v>0.70861468976387332</v>
      </c>
      <c r="AI94" s="304">
        <v>0.65821080988266412</v>
      </c>
      <c r="AJ94" s="304">
        <v>0.48955947517194687</v>
      </c>
      <c r="AK94" s="304"/>
      <c r="AL94" s="304">
        <v>7.4879699064336253E-2</v>
      </c>
      <c r="AM94" s="304">
        <v>7.6421978666130069E-2</v>
      </c>
      <c r="AN94" s="304">
        <v>5.0263780546190275E-2</v>
      </c>
    </row>
    <row r="95" spans="1:40" x14ac:dyDescent="0.2">
      <c r="A95" s="13" t="str">
        <f t="shared" si="80"/>
        <v>Associate professional occupations</v>
      </c>
      <c r="B95" s="305">
        <f t="shared" si="82"/>
        <v>8.98786403258039</v>
      </c>
      <c r="C95" s="305">
        <f t="shared" si="83"/>
        <v>9.1980296942627486</v>
      </c>
      <c r="D95" s="305">
        <f t="shared" si="84"/>
        <v>10.047573636105573</v>
      </c>
      <c r="E95" s="305"/>
      <c r="F95" s="304">
        <v>8.6099069957816493E-2</v>
      </c>
      <c r="G95" s="304">
        <v>0.11257237308977122</v>
      </c>
      <c r="H95" s="304">
        <v>0.19198719728139457</v>
      </c>
      <c r="I95" s="304"/>
      <c r="J95" s="304">
        <v>1.2028278769106859</v>
      </c>
      <c r="K95" s="304">
        <v>1.4945020872244617</v>
      </c>
      <c r="L95" s="304">
        <v>2.264802834557051</v>
      </c>
      <c r="M95" s="304"/>
      <c r="N95" s="304">
        <v>2.5478595969882725</v>
      </c>
      <c r="O95" s="304">
        <v>2.854992814256724</v>
      </c>
      <c r="P95" s="304">
        <v>3.3842829307444746</v>
      </c>
      <c r="Q95" s="304"/>
      <c r="R95" s="304">
        <v>1.134195234406236</v>
      </c>
      <c r="S95" s="304">
        <v>0.97398797168754503</v>
      </c>
      <c r="T95" s="304">
        <v>0.77724926514535853</v>
      </c>
      <c r="U95" s="304"/>
      <c r="V95" s="304">
        <v>0.48995353493567995</v>
      </c>
      <c r="W95" s="304">
        <v>0.47011631633284934</v>
      </c>
      <c r="X95" s="304">
        <v>0.49984431141999003</v>
      </c>
      <c r="Y95" s="304"/>
      <c r="Z95" s="304">
        <v>1.8008646403969024</v>
      </c>
      <c r="AA95" s="304">
        <v>1.798043630150405</v>
      </c>
      <c r="AB95" s="304">
        <v>1.8893275324963852</v>
      </c>
      <c r="AC95" s="304"/>
      <c r="AD95" s="304">
        <v>1.1412928888524747</v>
      </c>
      <c r="AE95" s="304">
        <v>0.96717087239588084</v>
      </c>
      <c r="AF95" s="304">
        <v>0.63117236011681721</v>
      </c>
      <c r="AG95" s="304"/>
      <c r="AH95" s="304">
        <v>0.53408183275389942</v>
      </c>
      <c r="AI95" s="304">
        <v>0.48201705808562556</v>
      </c>
      <c r="AJ95" s="304">
        <v>0.37730059675653382</v>
      </c>
      <c r="AK95" s="304"/>
      <c r="AL95" s="304">
        <v>5.0689357378421521E-2</v>
      </c>
      <c r="AM95" s="304">
        <v>4.4626571039485571E-2</v>
      </c>
      <c r="AN95" s="304">
        <v>3.1606607587568024E-2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5.5112164383557154</v>
      </c>
      <c r="C96" s="305">
        <f t="shared" si="83"/>
        <v>4.7693844851172704</v>
      </c>
      <c r="D96" s="305">
        <f t="shared" si="84"/>
        <v>3.4965694481272163</v>
      </c>
      <c r="E96" s="305"/>
      <c r="F96" s="304">
        <v>3.5059225155945138E-2</v>
      </c>
      <c r="G96" s="304">
        <v>4.4338621157095442E-2</v>
      </c>
      <c r="H96" s="304">
        <v>6.9082562040434572E-2</v>
      </c>
      <c r="I96" s="304"/>
      <c r="J96" s="304">
        <v>0.38981715077694773</v>
      </c>
      <c r="K96" s="304">
        <v>0.4950477223006145</v>
      </c>
      <c r="L96" s="304">
        <v>0.61011309185345031</v>
      </c>
      <c r="M96" s="304"/>
      <c r="N96" s="304">
        <v>1.0039276468244596</v>
      </c>
      <c r="O96" s="304">
        <v>1.0907760397666242</v>
      </c>
      <c r="P96" s="304">
        <v>1.1047415517871708</v>
      </c>
      <c r="Q96" s="304"/>
      <c r="R96" s="304">
        <v>0.61326297087931714</v>
      </c>
      <c r="S96" s="304">
        <v>0.68177342263890639</v>
      </c>
      <c r="T96" s="304">
        <v>0.68449767753229085</v>
      </c>
      <c r="U96" s="304"/>
      <c r="V96" s="304">
        <v>0.37254509140601239</v>
      </c>
      <c r="W96" s="304">
        <v>0.37494550253891445</v>
      </c>
      <c r="X96" s="304">
        <v>0.32527542070278448</v>
      </c>
      <c r="Y96" s="304"/>
      <c r="Z96" s="304">
        <v>1.2933065509170214</v>
      </c>
      <c r="AA96" s="304">
        <v>1.2048056006975512</v>
      </c>
      <c r="AB96" s="304">
        <v>0.59748588489265531</v>
      </c>
      <c r="AC96" s="304"/>
      <c r="AD96" s="304">
        <v>1.0678652380798224</v>
      </c>
      <c r="AE96" s="304">
        <v>0.60908654491379743</v>
      </c>
      <c r="AF96" s="304">
        <v>9.0171994118801044E-2</v>
      </c>
      <c r="AG96" s="304"/>
      <c r="AH96" s="304">
        <v>0.68195941794712256</v>
      </c>
      <c r="AI96" s="304">
        <v>0.25400320625364819</v>
      </c>
      <c r="AJ96" s="304">
        <v>9.640750122377216E-3</v>
      </c>
      <c r="AK96" s="304"/>
      <c r="AL96" s="304">
        <v>5.3473146369067512E-2</v>
      </c>
      <c r="AM96" s="304">
        <v>1.4607824850118292E-2</v>
      </c>
      <c r="AN96" s="304">
        <v>5.5605150772519742E-3</v>
      </c>
    </row>
    <row r="97" spans="1:40" x14ac:dyDescent="0.2">
      <c r="A97" s="13" t="str">
        <f t="shared" si="80"/>
        <v>Skilled trades occupations</v>
      </c>
      <c r="B97" s="305">
        <f t="shared" si="82"/>
        <v>0.73213208535807073</v>
      </c>
      <c r="C97" s="305">
        <f t="shared" si="83"/>
        <v>0.71943768086143722</v>
      </c>
      <c r="D97" s="305">
        <f t="shared" si="84"/>
        <v>0.67303259611656974</v>
      </c>
      <c r="E97" s="304"/>
      <c r="F97" s="304">
        <v>5.8835553924846944E-3</v>
      </c>
      <c r="G97" s="304">
        <v>7.6622007372603666E-3</v>
      </c>
      <c r="H97" s="304">
        <v>1.1702646212894094E-2</v>
      </c>
      <c r="I97" s="304"/>
      <c r="J97" s="304">
        <v>1.9573189092218474E-2</v>
      </c>
      <c r="K97" s="304">
        <v>3.0814264383686882E-2</v>
      </c>
      <c r="L97" s="304">
        <v>5.2432801029810447E-2</v>
      </c>
      <c r="M97" s="304"/>
      <c r="N97" s="304">
        <v>8.3338541220887866E-2</v>
      </c>
      <c r="O97" s="304">
        <v>0.10829707490474642</v>
      </c>
      <c r="P97" s="304">
        <v>0.13198999411599024</v>
      </c>
      <c r="Q97" s="304"/>
      <c r="R97" s="304">
        <v>3.3847185476105601E-2</v>
      </c>
      <c r="S97" s="304">
        <v>4.0558253334268407E-2</v>
      </c>
      <c r="T97" s="304">
        <v>5.0017653093519743E-2</v>
      </c>
      <c r="U97" s="304"/>
      <c r="V97" s="304">
        <v>3.2646782880217912E-2</v>
      </c>
      <c r="W97" s="304">
        <v>3.6551173459442483E-2</v>
      </c>
      <c r="X97" s="304">
        <v>4.2938110976860754E-2</v>
      </c>
      <c r="Y97" s="304"/>
      <c r="Z97" s="304">
        <v>0.17710200344037902</v>
      </c>
      <c r="AA97" s="304">
        <v>0.15803787573398045</v>
      </c>
      <c r="AB97" s="304">
        <v>0.12090631014287394</v>
      </c>
      <c r="AC97" s="304"/>
      <c r="AD97" s="304">
        <v>0.21405692503133264</v>
      </c>
      <c r="AE97" s="304">
        <v>0.17762947328936693</v>
      </c>
      <c r="AF97" s="304">
        <v>0.1165561438271874</v>
      </c>
      <c r="AG97" s="304"/>
      <c r="AH97" s="304">
        <v>0.13660720498828158</v>
      </c>
      <c r="AI97" s="304">
        <v>0.13212555661090028</v>
      </c>
      <c r="AJ97" s="304">
        <v>0.12644710930782635</v>
      </c>
      <c r="AK97" s="304"/>
      <c r="AL97" s="304">
        <v>2.907669783616286E-2</v>
      </c>
      <c r="AM97" s="304">
        <v>2.7761808407785006E-2</v>
      </c>
      <c r="AN97" s="304">
        <v>2.0041827409606812E-2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16.659902081096888</v>
      </c>
      <c r="C98" s="305">
        <f t="shared" si="83"/>
        <v>17.984314738976597</v>
      </c>
      <c r="D98" s="305">
        <f t="shared" si="84"/>
        <v>19.532615201379954</v>
      </c>
      <c r="E98" s="304"/>
      <c r="F98" s="304">
        <v>9.3836151697678487E-3</v>
      </c>
      <c r="G98" s="304">
        <v>1.3755916354412024E-2</v>
      </c>
      <c r="H98" s="304">
        <v>2.3540866571643455E-2</v>
      </c>
      <c r="I98" s="304"/>
      <c r="J98" s="304">
        <v>0.58990008183697162</v>
      </c>
      <c r="K98" s="304">
        <v>0.82520186478325619</v>
      </c>
      <c r="L98" s="304">
        <v>1.3883688756386536</v>
      </c>
      <c r="M98" s="304"/>
      <c r="N98" s="304">
        <v>1.8260728044784613</v>
      </c>
      <c r="O98" s="304">
        <v>2.1979669716089956</v>
      </c>
      <c r="P98" s="304">
        <v>2.6933598568254018</v>
      </c>
      <c r="Q98" s="304"/>
      <c r="R98" s="304">
        <v>1.5940080225334021</v>
      </c>
      <c r="S98" s="304">
        <v>1.6858243285135073</v>
      </c>
      <c r="T98" s="304">
        <v>1.7316517751209657</v>
      </c>
      <c r="U98" s="304"/>
      <c r="V98" s="304">
        <v>1.0162375541039486</v>
      </c>
      <c r="W98" s="304">
        <v>1.1238239923001105</v>
      </c>
      <c r="X98" s="304">
        <v>1.2564474747737147</v>
      </c>
      <c r="Y98" s="304"/>
      <c r="Z98" s="304">
        <v>6.8081266448069249</v>
      </c>
      <c r="AA98" s="304">
        <v>7.7560563913383689</v>
      </c>
      <c r="AB98" s="304">
        <v>9.1218116745673381</v>
      </c>
      <c r="AC98" s="304"/>
      <c r="AD98" s="304">
        <v>4.251922811203217</v>
      </c>
      <c r="AE98" s="304">
        <v>4.0188636963637743</v>
      </c>
      <c r="AF98" s="304">
        <v>2.9183130861922111</v>
      </c>
      <c r="AG98" s="304"/>
      <c r="AH98" s="304">
        <v>0.50031970778186274</v>
      </c>
      <c r="AI98" s="304">
        <v>0.31220206160022107</v>
      </c>
      <c r="AJ98" s="304">
        <v>0.33637178896073466</v>
      </c>
      <c r="AK98" s="304"/>
      <c r="AL98" s="304">
        <v>6.3930839182333277E-2</v>
      </c>
      <c r="AM98" s="304">
        <v>5.0619516113949527E-2</v>
      </c>
      <c r="AN98" s="304">
        <v>6.2749802729293327E-2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0.69843024048154811</v>
      </c>
      <c r="C99" s="305">
        <f t="shared" si="83"/>
        <v>0.78856950840074991</v>
      </c>
      <c r="D99" s="305">
        <f>SUM(H99,L99,P99,T99,X99,AB99,AF99,AJ99,AN99)</f>
        <v>0.80584282566937704</v>
      </c>
      <c r="E99" s="304"/>
      <c r="F99" s="304">
        <v>3.7959085278887416E-3</v>
      </c>
      <c r="G99" s="304">
        <v>5.7501502434779096E-3</v>
      </c>
      <c r="H99" s="304">
        <v>9.278470955975825E-3</v>
      </c>
      <c r="I99" s="304"/>
      <c r="J99" s="304">
        <v>7.2116589364841832E-2</v>
      </c>
      <c r="K99" s="304">
        <v>0.1001827211437388</v>
      </c>
      <c r="L99" s="304">
        <v>0.14830874275301301</v>
      </c>
      <c r="M99" s="304"/>
      <c r="N99" s="304">
        <v>0.16012529746936757</v>
      </c>
      <c r="O99" s="304">
        <v>0.1925025699924891</v>
      </c>
      <c r="P99" s="304">
        <v>0.21434191408764411</v>
      </c>
      <c r="Q99" s="304"/>
      <c r="R99" s="304">
        <v>8.653289338028923E-2</v>
      </c>
      <c r="S99" s="304">
        <v>9.1799181131718269E-2</v>
      </c>
      <c r="T99" s="304">
        <v>9.3590368833229229E-2</v>
      </c>
      <c r="U99" s="304"/>
      <c r="V99" s="304">
        <v>5.1893707230573523E-2</v>
      </c>
      <c r="W99" s="304">
        <v>6.2062332732618686E-2</v>
      </c>
      <c r="X99" s="304">
        <v>6.9637170412001861E-2</v>
      </c>
      <c r="Y99" s="304"/>
      <c r="Z99" s="304">
        <v>0.15347003382755589</v>
      </c>
      <c r="AA99" s="304">
        <v>0.17474740400401936</v>
      </c>
      <c r="AB99" s="304">
        <v>0.17728011494416904</v>
      </c>
      <c r="AC99" s="304"/>
      <c r="AD99" s="304">
        <v>0.11461884544599257</v>
      </c>
      <c r="AE99" s="304">
        <v>0.10710233778972923</v>
      </c>
      <c r="AF99" s="304">
        <v>5.0307472747053099E-2</v>
      </c>
      <c r="AG99" s="304"/>
      <c r="AH99" s="304">
        <v>4.2638920953076441E-2</v>
      </c>
      <c r="AI99" s="304">
        <v>3.821632339248876E-2</v>
      </c>
      <c r="AJ99" s="304">
        <v>2.4129983625860264E-2</v>
      </c>
      <c r="AK99" s="304"/>
      <c r="AL99" s="304">
        <v>1.3238044281962458E-2</v>
      </c>
      <c r="AM99" s="304">
        <v>1.6206487970469835E-2</v>
      </c>
      <c r="AN99" s="304">
        <v>1.8968587310430558E-2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0.56548961732875036</v>
      </c>
      <c r="C100" s="305">
        <f t="shared" si="83"/>
        <v>0.64377260584916807</v>
      </c>
      <c r="D100" s="305">
        <f t="shared" si="84"/>
        <v>0.60800218732794176</v>
      </c>
      <c r="E100" s="304"/>
      <c r="F100" s="304">
        <v>4.6940337136339516E-3</v>
      </c>
      <c r="G100" s="304">
        <v>8.2007346478502417E-3</v>
      </c>
      <c r="H100" s="304">
        <v>1.3646714723373527E-2</v>
      </c>
      <c r="I100" s="304"/>
      <c r="J100" s="304">
        <v>1.4766603610890605E-2</v>
      </c>
      <c r="K100" s="304">
        <v>2.5829823816283376E-2</v>
      </c>
      <c r="L100" s="304">
        <v>3.6768583108169758E-2</v>
      </c>
      <c r="M100" s="304"/>
      <c r="N100" s="304">
        <v>3.7532362643727592E-2</v>
      </c>
      <c r="O100" s="304">
        <v>5.0236963668654371E-2</v>
      </c>
      <c r="P100" s="304">
        <v>5.7586353556745046E-2</v>
      </c>
      <c r="Q100" s="304"/>
      <c r="R100" s="304">
        <v>1.1707813684148539E-2</v>
      </c>
      <c r="S100" s="304">
        <v>1.8481166424748667E-2</v>
      </c>
      <c r="T100" s="304">
        <v>2.3623003070776763E-2</v>
      </c>
      <c r="U100" s="304"/>
      <c r="V100" s="304">
        <v>4.7108223083551524E-2</v>
      </c>
      <c r="W100" s="304">
        <v>6.5052106249447822E-2</v>
      </c>
      <c r="X100" s="304">
        <v>7.9940916179472396E-2</v>
      </c>
      <c r="Y100" s="304"/>
      <c r="Z100" s="304">
        <v>0.16264456712032646</v>
      </c>
      <c r="AA100" s="304">
        <v>0.18293208277517506</v>
      </c>
      <c r="AB100" s="304">
        <v>0.17697055942420956</v>
      </c>
      <c r="AC100" s="304"/>
      <c r="AD100" s="304">
        <v>0.13224191498300092</v>
      </c>
      <c r="AE100" s="304">
        <v>0.13857545931444831</v>
      </c>
      <c r="AF100" s="304">
        <v>9.7543773599313655E-2</v>
      </c>
      <c r="AG100" s="304"/>
      <c r="AH100" s="304">
        <v>0.12514667489434092</v>
      </c>
      <c r="AI100" s="304">
        <v>0.13159832226045554</v>
      </c>
      <c r="AJ100" s="304">
        <v>9.8890865486044546E-2</v>
      </c>
      <c r="AK100" s="304"/>
      <c r="AL100" s="304">
        <v>2.9647423595129806E-2</v>
      </c>
      <c r="AM100" s="304">
        <v>2.286594669210474E-2</v>
      </c>
      <c r="AN100" s="304">
        <v>2.3031418179836585E-2</v>
      </c>
    </row>
    <row r="101" spans="1:40" x14ac:dyDescent="0.2">
      <c r="A101" s="39" t="str">
        <f t="shared" si="80"/>
        <v>Elementary occupations</v>
      </c>
      <c r="B101" s="307">
        <f t="shared" si="82"/>
        <v>2.104986188643422</v>
      </c>
      <c r="C101" s="307">
        <f t="shared" si="83"/>
        <v>1.8844581015495678</v>
      </c>
      <c r="D101" s="307">
        <f t="shared" si="84"/>
        <v>1.4498023860564508</v>
      </c>
      <c r="E101" s="307"/>
      <c r="F101" s="307">
        <v>1.7935068310285839E-3</v>
      </c>
      <c r="G101" s="307">
        <v>3.1303393944073347E-3</v>
      </c>
      <c r="H101" s="307">
        <v>3.1341728478298191E-3</v>
      </c>
      <c r="I101" s="307"/>
      <c r="J101" s="307">
        <v>2.4499112459177311E-2</v>
      </c>
      <c r="K101" s="307">
        <v>3.1463817024612283E-2</v>
      </c>
      <c r="L101" s="307">
        <v>5.2079388908036629E-2</v>
      </c>
      <c r="M101" s="307"/>
      <c r="N101" s="307">
        <v>8.1496849714310329E-2</v>
      </c>
      <c r="O101" s="307">
        <v>9.4936542568951413E-2</v>
      </c>
      <c r="P101" s="307">
        <v>0.1179327258660208</v>
      </c>
      <c r="Q101" s="307"/>
      <c r="R101" s="307">
        <v>8.5477755923822313E-2</v>
      </c>
      <c r="S101" s="307">
        <v>9.838377823836518E-2</v>
      </c>
      <c r="T101" s="307">
        <v>0.12237230260385308</v>
      </c>
      <c r="U101" s="307"/>
      <c r="V101" s="307">
        <v>5.671286891366098E-2</v>
      </c>
      <c r="W101" s="307">
        <v>6.4090631127796241E-2</v>
      </c>
      <c r="X101" s="307">
        <v>6.648341956044207E-2</v>
      </c>
      <c r="Y101" s="307"/>
      <c r="Z101" s="307">
        <v>0.43644170404260374</v>
      </c>
      <c r="AA101" s="307">
        <v>0.41896298679356381</v>
      </c>
      <c r="AB101" s="307">
        <v>0.33345984155095471</v>
      </c>
      <c r="AC101" s="307"/>
      <c r="AD101" s="307">
        <v>0.70903392300899848</v>
      </c>
      <c r="AE101" s="307">
        <v>0.64163474048977487</v>
      </c>
      <c r="AF101" s="307">
        <v>0.47526662803076303</v>
      </c>
      <c r="AG101" s="307"/>
      <c r="AH101" s="307">
        <v>0.57776096256018183</v>
      </c>
      <c r="AI101" s="307">
        <v>0.43153810446483304</v>
      </c>
      <c r="AJ101" s="307">
        <v>0.20395786705887817</v>
      </c>
      <c r="AK101" s="307"/>
      <c r="AL101" s="307">
        <v>0.13176950518963854</v>
      </c>
      <c r="AM101" s="307">
        <v>0.10031716144726383</v>
      </c>
      <c r="AN101" s="307">
        <v>7.5116039629672601E-2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Cornwall and the Isles of Scilly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Cornwall and the Isles of Scilly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Cornwall and the Isles of Scilly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Cornwall and the Isles of Scilly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Cornwall and the Isles of Scilly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Cornwall and the Isles of Scilly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Cornwall and the Isles of Scilly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Cornwall and the Isles of Scilly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Cornwall and the Isles of Scilly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0.18993360177414226</v>
      </c>
      <c r="C8" s="69">
        <v>0.25701596314502068</v>
      </c>
      <c r="D8" s="69">
        <v>0.26679445825210746</v>
      </c>
      <c r="E8" s="69">
        <v>0.33744841026304434</v>
      </c>
      <c r="F8" s="69">
        <v>0.52597851840954202</v>
      </c>
      <c r="G8" s="10"/>
      <c r="H8" s="69">
        <f>F8-D8</f>
        <v>0.25918406015743456</v>
      </c>
      <c r="I8" s="69">
        <f>'RD T1'!E36</f>
        <v>0.19656748162080806</v>
      </c>
      <c r="J8" s="69">
        <f>SUM(H8:I8)</f>
        <v>0.45575154177824262</v>
      </c>
      <c r="L8" t="str">
        <f>A8</f>
        <v>11 Corporate managers and directors</v>
      </c>
      <c r="M8" s="69">
        <v>1.6320993202880727</v>
      </c>
      <c r="N8" s="69">
        <v>2.238837381183044</v>
      </c>
      <c r="O8" s="69">
        <v>2.2575941337889511</v>
      </c>
      <c r="P8" s="69">
        <v>2.6751237923374482</v>
      </c>
      <c r="Q8" s="69">
        <v>4.0718754767887289</v>
      </c>
      <c r="R8" s="10"/>
      <c r="S8" s="69">
        <f>Q8-O8</f>
        <v>1.8142813429997777</v>
      </c>
      <c r="T8" s="69">
        <f>'RD T1'!E65</f>
        <v>1.6118626178039412</v>
      </c>
      <c r="U8" s="69">
        <f>SUM(S8:T8)</f>
        <v>3.426143960803719</v>
      </c>
      <c r="W8" t="str">
        <f>A8</f>
        <v>11 Corporate managers and directors</v>
      </c>
      <c r="X8" s="69">
        <v>4.1777551430772615</v>
      </c>
      <c r="Y8" s="69">
        <v>4.7799011220122241</v>
      </c>
      <c r="Z8" s="69">
        <v>4.9154386266435699</v>
      </c>
      <c r="AA8" s="69">
        <v>4.9130976195601335</v>
      </c>
      <c r="AB8" s="69">
        <v>5.5537339648166713</v>
      </c>
      <c r="AC8" s="69"/>
      <c r="AD8" s="69">
        <f>AB8-Z8</f>
        <v>0.63829533817310136</v>
      </c>
      <c r="AE8" s="69">
        <f>'RD T1'!E94</f>
        <v>3.0534351797561725</v>
      </c>
      <c r="AF8" s="69">
        <f>SUM(AD8:AE8)</f>
        <v>3.6917305179292739</v>
      </c>
      <c r="AH8" t="str">
        <f>L8</f>
        <v>11 Corporate managers and directors</v>
      </c>
      <c r="AI8" s="69">
        <v>0.85935726274602053</v>
      </c>
      <c r="AJ8" s="69">
        <v>0.93540434735980482</v>
      </c>
      <c r="AK8" s="69">
        <v>1.0238726837441403</v>
      </c>
      <c r="AL8" s="69">
        <v>0.96042653922829135</v>
      </c>
      <c r="AM8" s="69">
        <v>1.0134918552759014</v>
      </c>
      <c r="AN8" s="69"/>
      <c r="AO8" s="69">
        <f>AM8-AK8</f>
        <v>-1.0380828468238956E-2</v>
      </c>
      <c r="AP8" s="69">
        <f>'RD T1'!E123</f>
        <v>0.53242109384036052</v>
      </c>
      <c r="AQ8" s="69">
        <f>SUM(AO8:AP8)</f>
        <v>0.52204026537212156</v>
      </c>
      <c r="AS8" t="str">
        <f>W8</f>
        <v>11 Corporate managers and directors</v>
      </c>
      <c r="AT8" s="69">
        <v>1.1951622269625277</v>
      </c>
      <c r="AU8" s="69">
        <v>1.2795529727733339</v>
      </c>
      <c r="AV8" s="69">
        <v>1.3973929264495661</v>
      </c>
      <c r="AW8" s="69">
        <v>1.3172996936818739</v>
      </c>
      <c r="AX8" s="69">
        <v>1.4352591778713157</v>
      </c>
      <c r="AY8" s="69"/>
      <c r="AZ8" s="69">
        <f>AX8-AV8</f>
        <v>3.7866251421749597E-2</v>
      </c>
      <c r="BA8" s="69">
        <f>'RD T1'!E152</f>
        <v>0.75435085314812633</v>
      </c>
      <c r="BB8" s="69">
        <f>SUM(AZ8:BA8)</f>
        <v>0.79221710456987593</v>
      </c>
      <c r="BD8" t="str">
        <f>AH8</f>
        <v>11 Corporate managers and directors</v>
      </c>
      <c r="BE8" s="69">
        <v>3.1422733896383415</v>
      </c>
      <c r="BF8" s="69">
        <v>3.7824671275951252</v>
      </c>
      <c r="BG8" s="69">
        <v>3.848939096033527</v>
      </c>
      <c r="BH8" s="69">
        <v>3.3210127387353841</v>
      </c>
      <c r="BI8" s="69">
        <v>3.5022972027412091</v>
      </c>
      <c r="BJ8" s="69"/>
      <c r="BK8" s="69">
        <f>BI8-BG8</f>
        <v>-0.34664189329231787</v>
      </c>
      <c r="BL8" s="69">
        <f>'RD T1'!E181</f>
        <v>1.4250848037290436</v>
      </c>
      <c r="BM8" s="69">
        <f>SUM(BK8:BL8)</f>
        <v>1.0784429104367257</v>
      </c>
      <c r="BO8" t="str">
        <f>AS8</f>
        <v>11 Corporate managers and directors</v>
      </c>
      <c r="BP8" s="69">
        <v>2.4173691518181171</v>
      </c>
      <c r="BQ8" s="69">
        <v>2.5649285782656825</v>
      </c>
      <c r="BR8" s="69">
        <v>2.7041336549563018</v>
      </c>
      <c r="BS8" s="69">
        <v>2.0255412627034128</v>
      </c>
      <c r="BT8" s="69">
        <v>1.5375214970348172</v>
      </c>
      <c r="BU8" s="69"/>
      <c r="BV8" s="69">
        <f>BT8-BR8</f>
        <v>-1.1666121579214845</v>
      </c>
      <c r="BW8" s="69">
        <f>'RD T1'!E210</f>
        <v>0.91562700229607041</v>
      </c>
      <c r="BX8" s="69">
        <f>SUM(BV8:BW8)</f>
        <v>-0.25098515562541412</v>
      </c>
      <c r="BZ8" t="str">
        <f>BD8</f>
        <v>11 Corporate managers and directors</v>
      </c>
      <c r="CA8" s="69">
        <v>1.4223855693660528</v>
      </c>
      <c r="CB8" s="69">
        <v>1.9871496604370107</v>
      </c>
      <c r="CC8" s="69">
        <v>1.9607594136412263</v>
      </c>
      <c r="CD8" s="69">
        <v>1.6816584134915986</v>
      </c>
      <c r="CE8" s="69">
        <v>1.538090109282197</v>
      </c>
      <c r="CF8" s="69"/>
      <c r="CG8" s="69">
        <f>CE8-CC8</f>
        <v>-0.42266930435902927</v>
      </c>
      <c r="CH8" s="69">
        <f>'RD T1'!E239</f>
        <v>0.64424814517872264</v>
      </c>
      <c r="CI8" s="69">
        <f>SUM(CG8:CH8)</f>
        <v>0.22157884081969337</v>
      </c>
      <c r="CK8" t="str">
        <f>BO8</f>
        <v>11 Corporate managers and directors</v>
      </c>
      <c r="CL8" s="69">
        <v>0.22356663850298419</v>
      </c>
      <c r="CM8" s="69">
        <v>0.28817372069433256</v>
      </c>
      <c r="CN8" s="69">
        <v>0.36495566149832265</v>
      </c>
      <c r="CO8" s="69">
        <v>0.28274166997712624</v>
      </c>
      <c r="CP8" s="69">
        <v>0.23867630977473078</v>
      </c>
      <c r="CQ8" s="69"/>
      <c r="CR8" s="69">
        <f>CP8-CN8</f>
        <v>-0.12627935172359186</v>
      </c>
      <c r="CS8" s="69">
        <f>'RD T1'!E268</f>
        <v>9.9135616236441459E-2</v>
      </c>
      <c r="CT8" s="69">
        <f>SUM(CR8:CS8)</f>
        <v>-2.7143735487150406E-2</v>
      </c>
    </row>
    <row r="9" spans="1:98" x14ac:dyDescent="0.2">
      <c r="A9" s="10" t="str">
        <f>name!D5</f>
        <v>12 Other managers and proprietors</v>
      </c>
      <c r="B9" s="69">
        <v>0.11144467575542982</v>
      </c>
      <c r="C9" s="69">
        <v>0.15074722163928503</v>
      </c>
      <c r="D9" s="69">
        <v>0.13231448505087734</v>
      </c>
      <c r="E9" s="69">
        <v>0.23039221650165831</v>
      </c>
      <c r="F9" s="69">
        <v>0.40122339846269106</v>
      </c>
      <c r="H9" s="69">
        <f t="shared" ref="H9:H32" si="26">F9-D9</f>
        <v>0.26890891341181372</v>
      </c>
      <c r="I9" s="69">
        <f>'RD T1'!E37</f>
        <v>0.16188462120228658</v>
      </c>
      <c r="J9" s="69">
        <f t="shared" ref="J9:J32" si="27">SUM(H9:I9)</f>
        <v>0.4307935346141003</v>
      </c>
      <c r="L9" t="str">
        <f t="shared" ref="L9:L32" si="28">A9</f>
        <v>12 Other managers and proprietors</v>
      </c>
      <c r="M9" s="69">
        <v>0.88120644426770434</v>
      </c>
      <c r="N9" s="69">
        <v>1.2121247645985396</v>
      </c>
      <c r="O9" s="69">
        <v>1.1973161406730861</v>
      </c>
      <c r="P9" s="69">
        <v>1.9909671081953213</v>
      </c>
      <c r="Q9" s="69">
        <v>3.5416992149928688</v>
      </c>
      <c r="S9" s="69">
        <f t="shared" ref="S9:S35" si="29">Q9-O9</f>
        <v>2.3443830743197829</v>
      </c>
      <c r="T9" s="69">
        <f>'RD T1'!E66</f>
        <v>1.4071537539471466</v>
      </c>
      <c r="U9" s="69">
        <f t="shared" ref="U9:U32" si="30">SUM(S9:T9)</f>
        <v>3.7515368282669295</v>
      </c>
      <c r="W9" t="str">
        <f t="shared" ref="W9:W32" si="31">A9</f>
        <v>12 Other managers and proprietors</v>
      </c>
      <c r="X9" s="69">
        <v>2.3010724922111176</v>
      </c>
      <c r="Y9" s="69">
        <v>2.6145245625175511</v>
      </c>
      <c r="Z9" s="69">
        <v>2.6152848304045859</v>
      </c>
      <c r="AA9" s="69">
        <v>3.6927506753711605</v>
      </c>
      <c r="AB9" s="69">
        <v>4.7598379318417168</v>
      </c>
      <c r="AC9" s="69"/>
      <c r="AD9" s="69">
        <f t="shared" ref="AD9:AD32" si="32">AB9-Z9</f>
        <v>2.1445531014371308</v>
      </c>
      <c r="AE9" s="69">
        <f>'RD T1'!E95</f>
        <v>2.6666579397528962</v>
      </c>
      <c r="AF9" s="69">
        <f t="shared" ref="AF9:AF32" si="33">SUM(AD9:AE9)</f>
        <v>4.8112110411900275</v>
      </c>
      <c r="AH9" t="str">
        <f t="shared" ref="AH9:AH32" si="34">L9</f>
        <v>12 Other managers and proprietors</v>
      </c>
      <c r="AI9" s="69">
        <v>0.70861331069590749</v>
      </c>
      <c r="AJ9" s="69">
        <v>0.76951429668230009</v>
      </c>
      <c r="AK9" s="69">
        <v>0.83472609832986888</v>
      </c>
      <c r="AL9" s="69">
        <v>1.065125301180458</v>
      </c>
      <c r="AM9" s="69">
        <v>1.3726245046822847</v>
      </c>
      <c r="AN9" s="69"/>
      <c r="AO9" s="69">
        <f t="shared" ref="AO9:AO32" si="35">AM9-AK9</f>
        <v>0.53789840635241581</v>
      </c>
      <c r="AP9" s="69">
        <f>'RD T1'!E124</f>
        <v>0.74185665284760494</v>
      </c>
      <c r="AQ9" s="69">
        <f t="shared" ref="AQ9:AQ32" si="36">SUM(AO9:AP9)</f>
        <v>1.2797550592000206</v>
      </c>
      <c r="AS9" t="str">
        <f t="shared" ref="AS9:AS32" si="37">W9</f>
        <v>12 Other managers and proprietors</v>
      </c>
      <c r="AT9" s="69">
        <v>0.71315805211372396</v>
      </c>
      <c r="AU9" s="69">
        <v>0.76586215081144471</v>
      </c>
      <c r="AV9" s="69">
        <v>0.78824141711051265</v>
      </c>
      <c r="AW9" s="69">
        <v>1.0421887411588464</v>
      </c>
      <c r="AX9" s="69">
        <v>1.1677467345950026</v>
      </c>
      <c r="AY9" s="69"/>
      <c r="AZ9" s="69">
        <f t="shared" ref="AZ9:AZ32" si="38">AX9-AV9</f>
        <v>0.3795053174844899</v>
      </c>
      <c r="BA9" s="69">
        <f>'RD T1'!E153</f>
        <v>0.6687310910893296</v>
      </c>
      <c r="BB9" s="69">
        <f t="shared" ref="BB9:BB32" si="39">SUM(AZ9:BA9)</f>
        <v>1.0482364085738194</v>
      </c>
      <c r="BD9" t="str">
        <f t="shared" ref="BD9:BD32" si="40">AH9</f>
        <v>12 Other managers and proprietors</v>
      </c>
      <c r="BE9" s="69">
        <v>2.127900372847682</v>
      </c>
      <c r="BF9" s="69">
        <v>2.1198058439549956</v>
      </c>
      <c r="BG9" s="69">
        <v>2.1516250886694035</v>
      </c>
      <c r="BH9" s="69">
        <v>2.3539319266759913</v>
      </c>
      <c r="BI9" s="69">
        <v>2.5414124351706677</v>
      </c>
      <c r="BJ9" s="69"/>
      <c r="BK9" s="69">
        <f t="shared" ref="BK9:BK32" si="41">BI9-BG9</f>
        <v>0.38978734650126423</v>
      </c>
      <c r="BL9" s="69">
        <f>'RD T1'!E182</f>
        <v>1.0565986565975363</v>
      </c>
      <c r="BM9" s="69">
        <f t="shared" ref="BM9:BM32" si="42">SUM(BK9:BL9)</f>
        <v>1.4463860030988005</v>
      </c>
      <c r="BO9" t="str">
        <f t="shared" ref="BO9:BO32" si="43">AS9</f>
        <v>12 Other managers and proprietors</v>
      </c>
      <c r="BP9" s="69">
        <v>2.3559881417282389</v>
      </c>
      <c r="BQ9" s="69">
        <v>2.4430429054328378</v>
      </c>
      <c r="BR9" s="69">
        <v>2.4334461311589752</v>
      </c>
      <c r="BS9" s="69">
        <v>2.612812855556172</v>
      </c>
      <c r="BT9" s="69">
        <v>2.1782696760769218</v>
      </c>
      <c r="BU9" s="69"/>
      <c r="BV9" s="69">
        <f t="shared" ref="BV9:BV32" si="44">BT9-BR9</f>
        <v>-0.25517645508205344</v>
      </c>
      <c r="BW9" s="69">
        <f>'RD T1'!E211</f>
        <v>1.348403879901094</v>
      </c>
      <c r="BX9" s="69">
        <f t="shared" ref="BX9:BX32" si="45">SUM(BV9:BW9)</f>
        <v>1.0932274248190406</v>
      </c>
      <c r="BZ9" t="str">
        <f t="shared" ref="BZ9:BZ32" si="46">BD9</f>
        <v>12 Other managers and proprietors</v>
      </c>
      <c r="CA9" s="69">
        <v>1.4504444275821018</v>
      </c>
      <c r="CB9" s="69">
        <v>1.9570771694672475</v>
      </c>
      <c r="CC9" s="69">
        <v>1.8322279841019111</v>
      </c>
      <c r="CD9" s="69">
        <v>2.0153835606881101</v>
      </c>
      <c r="CE9" s="69">
        <v>1.7309254986883702</v>
      </c>
      <c r="CF9" s="69"/>
      <c r="CG9" s="69">
        <f t="shared" ref="CG9:CG32" si="47">CE9-CC9</f>
        <v>-0.10130248541354092</v>
      </c>
      <c r="CH9" s="69">
        <f>'RD T1'!E240</f>
        <v>0.83087214586961156</v>
      </c>
      <c r="CI9" s="69">
        <f t="shared" ref="CI9:CI32" si="48">SUM(CG9:CH9)</f>
        <v>0.72956966045607063</v>
      </c>
      <c r="CK9" t="str">
        <f t="shared" ref="CK9:CK32" si="49">BO9</f>
        <v>12 Other managers and proprietors</v>
      </c>
      <c r="CL9" s="69">
        <v>0.31921358483497403</v>
      </c>
      <c r="CM9" s="69">
        <v>0.29827372388397588</v>
      </c>
      <c r="CN9" s="69">
        <v>0.38032531720300322</v>
      </c>
      <c r="CO9" s="69">
        <v>0.3760395808833536</v>
      </c>
      <c r="CP9" s="69">
        <v>0.39268497661623314</v>
      </c>
      <c r="CQ9" s="69"/>
      <c r="CR9" s="69">
        <f t="shared" ref="CR9:CR32" si="50">CP9-CN9</f>
        <v>1.2359659413229918E-2</v>
      </c>
      <c r="CS9" s="69">
        <f>'RD T1'!E269</f>
        <v>0.14413426961795558</v>
      </c>
      <c r="CT9" s="69">
        <f t="shared" ref="CT9:CT32" si="51">SUM(CR9:CS9)</f>
        <v>0.1564939290311855</v>
      </c>
    </row>
    <row r="10" spans="1:98" x14ac:dyDescent="0.2">
      <c r="A10" s="10" t="str">
        <f>name!D6</f>
        <v>21 Science, research, engineering and technology professionals</v>
      </c>
      <c r="B10" s="69">
        <v>0.51765397069618846</v>
      </c>
      <c r="C10" s="69">
        <v>0.66005616956665436</v>
      </c>
      <c r="D10" s="69">
        <v>0.64172664638444188</v>
      </c>
      <c r="E10" s="69">
        <v>0.83722138089431064</v>
      </c>
      <c r="F10" s="69">
        <v>1.2285085246632745</v>
      </c>
      <c r="G10" s="11"/>
      <c r="H10" s="69">
        <f t="shared" si="26"/>
        <v>0.58678187827883266</v>
      </c>
      <c r="I10" s="69">
        <f>'RD T1'!E38</f>
        <v>0.3478680097953577</v>
      </c>
      <c r="J10" s="69">
        <f t="shared" si="27"/>
        <v>0.93464988807419036</v>
      </c>
      <c r="L10" t="str">
        <f t="shared" si="28"/>
        <v>21 Science, research, engineering and technology professionals</v>
      </c>
      <c r="M10" s="69">
        <v>2.0037936811038266</v>
      </c>
      <c r="N10" s="69">
        <v>2.632374374892946</v>
      </c>
      <c r="O10" s="69">
        <v>2.6457474186812302</v>
      </c>
      <c r="P10" s="69">
        <v>3.5788124735616282</v>
      </c>
      <c r="Q10" s="69">
        <v>5.3142504427769763</v>
      </c>
      <c r="R10" s="11"/>
      <c r="S10" s="69">
        <f t="shared" si="29"/>
        <v>2.6685030240957461</v>
      </c>
      <c r="T10" s="69">
        <f>'RD T1'!E67</f>
        <v>1.5831259160733324</v>
      </c>
      <c r="U10" s="69">
        <f t="shared" si="30"/>
        <v>4.2516289401690788</v>
      </c>
      <c r="W10" t="str">
        <f t="shared" si="31"/>
        <v>21 Science, research, engineering and technology professionals</v>
      </c>
      <c r="X10" s="69">
        <v>3.8655371385663542</v>
      </c>
      <c r="Y10" s="69">
        <v>3.9689880094911594</v>
      </c>
      <c r="Z10" s="69">
        <v>4.0375332275140732</v>
      </c>
      <c r="AA10" s="69">
        <v>4.315749747321739</v>
      </c>
      <c r="AB10" s="69">
        <v>4.5032468701139887</v>
      </c>
      <c r="AC10" s="69"/>
      <c r="AD10" s="69">
        <f t="shared" si="32"/>
        <v>0.46571364259991554</v>
      </c>
      <c r="AE10" s="69">
        <f>'RD T1'!E96</f>
        <v>1.7855539029498539</v>
      </c>
      <c r="AF10" s="69">
        <f t="shared" si="33"/>
        <v>2.2512675455497693</v>
      </c>
      <c r="AH10" t="str">
        <f t="shared" si="34"/>
        <v>21 Science, research, engineering and technology professionals</v>
      </c>
      <c r="AI10" s="69">
        <v>0.42450194135794428</v>
      </c>
      <c r="AJ10" s="69">
        <v>0.4038696978287778</v>
      </c>
      <c r="AK10" s="69">
        <v>0.45964625809987125</v>
      </c>
      <c r="AL10" s="69">
        <v>0.48548484951730009</v>
      </c>
      <c r="AM10" s="69">
        <v>0.53251841533703992</v>
      </c>
      <c r="AN10" s="69"/>
      <c r="AO10" s="69">
        <f t="shared" si="35"/>
        <v>7.2872157237168667E-2</v>
      </c>
      <c r="AP10" s="69">
        <f>'RD T1'!E125</f>
        <v>0.20155090847345053</v>
      </c>
      <c r="AQ10" s="69">
        <f t="shared" si="36"/>
        <v>0.2744230657106192</v>
      </c>
      <c r="AS10" t="str">
        <f t="shared" si="37"/>
        <v>21 Science, research, engineering and technology professionals</v>
      </c>
      <c r="AT10" s="69">
        <v>1.1347350844444384</v>
      </c>
      <c r="AU10" s="69">
        <v>1.1138022492045574</v>
      </c>
      <c r="AV10" s="69">
        <v>1.1080461210169876</v>
      </c>
      <c r="AW10" s="69">
        <v>1.0541389847582596</v>
      </c>
      <c r="AX10" s="69">
        <v>1.0020676517834242</v>
      </c>
      <c r="AY10" s="69"/>
      <c r="AZ10" s="69">
        <f t="shared" si="38"/>
        <v>-0.10597846923356347</v>
      </c>
      <c r="BA10" s="69">
        <f>'RD T1'!E154</f>
        <v>0.39655243785590599</v>
      </c>
      <c r="BB10" s="69">
        <f t="shared" si="39"/>
        <v>0.29057396862234253</v>
      </c>
      <c r="BD10" t="str">
        <f t="shared" si="40"/>
        <v>21 Science, research, engineering and technology professionals</v>
      </c>
      <c r="BE10" s="69">
        <v>1.8269774539427615</v>
      </c>
      <c r="BF10" s="69">
        <v>2.060163781173324</v>
      </c>
      <c r="BG10" s="69">
        <v>2.1902654560576158</v>
      </c>
      <c r="BH10" s="69">
        <v>2.0747681062694143</v>
      </c>
      <c r="BI10" s="69">
        <v>2.0931548580322712</v>
      </c>
      <c r="BJ10" s="69"/>
      <c r="BK10" s="69">
        <f t="shared" si="41"/>
        <v>-9.7110598025344608E-2</v>
      </c>
      <c r="BL10" s="69">
        <f>'RD T1'!E183</f>
        <v>0.58683455903165904</v>
      </c>
      <c r="BM10" s="69">
        <f t="shared" si="42"/>
        <v>0.48972396100631443</v>
      </c>
      <c r="BO10" t="str">
        <f t="shared" si="43"/>
        <v>21 Science, research, engineering and technology professionals</v>
      </c>
      <c r="BP10" s="69">
        <v>1.2239677777434979</v>
      </c>
      <c r="BQ10" s="69">
        <v>1.2462243693454027</v>
      </c>
      <c r="BR10" s="69">
        <v>1.3936514805711997</v>
      </c>
      <c r="BS10" s="69">
        <v>1.1864964033300744</v>
      </c>
      <c r="BT10" s="69">
        <v>0.95487074171503405</v>
      </c>
      <c r="BU10" s="69"/>
      <c r="BV10" s="69">
        <f t="shared" si="44"/>
        <v>-0.43878073885616564</v>
      </c>
      <c r="BW10" s="69">
        <f>'RD T1'!E212</f>
        <v>0.39267509538162143</v>
      </c>
      <c r="BX10" s="69">
        <f t="shared" si="45"/>
        <v>-4.6105643474544211E-2</v>
      </c>
      <c r="BZ10" t="str">
        <f t="shared" si="46"/>
        <v>21 Science, research, engineering and technology professionals</v>
      </c>
      <c r="CA10" s="69">
        <v>0.59592326757512204</v>
      </c>
      <c r="CB10" s="69">
        <v>0.79780879078126998</v>
      </c>
      <c r="CC10" s="69">
        <v>0.80728056861256492</v>
      </c>
      <c r="CD10" s="69">
        <v>0.7208694929531595</v>
      </c>
      <c r="CE10" s="69">
        <v>0.51629717675920839</v>
      </c>
      <c r="CF10" s="69"/>
      <c r="CG10" s="69">
        <f t="shared" si="47"/>
        <v>-0.29098339185335653</v>
      </c>
      <c r="CH10" s="69">
        <f>'RD T1'!E241</f>
        <v>0.18432307389306637</v>
      </c>
      <c r="CI10" s="69">
        <f t="shared" si="48"/>
        <v>-0.10666031796029016</v>
      </c>
      <c r="CK10" t="str">
        <f t="shared" si="49"/>
        <v>21 Science, research, engineering and technology professionals</v>
      </c>
      <c r="CL10" s="69">
        <v>8.5982547852081453E-2</v>
      </c>
      <c r="CM10" s="69">
        <v>0.11775821862995574</v>
      </c>
      <c r="CN10" s="69">
        <v>0.18026512851039145</v>
      </c>
      <c r="CO10" s="69">
        <v>0.16243112474007573</v>
      </c>
      <c r="CP10" s="69">
        <v>0.14446780510835552</v>
      </c>
      <c r="CQ10" s="69"/>
      <c r="CR10" s="69">
        <f t="shared" si="50"/>
        <v>-3.5797323402035924E-2</v>
      </c>
      <c r="CS10" s="69">
        <f>'RD T1'!E270</f>
        <v>4.6926029991154201E-2</v>
      </c>
      <c r="CT10" s="69">
        <f t="shared" si="51"/>
        <v>1.1128706589118277E-2</v>
      </c>
    </row>
    <row r="11" spans="1:98" x14ac:dyDescent="0.2">
      <c r="A11" s="10" t="str">
        <f>name!D7</f>
        <v>22 Health professionals</v>
      </c>
      <c r="B11" s="69">
        <v>0.64153496053609604</v>
      </c>
      <c r="C11" s="69">
        <v>0.84096581748579813</v>
      </c>
      <c r="D11" s="69">
        <v>0.84631359908567516</v>
      </c>
      <c r="E11" s="69">
        <v>1.1523610825386055</v>
      </c>
      <c r="F11" s="69">
        <v>1.7414897694285276</v>
      </c>
      <c r="G11" s="11"/>
      <c r="H11" s="69">
        <f t="shared" si="26"/>
        <v>0.89517617034285246</v>
      </c>
      <c r="I11" s="69">
        <f>'RD T1'!E39</f>
        <v>0.63259529206999932</v>
      </c>
      <c r="J11" s="69">
        <f t="shared" si="27"/>
        <v>1.5277714624128518</v>
      </c>
      <c r="L11" t="str">
        <f t="shared" si="28"/>
        <v>22 Health professionals</v>
      </c>
      <c r="M11" s="69">
        <v>1.7942602278022086</v>
      </c>
      <c r="N11" s="69">
        <v>2.4297048486164425</v>
      </c>
      <c r="O11" s="69">
        <v>2.395905692417978</v>
      </c>
      <c r="P11" s="69">
        <v>3.1079209026053563</v>
      </c>
      <c r="Q11" s="69">
        <v>4.5565259398863871</v>
      </c>
      <c r="R11" s="11"/>
      <c r="S11" s="69">
        <f t="shared" si="29"/>
        <v>2.1606202474684091</v>
      </c>
      <c r="T11" s="69">
        <f>'RD T1'!E68</f>
        <v>1.8016224597478032</v>
      </c>
      <c r="U11" s="69">
        <f t="shared" si="30"/>
        <v>3.9622427072162125</v>
      </c>
      <c r="W11" t="str">
        <f t="shared" si="31"/>
        <v>22 Health professionals</v>
      </c>
      <c r="X11" s="69">
        <v>4.0143556392284285</v>
      </c>
      <c r="Y11" s="69">
        <v>4.3812952184179084</v>
      </c>
      <c r="Z11" s="69">
        <v>4.4580068421556014</v>
      </c>
      <c r="AA11" s="69">
        <v>5.0661568212192218</v>
      </c>
      <c r="AB11" s="69">
        <v>5.4687427651777094</v>
      </c>
      <c r="AC11" s="69"/>
      <c r="AD11" s="69">
        <f t="shared" si="32"/>
        <v>1.010735923022108</v>
      </c>
      <c r="AE11" s="69">
        <f>'RD T1'!E97</f>
        <v>3.0160821742700281</v>
      </c>
      <c r="AF11" s="69">
        <f t="shared" si="33"/>
        <v>4.0268180972921357</v>
      </c>
      <c r="AH11" t="str">
        <f t="shared" si="34"/>
        <v>22 Health professionals</v>
      </c>
      <c r="AI11" s="69">
        <v>2.1167170476954884</v>
      </c>
      <c r="AJ11" s="69">
        <v>1.5683675901315335</v>
      </c>
      <c r="AK11" s="69">
        <v>1.4412319513007357</v>
      </c>
      <c r="AL11" s="69">
        <v>0.8706778761381101</v>
      </c>
      <c r="AM11" s="69">
        <v>0.34187510670471305</v>
      </c>
      <c r="AN11" s="69"/>
      <c r="AO11" s="69">
        <f t="shared" si="35"/>
        <v>-1.0993568445960227</v>
      </c>
      <c r="AP11" s="69">
        <f>'RD T1'!E126</f>
        <v>0.29495893952992014</v>
      </c>
      <c r="AQ11" s="69">
        <f t="shared" si="36"/>
        <v>-0.80439790506610254</v>
      </c>
      <c r="AS11" t="str">
        <f t="shared" si="37"/>
        <v>22 Health professionals</v>
      </c>
      <c r="AT11" s="69">
        <v>0.27994455974831034</v>
      </c>
      <c r="AU11" s="69">
        <v>0.30369581625740771</v>
      </c>
      <c r="AV11" s="69">
        <v>0.33985906844661057</v>
      </c>
      <c r="AW11" s="69">
        <v>0.37520141774490351</v>
      </c>
      <c r="AX11" s="69">
        <v>0.41237980265343988</v>
      </c>
      <c r="AY11" s="69"/>
      <c r="AZ11" s="69">
        <f t="shared" si="38"/>
        <v>7.2520734206829307E-2</v>
      </c>
      <c r="BA11" s="69">
        <f>'RD T1'!E155</f>
        <v>0.20490860788846965</v>
      </c>
      <c r="BB11" s="69">
        <f t="shared" si="39"/>
        <v>0.27742934209529896</v>
      </c>
      <c r="BD11" t="str">
        <f t="shared" si="40"/>
        <v>22 Health professionals</v>
      </c>
      <c r="BE11" s="69">
        <v>1.0167293645504325</v>
      </c>
      <c r="BF11" s="69">
        <v>1.4009729211235826</v>
      </c>
      <c r="BG11" s="69">
        <v>1.3932482793612844</v>
      </c>
      <c r="BH11" s="69">
        <v>1.574160805689379</v>
      </c>
      <c r="BI11" s="69">
        <v>1.7420169717755325</v>
      </c>
      <c r="BJ11" s="69"/>
      <c r="BK11" s="69">
        <f t="shared" si="41"/>
        <v>0.34876869241424813</v>
      </c>
      <c r="BL11" s="69">
        <f>'RD T1'!E184</f>
        <v>0.86104735034934865</v>
      </c>
      <c r="BM11" s="69">
        <f t="shared" si="42"/>
        <v>1.2098160427635967</v>
      </c>
      <c r="BO11" t="str">
        <f t="shared" si="43"/>
        <v>22 Health professionals</v>
      </c>
      <c r="BP11" s="69">
        <v>0.84740316731286436</v>
      </c>
      <c r="BQ11" s="69">
        <v>1.0041480727371537</v>
      </c>
      <c r="BR11" s="69">
        <v>0.95729860858259685</v>
      </c>
      <c r="BS11" s="69">
        <v>0.90795616615148711</v>
      </c>
      <c r="BT11" s="69">
        <v>0.68133294556038448</v>
      </c>
      <c r="BU11" s="69"/>
      <c r="BV11" s="69">
        <f t="shared" si="44"/>
        <v>-0.27596566302221237</v>
      </c>
      <c r="BW11" s="69">
        <f>'RD T1'!E213</f>
        <v>0.42744199148838397</v>
      </c>
      <c r="BX11" s="69">
        <f t="shared" si="45"/>
        <v>0.15147632846617159</v>
      </c>
      <c r="BZ11" t="str">
        <f t="shared" si="46"/>
        <v>22 Health professionals</v>
      </c>
      <c r="CA11" s="69">
        <v>0.37773983933713395</v>
      </c>
      <c r="CB11" s="69">
        <v>0.54853186628565642</v>
      </c>
      <c r="CC11" s="69">
        <v>0.50382396271459373</v>
      </c>
      <c r="CD11" s="69">
        <v>0.47958375029264111</v>
      </c>
      <c r="CE11" s="69">
        <v>0.34368343012665781</v>
      </c>
      <c r="CF11" s="69"/>
      <c r="CG11" s="69">
        <f t="shared" si="47"/>
        <v>-0.16014053258793592</v>
      </c>
      <c r="CH11" s="69">
        <f>'RD T1'!E242</f>
        <v>0.16539202337099893</v>
      </c>
      <c r="CI11" s="69">
        <f t="shared" si="48"/>
        <v>5.2514907830630009E-3</v>
      </c>
      <c r="CK11" t="str">
        <f t="shared" si="49"/>
        <v>22 Health professionals</v>
      </c>
      <c r="CL11" s="69">
        <v>4.1749065715551301E-2</v>
      </c>
      <c r="CM11" s="69">
        <v>4.8000930865934169E-2</v>
      </c>
      <c r="CN11" s="69">
        <v>6.2509561945498268E-2</v>
      </c>
      <c r="CO11" s="69">
        <v>9.5120069717367126E-2</v>
      </c>
      <c r="CP11" s="69">
        <v>0.12899814070039053</v>
      </c>
      <c r="CQ11" s="69"/>
      <c r="CR11" s="69">
        <f t="shared" si="50"/>
        <v>6.6488578754892266E-2</v>
      </c>
      <c r="CS11" s="69">
        <f>'RD T1'!E271</f>
        <v>4.9912776630384126E-2</v>
      </c>
      <c r="CT11" s="69">
        <f t="shared" si="51"/>
        <v>0.11640135538527639</v>
      </c>
    </row>
    <row r="12" spans="1:98" x14ac:dyDescent="0.2">
      <c r="A12" s="10" t="str">
        <f>name!D8</f>
        <v>23 Teaching and other educational professionals</v>
      </c>
      <c r="B12" s="69">
        <v>0.98897106087872577</v>
      </c>
      <c r="C12" s="69">
        <v>1.1272696264973259</v>
      </c>
      <c r="D12" s="69">
        <v>1.0899779263614282</v>
      </c>
      <c r="E12" s="69">
        <v>1.3000414624676384</v>
      </c>
      <c r="F12" s="69">
        <v>1.6583089097809858</v>
      </c>
      <c r="G12" s="11"/>
      <c r="H12" s="69">
        <f t="shared" si="26"/>
        <v>0.56833098341955757</v>
      </c>
      <c r="I12" s="69">
        <f>'RD T1'!E40</f>
        <v>0.69714443976665919</v>
      </c>
      <c r="J12" s="69">
        <f t="shared" si="27"/>
        <v>1.2654754231862166</v>
      </c>
      <c r="L12" t="str">
        <f t="shared" si="28"/>
        <v>23 Teaching and other educational professionals</v>
      </c>
      <c r="M12" s="69">
        <v>5.2594858770751758</v>
      </c>
      <c r="N12" s="69">
        <v>6.1700699032469197</v>
      </c>
      <c r="O12" s="69">
        <v>6.2001138730667957</v>
      </c>
      <c r="P12" s="69">
        <v>7.2501339426806117</v>
      </c>
      <c r="Q12" s="69">
        <v>9.1529766716428842</v>
      </c>
      <c r="R12" s="11"/>
      <c r="S12" s="69">
        <f t="shared" si="29"/>
        <v>2.9528627985760885</v>
      </c>
      <c r="T12" s="69">
        <f>'RD T1'!E69</f>
        <v>4.0359251070341395</v>
      </c>
      <c r="U12" s="69">
        <f t="shared" si="30"/>
        <v>6.988787905610228</v>
      </c>
      <c r="W12" t="str">
        <f t="shared" si="31"/>
        <v>23 Teaching and other educational professionals</v>
      </c>
      <c r="X12" s="69">
        <v>3.7931871389537992</v>
      </c>
      <c r="Y12" s="69">
        <v>3.2185317711366812</v>
      </c>
      <c r="Z12" s="69">
        <v>3.3543684896227779</v>
      </c>
      <c r="AA12" s="69">
        <v>2.995684427993893</v>
      </c>
      <c r="AB12" s="69">
        <v>2.3401221284300786</v>
      </c>
      <c r="AC12" s="69"/>
      <c r="AD12" s="69">
        <f t="shared" si="32"/>
        <v>-1.0142463611926993</v>
      </c>
      <c r="AE12" s="69">
        <f>'RD T1'!E98</f>
        <v>1.510802978652547</v>
      </c>
      <c r="AF12" s="69">
        <f t="shared" si="33"/>
        <v>0.49655661745984769</v>
      </c>
      <c r="AH12" t="str">
        <f t="shared" si="34"/>
        <v>23 Teaching and other educational professionals</v>
      </c>
      <c r="AI12" s="69">
        <v>0.60027356143705912</v>
      </c>
      <c r="AJ12" s="69">
        <v>0.3518391609450216</v>
      </c>
      <c r="AK12" s="69">
        <v>0.30789131986595308</v>
      </c>
      <c r="AL12" s="69">
        <v>0.23281207056953415</v>
      </c>
      <c r="AM12" s="69">
        <v>0.24486391386892828</v>
      </c>
      <c r="AN12" s="69"/>
      <c r="AO12" s="69">
        <f t="shared" si="35"/>
        <v>-6.3027405997024805E-2</v>
      </c>
      <c r="AP12" s="69">
        <f>'RD T1'!E127</f>
        <v>8.4452578541530057E-2</v>
      </c>
      <c r="AQ12" s="69">
        <f t="shared" si="36"/>
        <v>2.1425172544505253E-2</v>
      </c>
      <c r="AS12" t="str">
        <f t="shared" si="37"/>
        <v>23 Teaching and other educational professionals</v>
      </c>
      <c r="AT12" s="69">
        <v>0.15840097932025785</v>
      </c>
      <c r="AU12" s="69">
        <v>0.1610043172463024</v>
      </c>
      <c r="AV12" s="69">
        <v>0.14578294574906386</v>
      </c>
      <c r="AW12" s="69">
        <v>0.12715129570056299</v>
      </c>
      <c r="AX12" s="69">
        <v>0.10593995363419592</v>
      </c>
      <c r="AY12" s="69"/>
      <c r="AZ12" s="69">
        <f t="shared" si="38"/>
        <v>-3.9842992114867942E-2</v>
      </c>
      <c r="BA12" s="69">
        <f>'RD T1'!E156</f>
        <v>6.4524172347013103E-2</v>
      </c>
      <c r="BB12" s="69">
        <f t="shared" si="39"/>
        <v>2.4681180232145161E-2</v>
      </c>
      <c r="BD12" t="str">
        <f t="shared" si="40"/>
        <v>23 Teaching and other educational professionals</v>
      </c>
      <c r="BE12" s="69">
        <v>0.59213972958744565</v>
      </c>
      <c r="BF12" s="69">
        <v>0.65474587205147861</v>
      </c>
      <c r="BG12" s="69">
        <v>0.62631605080403241</v>
      </c>
      <c r="BH12" s="69">
        <v>0.61853785603488254</v>
      </c>
      <c r="BI12" s="69">
        <v>0.67589947825355423</v>
      </c>
      <c r="BJ12" s="69"/>
      <c r="BK12" s="69">
        <f t="shared" si="41"/>
        <v>4.9583427449521822E-2</v>
      </c>
      <c r="BL12" s="69">
        <f>'RD T1'!E185</f>
        <v>0.26564350723051483</v>
      </c>
      <c r="BM12" s="69">
        <f t="shared" si="42"/>
        <v>0.31522693468003665</v>
      </c>
      <c r="BO12" t="str">
        <f t="shared" si="43"/>
        <v>23 Teaching and other educational professionals</v>
      </c>
      <c r="BP12" s="69">
        <v>0.42908773274938189</v>
      </c>
      <c r="BQ12" s="69">
        <v>0.44729895627034699</v>
      </c>
      <c r="BR12" s="69">
        <v>0.40536893672174423</v>
      </c>
      <c r="BS12" s="69">
        <v>0.35112558578553316</v>
      </c>
      <c r="BT12" s="69">
        <v>0.26811884661709851</v>
      </c>
      <c r="BU12" s="69"/>
      <c r="BV12" s="69">
        <f t="shared" si="44"/>
        <v>-0.13725009010464573</v>
      </c>
      <c r="BW12" s="69">
        <f>'RD T1'!E214</f>
        <v>0.15856972021440519</v>
      </c>
      <c r="BX12" s="69">
        <f t="shared" si="45"/>
        <v>2.1319630109759458E-2</v>
      </c>
      <c r="BZ12" t="str">
        <f t="shared" si="46"/>
        <v>23 Teaching and other educational professionals</v>
      </c>
      <c r="CA12" s="69">
        <v>0.2683936652805598</v>
      </c>
      <c r="CB12" s="69">
        <v>0.34713261631640996</v>
      </c>
      <c r="CC12" s="69">
        <v>0.36575358670790864</v>
      </c>
      <c r="CD12" s="69">
        <v>0.33542911918265844</v>
      </c>
      <c r="CE12" s="69">
        <v>0.28343251350129733</v>
      </c>
      <c r="CF12" s="69"/>
      <c r="CG12" s="69">
        <f t="shared" si="47"/>
        <v>-8.2321073206611306E-2</v>
      </c>
      <c r="CH12" s="69">
        <f>'RD T1'!E243</f>
        <v>0.12788891159399776</v>
      </c>
      <c r="CI12" s="69">
        <f t="shared" si="48"/>
        <v>4.5567838387386456E-2</v>
      </c>
      <c r="CK12" t="str">
        <f t="shared" si="49"/>
        <v>23 Teaching and other educational professionals</v>
      </c>
      <c r="CL12" s="69">
        <v>4.3647930371808738E-2</v>
      </c>
      <c r="CM12" s="69">
        <v>4.8711021211997933E-2</v>
      </c>
      <c r="CN12" s="69">
        <v>6.838337255722414E-2</v>
      </c>
      <c r="CO12" s="69">
        <v>7.2020394363081913E-2</v>
      </c>
      <c r="CP12" s="69">
        <v>6.0654936626182106E-2</v>
      </c>
      <c r="CQ12" s="69"/>
      <c r="CR12" s="69">
        <f t="shared" si="50"/>
        <v>-7.7284359310420339E-3</v>
      </c>
      <c r="CS12" s="69">
        <f>'RD T1'!E272</f>
        <v>2.8555844759904858E-2</v>
      </c>
      <c r="CT12" s="69">
        <f t="shared" si="51"/>
        <v>2.0827408828862824E-2</v>
      </c>
    </row>
    <row r="13" spans="1:98" x14ac:dyDescent="0.2">
      <c r="A13" s="10" t="str">
        <f>name!D9</f>
        <v>24 Business, media and public service professionals</v>
      </c>
      <c r="B13" s="69">
        <v>0.19588859716825263</v>
      </c>
      <c r="C13" s="69">
        <v>0.26073816927183552</v>
      </c>
      <c r="D13" s="69">
        <v>0.25944458006828514</v>
      </c>
      <c r="E13" s="69">
        <v>0.37795375617325072</v>
      </c>
      <c r="F13" s="69">
        <v>0.59214923257452634</v>
      </c>
      <c r="G13" s="11"/>
      <c r="H13" s="69">
        <f t="shared" si="26"/>
        <v>0.33270465250624121</v>
      </c>
      <c r="I13" s="69">
        <f>'RD T1'!E41</f>
        <v>0.20342829982862104</v>
      </c>
      <c r="J13" s="69">
        <f t="shared" si="27"/>
        <v>0.53613295233486225</v>
      </c>
      <c r="L13" t="str">
        <f t="shared" si="28"/>
        <v>24 Business, media and public service professionals</v>
      </c>
      <c r="M13" s="69">
        <v>2.5854029350775254</v>
      </c>
      <c r="N13" s="69">
        <v>3.4492693209629657</v>
      </c>
      <c r="O13" s="69">
        <v>3.6479479073151868</v>
      </c>
      <c r="P13" s="69">
        <v>4.895687131556886</v>
      </c>
      <c r="Q13" s="69">
        <v>7.1743641733665093</v>
      </c>
      <c r="R13" s="11"/>
      <c r="S13" s="69">
        <f t="shared" si="29"/>
        <v>3.5264162660513225</v>
      </c>
      <c r="T13" s="69">
        <f>'RD T1'!E70</f>
        <v>2.6828780926380649</v>
      </c>
      <c r="U13" s="69">
        <f t="shared" si="30"/>
        <v>6.2092943586893874</v>
      </c>
      <c r="W13" t="str">
        <f t="shared" si="31"/>
        <v>24 Business, media and public service professionals</v>
      </c>
      <c r="X13" s="69">
        <v>4.7743890937884075</v>
      </c>
      <c r="Y13" s="69">
        <v>5.0100060680288294</v>
      </c>
      <c r="Z13" s="69">
        <v>5.4434437947154644</v>
      </c>
      <c r="AA13" s="69">
        <v>6.1327631410473833</v>
      </c>
      <c r="AB13" s="69">
        <v>6.4622594290408149</v>
      </c>
      <c r="AC13" s="69"/>
      <c r="AD13" s="69">
        <f t="shared" si="32"/>
        <v>1.0188156343253505</v>
      </c>
      <c r="AE13" s="69">
        <f>'RD T1'!E99</f>
        <v>3.249313533944544</v>
      </c>
      <c r="AF13" s="69">
        <f t="shared" si="33"/>
        <v>4.2681291682698941</v>
      </c>
      <c r="AH13" t="str">
        <f t="shared" si="34"/>
        <v>24 Business, media and public service professionals</v>
      </c>
      <c r="AI13" s="69">
        <v>0.57330307395479108</v>
      </c>
      <c r="AJ13" s="69">
        <v>0.51362491193202764</v>
      </c>
      <c r="AK13" s="69">
        <v>0.57115331388031421</v>
      </c>
      <c r="AL13" s="69">
        <v>0.5685170379104052</v>
      </c>
      <c r="AM13" s="69">
        <v>0.57611496112853977</v>
      </c>
      <c r="AN13" s="69"/>
      <c r="AO13" s="69">
        <f t="shared" si="35"/>
        <v>4.9616472482255647E-3</v>
      </c>
      <c r="AP13" s="69">
        <f>'RD T1'!E128</f>
        <v>0.22051023023232122</v>
      </c>
      <c r="AQ13" s="69">
        <f t="shared" si="36"/>
        <v>0.22547187748054678</v>
      </c>
      <c r="AS13" t="str">
        <f t="shared" si="37"/>
        <v>24 Business, media and public service professionals</v>
      </c>
      <c r="AT13" s="69">
        <v>0.81981407881169088</v>
      </c>
      <c r="AU13" s="69">
        <v>0.83077626362128054</v>
      </c>
      <c r="AV13" s="69">
        <v>0.92386319667292771</v>
      </c>
      <c r="AW13" s="69">
        <v>1.0183420383304</v>
      </c>
      <c r="AX13" s="69">
        <v>1.0904294250222777</v>
      </c>
      <c r="AY13" s="69"/>
      <c r="AZ13" s="69">
        <f t="shared" si="38"/>
        <v>0.16656622834934998</v>
      </c>
      <c r="BA13" s="69">
        <f>'RD T1'!E157</f>
        <v>0.51752873571933145</v>
      </c>
      <c r="BB13" s="69">
        <f t="shared" si="39"/>
        <v>0.68409496406868142</v>
      </c>
      <c r="BD13" t="str">
        <f t="shared" si="40"/>
        <v>24 Business, media and public service professionals</v>
      </c>
      <c r="BE13" s="69">
        <v>2.0017278643661975</v>
      </c>
      <c r="BF13" s="69">
        <v>2.4008091510213636</v>
      </c>
      <c r="BG13" s="69">
        <v>2.5757476581764225</v>
      </c>
      <c r="BH13" s="69">
        <v>2.7938038421351679</v>
      </c>
      <c r="BI13" s="69">
        <v>3.0981282134793036</v>
      </c>
      <c r="BJ13" s="69"/>
      <c r="BK13" s="69">
        <f t="shared" si="41"/>
        <v>0.52238055530288108</v>
      </c>
      <c r="BL13" s="69">
        <f>'RD T1'!E186</f>
        <v>1.1427397659064928</v>
      </c>
      <c r="BM13" s="69">
        <f t="shared" si="42"/>
        <v>1.6651203212093739</v>
      </c>
      <c r="BO13" t="str">
        <f t="shared" si="43"/>
        <v>24 Business, media and public service professionals</v>
      </c>
      <c r="BP13" s="69">
        <v>1.3164595587043164</v>
      </c>
      <c r="BQ13" s="69">
        <v>1.3614190366445582</v>
      </c>
      <c r="BR13" s="69">
        <v>1.5671690849805673</v>
      </c>
      <c r="BS13" s="69">
        <v>1.4314329518603433</v>
      </c>
      <c r="BT13" s="69">
        <v>1.148768699517259</v>
      </c>
      <c r="BU13" s="69"/>
      <c r="BV13" s="69">
        <f t="shared" si="44"/>
        <v>-0.41840038546330827</v>
      </c>
      <c r="BW13" s="69">
        <f>'RD T1'!E215</f>
        <v>0.56643858998294938</v>
      </c>
      <c r="BX13" s="69">
        <f t="shared" si="45"/>
        <v>0.14803820451964111</v>
      </c>
      <c r="BZ13" t="str">
        <f t="shared" si="46"/>
        <v>24 Business, media and public service professionals</v>
      </c>
      <c r="CA13" s="69">
        <v>0.70582131555287297</v>
      </c>
      <c r="CB13" s="69">
        <v>1.0073294785738094</v>
      </c>
      <c r="CC13" s="69">
        <v>1.0429057349400856</v>
      </c>
      <c r="CD13" s="69">
        <v>1.0099149325724084</v>
      </c>
      <c r="CE13" s="69">
        <v>0.8433269961995179</v>
      </c>
      <c r="CF13" s="69"/>
      <c r="CG13" s="69">
        <f t="shared" si="47"/>
        <v>-0.19957873874056775</v>
      </c>
      <c r="CH13" s="69">
        <f>'RD T1'!E244</f>
        <v>0.3314270217143287</v>
      </c>
      <c r="CI13" s="69">
        <f t="shared" si="48"/>
        <v>0.13184828297376094</v>
      </c>
      <c r="CK13" t="str">
        <f t="shared" si="49"/>
        <v>24 Business, media and public service professionals</v>
      </c>
      <c r="CL13" s="69">
        <v>0.10844315199810405</v>
      </c>
      <c r="CM13" s="69">
        <v>0.13964469233511645</v>
      </c>
      <c r="CN13" s="69">
        <v>0.1950948074864601</v>
      </c>
      <c r="CO13" s="69">
        <v>0.18479899428918298</v>
      </c>
      <c r="CP13" s="69">
        <v>0.1628007167455168</v>
      </c>
      <c r="CQ13" s="69"/>
      <c r="CR13" s="69">
        <f t="shared" si="50"/>
        <v>-3.2294090740943304E-2</v>
      </c>
      <c r="CS13" s="69">
        <f>'RD T1'!E273</f>
        <v>6.4606017822891604E-2</v>
      </c>
      <c r="CT13" s="69">
        <f t="shared" si="51"/>
        <v>3.23119270819483E-2</v>
      </c>
    </row>
    <row r="14" spans="1:98" x14ac:dyDescent="0.2">
      <c r="A14" s="10" t="str">
        <f>name!D10</f>
        <v>31 Science, engineering and technology associate professionals</v>
      </c>
      <c r="B14" s="69">
        <v>6.3007760593318099E-2</v>
      </c>
      <c r="C14" s="69">
        <v>8.8404806602168109E-2</v>
      </c>
      <c r="D14" s="69">
        <v>0.10180116065894276</v>
      </c>
      <c r="E14" s="69">
        <v>0.12073211246488322</v>
      </c>
      <c r="F14" s="69">
        <v>0.19555028741930311</v>
      </c>
      <c r="G14" s="11"/>
      <c r="H14" s="69">
        <f t="shared" si="26"/>
        <v>9.3749126760360346E-2</v>
      </c>
      <c r="I14" s="69">
        <f>'RD T1'!E42</f>
        <v>6.4897800885753171E-2</v>
      </c>
      <c r="J14" s="69">
        <f t="shared" si="27"/>
        <v>0.15864692764611352</v>
      </c>
      <c r="L14" t="str">
        <f t="shared" si="28"/>
        <v>31 Science, engineering and technology associate professionals</v>
      </c>
      <c r="M14" s="69">
        <v>0.37635066897415881</v>
      </c>
      <c r="N14" s="69">
        <v>0.50097933134581418</v>
      </c>
      <c r="O14" s="69">
        <v>0.53797435673404148</v>
      </c>
      <c r="P14" s="69">
        <v>0.62039970725542837</v>
      </c>
      <c r="Q14" s="69">
        <v>0.93259203712300365</v>
      </c>
      <c r="R14" s="11"/>
      <c r="S14" s="69">
        <f t="shared" si="29"/>
        <v>0.39461768038896217</v>
      </c>
      <c r="T14" s="69">
        <f>'RD T1'!E71</f>
        <v>0.30915669601875301</v>
      </c>
      <c r="U14" s="69">
        <f t="shared" si="30"/>
        <v>0.70377437640771512</v>
      </c>
      <c r="W14" t="str">
        <f t="shared" si="31"/>
        <v>31 Science, engineering and technology associate professionals</v>
      </c>
      <c r="X14" s="69">
        <v>0.89235899984924361</v>
      </c>
      <c r="Y14" s="69">
        <v>0.95598072998298345</v>
      </c>
      <c r="Z14" s="69">
        <v>1.0423695030045941</v>
      </c>
      <c r="AA14" s="69">
        <v>0.97972594400126622</v>
      </c>
      <c r="AB14" s="69">
        <v>1.0549046968975708</v>
      </c>
      <c r="AC14" s="69"/>
      <c r="AD14" s="69">
        <f t="shared" si="32"/>
        <v>1.2535193892976748E-2</v>
      </c>
      <c r="AE14" s="69">
        <f>'RD T1'!E100</f>
        <v>0.46691316400792804</v>
      </c>
      <c r="AF14" s="69">
        <f t="shared" si="33"/>
        <v>0.47944835790090479</v>
      </c>
      <c r="AH14" t="str">
        <f t="shared" si="34"/>
        <v>31 Science, engineering and technology associate professionals</v>
      </c>
      <c r="AI14" s="69">
        <v>0.17286922141249331</v>
      </c>
      <c r="AJ14" s="69">
        <v>0.19721528571974339</v>
      </c>
      <c r="AK14" s="69">
        <v>0.2053928605533884</v>
      </c>
      <c r="AL14" s="69">
        <v>0.21259792445016973</v>
      </c>
      <c r="AM14" s="69">
        <v>0.26901864912296514</v>
      </c>
      <c r="AN14" s="69"/>
      <c r="AO14" s="69">
        <f t="shared" si="35"/>
        <v>6.3625788569576736E-2</v>
      </c>
      <c r="AP14" s="69">
        <f>'RD T1'!E129</f>
        <v>0.11117163260795915</v>
      </c>
      <c r="AQ14" s="69">
        <f t="shared" si="36"/>
        <v>0.17479742117753588</v>
      </c>
      <c r="AS14" t="str">
        <f t="shared" si="37"/>
        <v>31 Science, engineering and technology associate professionals</v>
      </c>
      <c r="AT14" s="69">
        <v>0.45460598888958004</v>
      </c>
      <c r="AU14" s="69">
        <v>0.4631573764834247</v>
      </c>
      <c r="AV14" s="69">
        <v>0.48233815418682524</v>
      </c>
      <c r="AW14" s="69">
        <v>0.41137282118260088</v>
      </c>
      <c r="AX14" s="69">
        <v>0.39902347201163396</v>
      </c>
      <c r="AY14" s="69"/>
      <c r="AZ14" s="69">
        <f t="shared" si="38"/>
        <v>-8.3314682175191279E-2</v>
      </c>
      <c r="BA14" s="69">
        <f>'RD T1'!E158</f>
        <v>0.16649863099547885</v>
      </c>
      <c r="BB14" s="69">
        <f t="shared" si="39"/>
        <v>8.3183948820287568E-2</v>
      </c>
      <c r="BD14" t="str">
        <f t="shared" si="40"/>
        <v>31 Science, engineering and technology associate professionals</v>
      </c>
      <c r="BE14" s="69">
        <v>0.79478041591426285</v>
      </c>
      <c r="BF14" s="69">
        <v>0.83055917904722831</v>
      </c>
      <c r="BG14" s="69">
        <v>0.91160628120888365</v>
      </c>
      <c r="BH14" s="69">
        <v>0.67795826675623028</v>
      </c>
      <c r="BI14" s="69">
        <v>0.55032645530202196</v>
      </c>
      <c r="BJ14" s="69"/>
      <c r="BK14" s="69">
        <f t="shared" si="41"/>
        <v>-0.3612798259068617</v>
      </c>
      <c r="BL14" s="69">
        <f>'RD T1'!E187</f>
        <v>0.22112888534850347</v>
      </c>
      <c r="BM14" s="69">
        <f t="shared" si="42"/>
        <v>-0.14015094055835822</v>
      </c>
      <c r="BO14" t="str">
        <f t="shared" si="43"/>
        <v>31 Science, engineering and technology associate professionals</v>
      </c>
      <c r="BP14" s="69">
        <v>0.51206424011590368</v>
      </c>
      <c r="BQ14" s="69">
        <v>0.54830094194290024</v>
      </c>
      <c r="BR14" s="69">
        <v>0.63987200456676052</v>
      </c>
      <c r="BS14" s="69">
        <v>0.48206271978663257</v>
      </c>
      <c r="BT14" s="69">
        <v>0.42909501851337811</v>
      </c>
      <c r="BU14" s="69"/>
      <c r="BV14" s="69">
        <f t="shared" si="44"/>
        <v>-0.21077698605338241</v>
      </c>
      <c r="BW14" s="69">
        <f>'RD T1'!E216</f>
        <v>0.19033673684442992</v>
      </c>
      <c r="BX14" s="69">
        <f t="shared" si="45"/>
        <v>-2.0440249208952488E-2</v>
      </c>
      <c r="BZ14" t="str">
        <f t="shared" si="46"/>
        <v>31 Science, engineering and technology associate professionals</v>
      </c>
      <c r="CA14" s="69">
        <v>0.34855063288847271</v>
      </c>
      <c r="CB14" s="69">
        <v>0.48130421819288982</v>
      </c>
      <c r="CC14" s="69">
        <v>0.52672559919013773</v>
      </c>
      <c r="CD14" s="69">
        <v>0.42699512297267178</v>
      </c>
      <c r="CE14" s="69">
        <v>0.39683607883657473</v>
      </c>
      <c r="CF14" s="69"/>
      <c r="CG14" s="69">
        <f t="shared" si="47"/>
        <v>-0.12988952035356299</v>
      </c>
      <c r="CH14" s="69">
        <f>'RD T1'!E245</f>
        <v>0.1394532436491949</v>
      </c>
      <c r="CI14" s="69">
        <f t="shared" si="48"/>
        <v>9.563723295631904E-3</v>
      </c>
      <c r="CK14" t="str">
        <f t="shared" si="49"/>
        <v>31 Science, engineering and technology associate professionals</v>
      </c>
      <c r="CL14" s="69">
        <v>5.5123715713833676E-2</v>
      </c>
      <c r="CM14" s="69">
        <v>7.8841297375098901E-2</v>
      </c>
      <c r="CN14" s="69">
        <v>0.11031078847889908</v>
      </c>
      <c r="CO14" s="69">
        <v>0.10799133409321562</v>
      </c>
      <c r="CP14" s="69">
        <v>0.13623855424890771</v>
      </c>
      <c r="CQ14" s="69"/>
      <c r="CR14" s="69">
        <f t="shared" si="50"/>
        <v>2.5927765770008632E-2</v>
      </c>
      <c r="CS14" s="69">
        <f>'RD T1'!E274</f>
        <v>4.4710111904759951E-2</v>
      </c>
      <c r="CT14" s="69">
        <f t="shared" si="51"/>
        <v>7.063787767476859E-2</v>
      </c>
    </row>
    <row r="15" spans="1:98" x14ac:dyDescent="0.2">
      <c r="A15" s="10" t="str">
        <f>name!D11</f>
        <v>32 Health and social care associate professionals</v>
      </c>
      <c r="B15" s="69">
        <v>2.3323740835204297E-2</v>
      </c>
      <c r="C15" s="69">
        <v>3.0671906994531487E-2</v>
      </c>
      <c r="D15" s="69">
        <v>2.5944603703169925E-2</v>
      </c>
      <c r="E15" s="69">
        <v>3.6506409179970126E-2</v>
      </c>
      <c r="F15" s="69">
        <v>6.320192322794746E-2</v>
      </c>
      <c r="G15" s="11"/>
      <c r="H15" s="69">
        <f t="shared" si="26"/>
        <v>3.7257319524777538E-2</v>
      </c>
      <c r="I15" s="69">
        <f>'RD T1'!E43</f>
        <v>2.5780656838198759E-2</v>
      </c>
      <c r="J15" s="69">
        <f t="shared" si="27"/>
        <v>6.3037976362976297E-2</v>
      </c>
      <c r="L15" t="str">
        <f t="shared" si="28"/>
        <v>32 Health and social care associate professionals</v>
      </c>
      <c r="M15" s="69">
        <v>0.44429755484878375</v>
      </c>
      <c r="N15" s="69">
        <v>0.57998898116384134</v>
      </c>
      <c r="O15" s="69">
        <v>0.58182971498538294</v>
      </c>
      <c r="P15" s="69">
        <v>0.75138312187142764</v>
      </c>
      <c r="Q15" s="69">
        <v>1.2443230925644477</v>
      </c>
      <c r="R15" s="11"/>
      <c r="S15" s="69">
        <f t="shared" si="29"/>
        <v>0.66249337757906479</v>
      </c>
      <c r="T15" s="69">
        <f>'RD T1'!E72</f>
        <v>0.51871495464871797</v>
      </c>
      <c r="U15" s="69">
        <f t="shared" si="30"/>
        <v>1.1812083322277829</v>
      </c>
      <c r="W15" t="str">
        <f t="shared" si="31"/>
        <v>32 Health and social care associate professionals</v>
      </c>
      <c r="X15" s="69">
        <v>1.4340387867491102</v>
      </c>
      <c r="Y15" s="69">
        <v>1.4899502020040372</v>
      </c>
      <c r="Z15" s="69">
        <v>1.5718307064306991</v>
      </c>
      <c r="AA15" s="69">
        <v>1.7888340785250747</v>
      </c>
      <c r="AB15" s="69">
        <v>2.1440281514224839</v>
      </c>
      <c r="AC15" s="69"/>
      <c r="AD15" s="69">
        <f t="shared" si="32"/>
        <v>0.57219744499178482</v>
      </c>
      <c r="AE15" s="69">
        <f>'RD T1'!E101</f>
        <v>1.2244247880000438</v>
      </c>
      <c r="AF15" s="69">
        <f t="shared" si="33"/>
        <v>1.7966222329918287</v>
      </c>
      <c r="AH15" t="str">
        <f t="shared" si="34"/>
        <v>32 Health and social care associate professionals</v>
      </c>
      <c r="AI15" s="69">
        <v>1.006016584456161</v>
      </c>
      <c r="AJ15" s="69">
        <v>0.7894917938721252</v>
      </c>
      <c r="AK15" s="69">
        <v>0.78989189716321484</v>
      </c>
      <c r="AL15" s="69">
        <v>0.61480510775673203</v>
      </c>
      <c r="AM15" s="69">
        <v>0.38746744592522531</v>
      </c>
      <c r="AN15" s="69"/>
      <c r="AO15" s="69">
        <f t="shared" si="35"/>
        <v>-0.40242445123798953</v>
      </c>
      <c r="AP15" s="69">
        <f>'RD T1'!E130</f>
        <v>0.25075200486740723</v>
      </c>
      <c r="AQ15" s="69">
        <f t="shared" si="36"/>
        <v>-0.1516724463705823</v>
      </c>
      <c r="AS15" t="str">
        <f t="shared" si="37"/>
        <v>32 Health and social care associate professionals</v>
      </c>
      <c r="AT15" s="69">
        <v>0.22788306881926826</v>
      </c>
      <c r="AU15" s="69">
        <v>0.2340920827922392</v>
      </c>
      <c r="AV15" s="69">
        <v>0.26511384620269846</v>
      </c>
      <c r="AW15" s="69">
        <v>0.27141722056511963</v>
      </c>
      <c r="AX15" s="69">
        <v>0.30414042754680276</v>
      </c>
      <c r="AY15" s="69"/>
      <c r="AZ15" s="69">
        <f t="shared" si="38"/>
        <v>3.9026581344104305E-2</v>
      </c>
      <c r="BA15" s="69">
        <f>'RD T1'!E159</f>
        <v>0.16794904324591409</v>
      </c>
      <c r="BB15" s="69">
        <f t="shared" si="39"/>
        <v>0.20697562459001839</v>
      </c>
      <c r="BD15" t="str">
        <f t="shared" si="40"/>
        <v>32 Health and social care associate professionals</v>
      </c>
      <c r="BE15" s="69">
        <v>0.82958540420038085</v>
      </c>
      <c r="BF15" s="69">
        <v>1.0799926785992418</v>
      </c>
      <c r="BG15" s="69">
        <v>1.0772171569488691</v>
      </c>
      <c r="BH15" s="69">
        <v>1.1288535306325169</v>
      </c>
      <c r="BI15" s="69">
        <v>1.3076015650873349</v>
      </c>
      <c r="BJ15" s="69"/>
      <c r="BK15" s="69">
        <f t="shared" si="41"/>
        <v>0.23038440813846583</v>
      </c>
      <c r="BL15" s="69">
        <f>'RD T1'!E188</f>
        <v>0.63474330080059971</v>
      </c>
      <c r="BM15" s="69">
        <f t="shared" si="42"/>
        <v>0.86512770893906554</v>
      </c>
      <c r="BO15" t="str">
        <f t="shared" si="43"/>
        <v>32 Health and social care associate professionals</v>
      </c>
      <c r="BP15" s="69">
        <v>0.72178157686229616</v>
      </c>
      <c r="BQ15" s="69">
        <v>0.81703021478034732</v>
      </c>
      <c r="BR15" s="69">
        <v>0.74506125455359895</v>
      </c>
      <c r="BS15" s="69">
        <v>0.65767416720053284</v>
      </c>
      <c r="BT15" s="69">
        <v>0.49682234933515768</v>
      </c>
      <c r="BU15" s="69"/>
      <c r="BV15" s="69">
        <f t="shared" si="44"/>
        <v>-0.24823890521844127</v>
      </c>
      <c r="BW15" s="69">
        <f>'RD T1'!E217</f>
        <v>0.32588736746799957</v>
      </c>
      <c r="BX15" s="69">
        <f t="shared" si="45"/>
        <v>7.7648462249558292E-2</v>
      </c>
      <c r="BZ15" t="str">
        <f t="shared" si="46"/>
        <v>32 Health and social care associate professionals</v>
      </c>
      <c r="CA15" s="69">
        <v>0.23343078790499489</v>
      </c>
      <c r="CB15" s="69">
        <v>0.26238684812579899</v>
      </c>
      <c r="CC15" s="69">
        <v>0.2456250010309497</v>
      </c>
      <c r="CD15" s="69">
        <v>0.20946733515193103</v>
      </c>
      <c r="CE15" s="69">
        <v>0.15800804266753876</v>
      </c>
      <c r="CF15" s="69"/>
      <c r="CG15" s="69">
        <f t="shared" si="47"/>
        <v>-8.7616958363410935E-2</v>
      </c>
      <c r="CH15" s="69">
        <f>'RD T1'!E246</f>
        <v>7.5866116417449128E-2</v>
      </c>
      <c r="CI15" s="69">
        <f t="shared" si="48"/>
        <v>-1.1750841945961807E-2</v>
      </c>
      <c r="CK15" t="str">
        <f t="shared" si="49"/>
        <v>32 Health and social care associate professionals</v>
      </c>
      <c r="CL15" s="69">
        <v>2.3346261451722986E-2</v>
      </c>
      <c r="CM15" s="69">
        <v>2.284869138503591E-2</v>
      </c>
      <c r="CN15" s="69">
        <v>3.187727373904594E-2</v>
      </c>
      <c r="CO15" s="69">
        <v>3.4635367849358181E-2</v>
      </c>
      <c r="CP15" s="69">
        <v>4.3028973956927237E-2</v>
      </c>
      <c r="CQ15" s="69"/>
      <c r="CR15" s="69">
        <f t="shared" si="50"/>
        <v>1.1151700217881297E-2</v>
      </c>
      <c r="CS15" s="69">
        <f>'RD T1'!E275</f>
        <v>1.6692116768291167E-2</v>
      </c>
      <c r="CT15" s="69">
        <f t="shared" si="51"/>
        <v>2.7843816986172464E-2</v>
      </c>
    </row>
    <row r="16" spans="1:98" x14ac:dyDescent="0.2">
      <c r="A16" s="10" t="str">
        <f>name!D12</f>
        <v>33 Protective service occupations</v>
      </c>
      <c r="B16" s="69">
        <v>5.1808914519270921E-3</v>
      </c>
      <c r="C16" s="69">
        <v>6.0936972664320018E-3</v>
      </c>
      <c r="D16" s="69">
        <v>6.3751571976465582E-3</v>
      </c>
      <c r="E16" s="69">
        <v>1.1763329620919154E-2</v>
      </c>
      <c r="F16" s="69">
        <v>2.1112109655569988E-2</v>
      </c>
      <c r="G16" s="11"/>
      <c r="H16" s="69">
        <f t="shared" si="26"/>
        <v>1.4736952457923429E-2</v>
      </c>
      <c r="I16" s="69">
        <f>'RD T1'!E44</f>
        <v>4.4715650936136882E-3</v>
      </c>
      <c r="J16" s="69">
        <f t="shared" si="27"/>
        <v>1.9208517551537116E-2</v>
      </c>
      <c r="L16" t="str">
        <f t="shared" si="28"/>
        <v>33 Protective service occupations</v>
      </c>
      <c r="M16" s="69">
        <v>7.8809830562110966E-2</v>
      </c>
      <c r="N16" s="69">
        <v>9.7047062924451005E-2</v>
      </c>
      <c r="O16" s="69">
        <v>0.10144906764180285</v>
      </c>
      <c r="P16" s="69">
        <v>0.17171134455324705</v>
      </c>
      <c r="Q16" s="69">
        <v>0.31427430006815232</v>
      </c>
      <c r="R16" s="11"/>
      <c r="S16" s="69">
        <f t="shared" si="29"/>
        <v>0.21282523242634949</v>
      </c>
      <c r="T16" s="69">
        <f>'RD T1'!E73</f>
        <v>6.4764549952994702E-2</v>
      </c>
      <c r="U16" s="69">
        <f t="shared" si="30"/>
        <v>0.27758978237934417</v>
      </c>
      <c r="W16" t="str">
        <f t="shared" si="31"/>
        <v>33 Protective service occupations</v>
      </c>
      <c r="X16" s="69">
        <v>0.35420784157554108</v>
      </c>
      <c r="Y16" s="69">
        <v>0.37462423438306303</v>
      </c>
      <c r="Z16" s="69">
        <v>0.42033127758829153</v>
      </c>
      <c r="AA16" s="69">
        <v>0.58137348724552596</v>
      </c>
      <c r="AB16" s="69">
        <v>0.79085317518694276</v>
      </c>
      <c r="AC16" s="69"/>
      <c r="AD16" s="69">
        <f t="shared" si="32"/>
        <v>0.37052189759865123</v>
      </c>
      <c r="AE16" s="69">
        <f>'RD T1'!E102</f>
        <v>0.27265796311473611</v>
      </c>
      <c r="AF16" s="69">
        <f t="shared" si="33"/>
        <v>0.6431798607133874</v>
      </c>
      <c r="AH16" t="str">
        <f t="shared" si="34"/>
        <v>33 Protective service occupations</v>
      </c>
      <c r="AI16" s="69">
        <v>9.6506164025619123E-2</v>
      </c>
      <c r="AJ16" s="69">
        <v>9.896446042975876E-2</v>
      </c>
      <c r="AK16" s="69">
        <v>0.11200265847311168</v>
      </c>
      <c r="AL16" s="69">
        <v>0.15527748677955885</v>
      </c>
      <c r="AM16" s="69">
        <v>0.2119970116295587</v>
      </c>
      <c r="AN16" s="69"/>
      <c r="AO16" s="69">
        <f t="shared" si="35"/>
        <v>9.9994353156447016E-2</v>
      </c>
      <c r="AP16" s="69">
        <f>'RD T1'!E131</f>
        <v>6.478266551777713E-2</v>
      </c>
      <c r="AQ16" s="69">
        <f t="shared" si="36"/>
        <v>0.16477701867422415</v>
      </c>
      <c r="AS16" t="str">
        <f t="shared" si="37"/>
        <v>33 Protective service occupations</v>
      </c>
      <c r="AT16" s="69">
        <v>8.9646806215219504E-2</v>
      </c>
      <c r="AU16" s="69">
        <v>7.9871864841892487E-2</v>
      </c>
      <c r="AV16" s="69">
        <v>8.9335726435547838E-2</v>
      </c>
      <c r="AW16" s="69">
        <v>0.10521030192751898</v>
      </c>
      <c r="AX16" s="69">
        <v>0.11969807884933339</v>
      </c>
      <c r="AY16" s="69"/>
      <c r="AZ16" s="69">
        <f t="shared" si="38"/>
        <v>3.0362352413785557E-2</v>
      </c>
      <c r="BA16" s="69">
        <f>'RD T1'!E160</f>
        <v>4.0464953733393365E-2</v>
      </c>
      <c r="BB16" s="69">
        <f t="shared" si="39"/>
        <v>7.0827306147178914E-2</v>
      </c>
      <c r="BD16" t="str">
        <f t="shared" si="40"/>
        <v>33 Protective service occupations</v>
      </c>
      <c r="BE16" s="69">
        <v>0.37373696803090944</v>
      </c>
      <c r="BF16" s="69">
        <v>0.35560740170834471</v>
      </c>
      <c r="BG16" s="69">
        <v>0.36978737060078226</v>
      </c>
      <c r="BH16" s="69">
        <v>0.42282987596825589</v>
      </c>
      <c r="BI16" s="69">
        <v>0.4302011376005736</v>
      </c>
      <c r="BJ16" s="69"/>
      <c r="BK16" s="69">
        <f t="shared" si="41"/>
        <v>6.0413766999791341E-2</v>
      </c>
      <c r="BL16" s="69">
        <f>'RD T1'!E189</f>
        <v>0.10039736192400156</v>
      </c>
      <c r="BM16" s="69">
        <f t="shared" si="42"/>
        <v>0.1608111289237929</v>
      </c>
      <c r="BO16" t="str">
        <f t="shared" si="43"/>
        <v>33 Protective service occupations</v>
      </c>
      <c r="BP16" s="69">
        <v>0.39372397595660946</v>
      </c>
      <c r="BQ16" s="69">
        <v>0.36654004328474871</v>
      </c>
      <c r="BR16" s="69">
        <v>0.39801231277707844</v>
      </c>
      <c r="BS16" s="69">
        <v>0.40266715927240293</v>
      </c>
      <c r="BT16" s="69">
        <v>0.3007645715232834</v>
      </c>
      <c r="BU16" s="69"/>
      <c r="BV16" s="69">
        <f t="shared" si="44"/>
        <v>-9.7247741253795039E-2</v>
      </c>
      <c r="BW16" s="69">
        <f>'RD T1'!E218</f>
        <v>0.11426755573387812</v>
      </c>
      <c r="BX16" s="69">
        <f t="shared" si="45"/>
        <v>1.7019814480083079E-2</v>
      </c>
      <c r="BZ16" t="str">
        <f t="shared" si="46"/>
        <v>33 Protective service occupations</v>
      </c>
      <c r="CA16" s="69">
        <v>0.19886195575800478</v>
      </c>
      <c r="CB16" s="69">
        <v>0.24757821805879002</v>
      </c>
      <c r="CC16" s="69">
        <v>0.25099623236952096</v>
      </c>
      <c r="CD16" s="69">
        <v>0.28708310024548739</v>
      </c>
      <c r="CE16" s="69">
        <v>0.2972118554546887</v>
      </c>
      <c r="CF16" s="69"/>
      <c r="CG16" s="69">
        <f t="shared" si="47"/>
        <v>4.6215623085167745E-2</v>
      </c>
      <c r="CH16" s="69">
        <f>'RD T1'!E247</f>
        <v>8.6928820982003094E-2</v>
      </c>
      <c r="CI16" s="69">
        <f t="shared" si="48"/>
        <v>0.13314444406717085</v>
      </c>
      <c r="CK16" t="str">
        <f t="shared" si="49"/>
        <v>33 Protective service occupations</v>
      </c>
      <c r="CL16" s="69">
        <v>2.3438395859884199E-2</v>
      </c>
      <c r="CM16" s="69">
        <v>2.0755208244511901E-2</v>
      </c>
      <c r="CN16" s="69">
        <v>2.9990723074915415E-2</v>
      </c>
      <c r="CO16" s="69">
        <v>2.5233924353319823E-2</v>
      </c>
      <c r="CP16" s="69">
        <v>3.0491424983449561E-2</v>
      </c>
      <c r="CQ16" s="69"/>
      <c r="CR16" s="69">
        <f t="shared" si="50"/>
        <v>5.0070190853414645E-4</v>
      </c>
      <c r="CS16" s="69">
        <f>'RD T1'!E276</f>
        <v>5.9356281288201734E-3</v>
      </c>
      <c r="CT16" s="69">
        <f t="shared" si="51"/>
        <v>6.4363300373543198E-3</v>
      </c>
    </row>
    <row r="17" spans="1:98" x14ac:dyDescent="0.2">
      <c r="A17" s="10" t="str">
        <f>name!D13</f>
        <v>34 Culture, media and sports occupations</v>
      </c>
      <c r="B17" s="69">
        <v>4.4410182111520508E-2</v>
      </c>
      <c r="C17" s="69">
        <v>7.7077811538363877E-2</v>
      </c>
      <c r="D17" s="69">
        <v>7.0471432539494339E-2</v>
      </c>
      <c r="E17" s="69">
        <v>8.908653452936699E-2</v>
      </c>
      <c r="F17" s="69">
        <v>0.1377560949785829</v>
      </c>
      <c r="G17" s="11"/>
      <c r="H17" s="69">
        <f t="shared" si="26"/>
        <v>6.7284662439088566E-2</v>
      </c>
      <c r="I17" s="69">
        <f>'RD T1'!E45</f>
        <v>5.5009463824738744E-2</v>
      </c>
      <c r="J17" s="69">
        <f t="shared" si="27"/>
        <v>0.12229412626382731</v>
      </c>
      <c r="L17" t="str">
        <f t="shared" si="28"/>
        <v>34 Culture, media and sports occupations</v>
      </c>
      <c r="M17" s="69">
        <v>0.86321580594375424</v>
      </c>
      <c r="N17" s="69">
        <v>1.1455611014553844</v>
      </c>
      <c r="O17" s="69">
        <v>1.1505898866771824</v>
      </c>
      <c r="P17" s="69">
        <v>1.5112058180099446</v>
      </c>
      <c r="Q17" s="69">
        <v>2.3529841207755724</v>
      </c>
      <c r="R17" s="11"/>
      <c r="S17" s="69">
        <f t="shared" si="29"/>
        <v>1.20239423409839</v>
      </c>
      <c r="T17" s="69">
        <f>'RD T1'!E74</f>
        <v>0.90695113398278127</v>
      </c>
      <c r="U17" s="69">
        <f t="shared" si="30"/>
        <v>2.1093453680811711</v>
      </c>
      <c r="W17" t="str">
        <f t="shared" si="31"/>
        <v>34 Culture, media and sports occupations</v>
      </c>
      <c r="X17" s="69">
        <v>2.0257008619054528</v>
      </c>
      <c r="Y17" s="69">
        <v>1.9981224944146774</v>
      </c>
      <c r="Z17" s="69">
        <v>1.9748263961349195</v>
      </c>
      <c r="AA17" s="69">
        <v>2.1540634306111821</v>
      </c>
      <c r="AB17" s="69">
        <v>2.3900890467196394</v>
      </c>
      <c r="AC17" s="69"/>
      <c r="AD17" s="69">
        <f t="shared" si="32"/>
        <v>0.41526265058471989</v>
      </c>
      <c r="AE17" s="69">
        <f>'RD T1'!E103</f>
        <v>1.1311378048518088</v>
      </c>
      <c r="AF17" s="69">
        <f t="shared" si="33"/>
        <v>1.5464004554365287</v>
      </c>
      <c r="AH17" t="str">
        <f t="shared" si="34"/>
        <v>34 Culture, media and sports occupations</v>
      </c>
      <c r="AI17" s="69">
        <v>0.24179124028320709</v>
      </c>
      <c r="AJ17" s="69">
        <v>0.21815806919749631</v>
      </c>
      <c r="AK17" s="69">
        <v>0.26328390170726851</v>
      </c>
      <c r="AL17" s="69">
        <v>0.2883802288706615</v>
      </c>
      <c r="AM17" s="69">
        <v>0.37013691880483351</v>
      </c>
      <c r="AN17" s="69"/>
      <c r="AO17" s="69">
        <f t="shared" si="35"/>
        <v>0.10685301709756501</v>
      </c>
      <c r="AP17" s="69">
        <f>'RD T1'!E132</f>
        <v>0.16009312227591674</v>
      </c>
      <c r="AQ17" s="69">
        <f t="shared" si="36"/>
        <v>0.26694613937348177</v>
      </c>
      <c r="AS17" t="str">
        <f t="shared" si="37"/>
        <v>34 Culture, media and sports occupations</v>
      </c>
      <c r="AT17" s="69">
        <v>0.35872401734124865</v>
      </c>
      <c r="AU17" s="69">
        <v>0.32929820362209772</v>
      </c>
      <c r="AV17" s="69">
        <v>0.32751550256431688</v>
      </c>
      <c r="AW17" s="69">
        <v>0.33538385486367372</v>
      </c>
      <c r="AX17" s="69">
        <v>0.35398450812120386</v>
      </c>
      <c r="AY17" s="69"/>
      <c r="AZ17" s="69">
        <f t="shared" si="38"/>
        <v>2.6469005556886971E-2</v>
      </c>
      <c r="BA17" s="69">
        <f>'RD T1'!E161</f>
        <v>0.16705568204780835</v>
      </c>
      <c r="BB17" s="69">
        <f t="shared" si="39"/>
        <v>0.19352468760469532</v>
      </c>
      <c r="BD17" t="str">
        <f t="shared" si="40"/>
        <v>34 Culture, media and sports occupations</v>
      </c>
      <c r="BE17" s="69">
        <v>0.99618265657362826</v>
      </c>
      <c r="BF17" s="69">
        <v>1.0145065975752778</v>
      </c>
      <c r="BG17" s="69">
        <v>0.93687817207626345</v>
      </c>
      <c r="BH17" s="69">
        <v>0.94015200771596796</v>
      </c>
      <c r="BI17" s="69">
        <v>1.0566987886756174</v>
      </c>
      <c r="BJ17" s="69"/>
      <c r="BK17" s="69">
        <f t="shared" si="41"/>
        <v>0.11982061659935395</v>
      </c>
      <c r="BL17" s="69">
        <f>'RD T1'!E190</f>
        <v>0.38121906683115042</v>
      </c>
      <c r="BM17" s="69">
        <f t="shared" si="42"/>
        <v>0.50103968343050442</v>
      </c>
      <c r="BO17" t="str">
        <f t="shared" si="43"/>
        <v>34 Culture, media and sports occupations</v>
      </c>
      <c r="BP17" s="69">
        <v>0.51790979244684809</v>
      </c>
      <c r="BQ17" s="69">
        <v>0.45493421737597373</v>
      </c>
      <c r="BR17" s="69">
        <v>0.388332100983941</v>
      </c>
      <c r="BS17" s="69">
        <v>0.29106266446852719</v>
      </c>
      <c r="BT17" s="69">
        <v>0.15332594267168742</v>
      </c>
      <c r="BU17" s="69"/>
      <c r="BV17" s="69">
        <f t="shared" si="44"/>
        <v>-0.23500615831225358</v>
      </c>
      <c r="BW17" s="69">
        <f>'RD T1'!E219</f>
        <v>9.9413755941060153E-2</v>
      </c>
      <c r="BX17" s="69">
        <f t="shared" si="45"/>
        <v>-0.13559240237119341</v>
      </c>
      <c r="BZ17" t="str">
        <f t="shared" si="46"/>
        <v>34 Culture, media and sports occupations</v>
      </c>
      <c r="CA17" s="69">
        <v>0.33394536416029696</v>
      </c>
      <c r="CB17" s="69">
        <v>0.3948491551188994</v>
      </c>
      <c r="CC17" s="69">
        <v>0.35560880220051555</v>
      </c>
      <c r="CD17" s="69">
        <v>0.29519102335995828</v>
      </c>
      <c r="CE17" s="69">
        <v>0.23143985583997032</v>
      </c>
      <c r="CF17" s="69"/>
      <c r="CG17" s="69">
        <f t="shared" si="47"/>
        <v>-0.12416894636054523</v>
      </c>
      <c r="CH17" s="69">
        <f>'RD T1'!E248</f>
        <v>9.8620905754562518E-2</v>
      </c>
      <c r="CI17" s="69">
        <f t="shared" si="48"/>
        <v>-2.5548040605982716E-2</v>
      </c>
      <c r="CK17" t="str">
        <f t="shared" si="49"/>
        <v>34 Culture, media and sports occupations</v>
      </c>
      <c r="CL17" s="69">
        <v>6.2701561568443656E-2</v>
      </c>
      <c r="CM17" s="69">
        <v>7.9048972741587509E-2</v>
      </c>
      <c r="CN17" s="69">
        <v>9.2747773150809246E-2</v>
      </c>
      <c r="CO17" s="69">
        <v>8.3940339658598068E-2</v>
      </c>
      <c r="CP17" s="69">
        <v>7.4395767899413906E-2</v>
      </c>
      <c r="CQ17" s="69"/>
      <c r="CR17" s="69">
        <f t="shared" si="50"/>
        <v>-1.835200525139534E-2</v>
      </c>
      <c r="CS17" s="69">
        <f>'RD T1'!E277</f>
        <v>2.8632963663969415E-2</v>
      </c>
      <c r="CT17" s="69">
        <f t="shared" si="51"/>
        <v>1.0280958412574075E-2</v>
      </c>
    </row>
    <row r="18" spans="1:98" x14ac:dyDescent="0.2">
      <c r="A18" s="10" t="str">
        <f>name!D14</f>
        <v>35 Business and public service associate professionals</v>
      </c>
      <c r="B18" s="69">
        <v>0.1435425163633442</v>
      </c>
      <c r="C18" s="69">
        <v>0.17688176658157131</v>
      </c>
      <c r="D18" s="69">
        <v>0.17237647932302522</v>
      </c>
      <c r="E18" s="69">
        <v>0.22676190455752951</v>
      </c>
      <c r="F18" s="69">
        <v>0.35496952496544271</v>
      </c>
      <c r="G18" s="11"/>
      <c r="H18" s="69">
        <f t="shared" si="26"/>
        <v>0.18259304564241749</v>
      </c>
      <c r="I18" s="69">
        <f>'RD T1'!E46</f>
        <v>0.12203584485796851</v>
      </c>
      <c r="J18" s="69">
        <f t="shared" si="27"/>
        <v>0.304628890500386</v>
      </c>
      <c r="L18" t="str">
        <f t="shared" si="28"/>
        <v>35 Business and public service associate professionals</v>
      </c>
      <c r="M18" s="69">
        <v>1.5151379534823832</v>
      </c>
      <c r="N18" s="69">
        <v>1.9145340851919586</v>
      </c>
      <c r="O18" s="69">
        <v>1.9943339679285161</v>
      </c>
      <c r="P18" s="69">
        <v>2.4882239189542426</v>
      </c>
      <c r="Q18" s="69">
        <v>3.6189970739961446</v>
      </c>
      <c r="R18" s="11"/>
      <c r="S18" s="69">
        <f t="shared" si="29"/>
        <v>1.6246631060676284</v>
      </c>
      <c r="T18" s="69">
        <f>'RD T1'!E75</f>
        <v>1.3763049161061989</v>
      </c>
      <c r="U18" s="69">
        <f t="shared" si="30"/>
        <v>3.0009680221738275</v>
      </c>
      <c r="W18" t="str">
        <f t="shared" si="31"/>
        <v>35 Business and public service associate professionals</v>
      </c>
      <c r="X18" s="69">
        <v>3.4598555449155475</v>
      </c>
      <c r="Y18" s="69">
        <v>3.4682213794405854</v>
      </c>
      <c r="Z18" s="69">
        <v>3.6090919494367508</v>
      </c>
      <c r="AA18" s="69">
        <v>3.7296326146915257</v>
      </c>
      <c r="AB18" s="69">
        <v>3.9257677791906649</v>
      </c>
      <c r="AC18" s="69"/>
      <c r="AD18" s="69">
        <f t="shared" si="32"/>
        <v>0.31667582975391406</v>
      </c>
      <c r="AE18" s="69">
        <f>'RD T1'!E104</f>
        <v>1.9962014767306784</v>
      </c>
      <c r="AF18" s="69">
        <f t="shared" si="33"/>
        <v>2.3128773064845927</v>
      </c>
      <c r="AH18" t="str">
        <f t="shared" si="34"/>
        <v>35 Business and public service associate professionals</v>
      </c>
      <c r="AI18" s="69">
        <v>0.94673326687909987</v>
      </c>
      <c r="AJ18" s="69">
        <v>0.94544678303644847</v>
      </c>
      <c r="AK18" s="69">
        <v>1.0494315985919145</v>
      </c>
      <c r="AL18" s="69">
        <v>1.0810331540740701</v>
      </c>
      <c r="AM18" s="69">
        <v>1.1813118199770012</v>
      </c>
      <c r="AN18" s="69"/>
      <c r="AO18" s="69">
        <f t="shared" si="35"/>
        <v>0.1318802213850867</v>
      </c>
      <c r="AP18" s="69">
        <f>'RD T1'!E133</f>
        <v>0.55008246873925271</v>
      </c>
      <c r="AQ18" s="69">
        <f t="shared" si="36"/>
        <v>0.68196269012433941</v>
      </c>
      <c r="AS18" t="str">
        <f t="shared" si="37"/>
        <v>35 Business and public service associate professionals</v>
      </c>
      <c r="AT18" s="69">
        <v>0.87845230360403581</v>
      </c>
      <c r="AU18" s="69">
        <v>0.84557415390544721</v>
      </c>
      <c r="AV18" s="69">
        <v>0.89778771954450132</v>
      </c>
      <c r="AW18" s="69">
        <v>0.90064197545022917</v>
      </c>
      <c r="AX18" s="69">
        <v>0.96680646652335822</v>
      </c>
      <c r="AY18" s="69"/>
      <c r="AZ18" s="69">
        <f t="shared" si="38"/>
        <v>6.9018746978856904E-2</v>
      </c>
      <c r="BA18" s="69">
        <f>'RD T1'!E162</f>
        <v>0.45210554032299005</v>
      </c>
      <c r="BB18" s="69">
        <f t="shared" si="39"/>
        <v>0.5211242873018469</v>
      </c>
      <c r="BD18" t="str">
        <f t="shared" si="40"/>
        <v>35 Business and public service associate professionals</v>
      </c>
      <c r="BE18" s="69">
        <v>2.7902725028654718</v>
      </c>
      <c r="BF18" s="69">
        <v>3.0053152302028669</v>
      </c>
      <c r="BG18" s="69">
        <v>3.1237854459069934</v>
      </c>
      <c r="BH18" s="69">
        <v>2.8935476846066925</v>
      </c>
      <c r="BI18" s="69">
        <v>2.9333191723291967</v>
      </c>
      <c r="BJ18" s="69"/>
      <c r="BK18" s="69">
        <f t="shared" si="41"/>
        <v>-0.19046627357779666</v>
      </c>
      <c r="BL18" s="69">
        <f>'RD T1'!E191</f>
        <v>1.1587547779073915</v>
      </c>
      <c r="BM18" s="69">
        <f t="shared" si="42"/>
        <v>0.96828850432959479</v>
      </c>
      <c r="BO18" t="str">
        <f t="shared" si="43"/>
        <v>35 Business and public service associate professionals</v>
      </c>
      <c r="BP18" s="69">
        <v>2.1942709673365406</v>
      </c>
      <c r="BQ18" s="69">
        <v>2.1148438606430657</v>
      </c>
      <c r="BR18" s="69">
        <v>2.2566668964324665</v>
      </c>
      <c r="BS18" s="69">
        <v>1.7995454509627917</v>
      </c>
      <c r="BT18" s="69">
        <v>1.3719534316662045</v>
      </c>
      <c r="BU18" s="69"/>
      <c r="BV18" s="69">
        <f t="shared" si="44"/>
        <v>-0.884713464766262</v>
      </c>
      <c r="BW18" s="69">
        <f>'RD T1'!E220</f>
        <v>0.68942069876661416</v>
      </c>
      <c r="BX18" s="69">
        <f t="shared" si="45"/>
        <v>-0.19529276599964784</v>
      </c>
      <c r="BZ18" t="str">
        <f t="shared" si="46"/>
        <v>35 Business and public service associate professionals</v>
      </c>
      <c r="CA18" s="69">
        <v>1.2128936360630809</v>
      </c>
      <c r="CB18" s="69">
        <v>1.5297553740385785</v>
      </c>
      <c r="CC18" s="69">
        <v>1.451968234222909</v>
      </c>
      <c r="CD18" s="69">
        <v>1.1924878836227268</v>
      </c>
      <c r="CE18" s="69">
        <v>0.87822455013781908</v>
      </c>
      <c r="CF18" s="69"/>
      <c r="CG18" s="69">
        <f t="shared" si="47"/>
        <v>-0.57374368408508991</v>
      </c>
      <c r="CH18" s="69">
        <f>'RD T1'!E249</f>
        <v>0.35501547487672791</v>
      </c>
      <c r="CI18" s="69">
        <f t="shared" si="48"/>
        <v>-0.218728209208362</v>
      </c>
      <c r="CK18" t="str">
        <f t="shared" si="49"/>
        <v>35 Business and public service associate professionals</v>
      </c>
      <c r="CL18" s="69">
        <v>0.20176241456232361</v>
      </c>
      <c r="CM18" s="69">
        <v>0.22002962659292793</v>
      </c>
      <c r="CN18" s="69">
        <v>0.28121538733356799</v>
      </c>
      <c r="CO18" s="69">
        <v>0.20211001302098103</v>
      </c>
      <c r="CP18" s="69">
        <v>0.16334227192866344</v>
      </c>
      <c r="CQ18" s="69"/>
      <c r="CR18" s="69">
        <f t="shared" si="50"/>
        <v>-0.11787311540490455</v>
      </c>
      <c r="CS18" s="69">
        <f>'RD T1'!E278</f>
        <v>6.5165553826345576E-2</v>
      </c>
      <c r="CT18" s="69">
        <f t="shared" si="51"/>
        <v>-5.2707561578558978E-2</v>
      </c>
    </row>
    <row r="19" spans="1:98" x14ac:dyDescent="0.2">
      <c r="A19" s="10" t="str">
        <f>name!D15</f>
        <v>41 Administrative occupations</v>
      </c>
      <c r="B19" s="69">
        <v>8.8237090474026392E-2</v>
      </c>
      <c r="C19" s="69">
        <v>0.10909988945936237</v>
      </c>
      <c r="D19" s="69">
        <v>0.10899452851518329</v>
      </c>
      <c r="E19" s="69">
        <v>0.14434553734473524</v>
      </c>
      <c r="F19" s="69">
        <v>0.24254648549479355</v>
      </c>
      <c r="G19" s="11"/>
      <c r="H19" s="69">
        <f t="shared" si="26"/>
        <v>0.13355195697961025</v>
      </c>
      <c r="I19" s="69">
        <f>'RD T1'!E47</f>
        <v>9.4988427764154115E-2</v>
      </c>
      <c r="J19" s="69">
        <f t="shared" si="27"/>
        <v>0.22854038474376437</v>
      </c>
      <c r="L19" t="str">
        <f t="shared" si="28"/>
        <v>41 Administrative occupations</v>
      </c>
      <c r="M19" s="69">
        <v>1.0098381886460788</v>
      </c>
      <c r="N19" s="69">
        <v>1.2159193550686405</v>
      </c>
      <c r="O19" s="69">
        <v>1.3053221058629916</v>
      </c>
      <c r="P19" s="69">
        <v>1.6559592693420286</v>
      </c>
      <c r="Q19" s="69">
        <v>2.6191398890501891</v>
      </c>
      <c r="R19" s="11"/>
      <c r="S19" s="69">
        <f t="shared" si="29"/>
        <v>1.3138177831871976</v>
      </c>
      <c r="T19" s="69">
        <f>'RD T1'!E76</f>
        <v>1.0618872645206385</v>
      </c>
      <c r="U19" s="69">
        <f t="shared" si="30"/>
        <v>2.3757050477078359</v>
      </c>
      <c r="W19" t="str">
        <f t="shared" si="31"/>
        <v>41 Administrative occupations</v>
      </c>
      <c r="X19" s="69">
        <v>3.5994314262963165</v>
      </c>
      <c r="Y19" s="69">
        <v>3.4511599390858554</v>
      </c>
      <c r="Z19" s="69">
        <v>3.8830764526081789</v>
      </c>
      <c r="AA19" s="69">
        <v>4.240405503814813</v>
      </c>
      <c r="AB19" s="69">
        <v>4.9647681962727308</v>
      </c>
      <c r="AC19" s="69"/>
      <c r="AD19" s="69">
        <f t="shared" si="32"/>
        <v>1.0816917436645519</v>
      </c>
      <c r="AE19" s="69">
        <f>'RD T1'!E105</f>
        <v>2.577186034534265</v>
      </c>
      <c r="AF19" s="69">
        <f t="shared" si="33"/>
        <v>3.6588777781988169</v>
      </c>
      <c r="AH19" t="str">
        <f t="shared" si="34"/>
        <v>41 Administrative occupations</v>
      </c>
      <c r="AI19" s="69">
        <v>1.4520793860140417</v>
      </c>
      <c r="AJ19" s="69">
        <v>1.3908276057020903</v>
      </c>
      <c r="AK19" s="69">
        <v>1.536576500431184</v>
      </c>
      <c r="AL19" s="69">
        <v>1.6158481106476568</v>
      </c>
      <c r="AM19" s="69">
        <v>1.8303721538130948</v>
      </c>
      <c r="AN19" s="69"/>
      <c r="AO19" s="69">
        <f t="shared" si="35"/>
        <v>0.29379565338191083</v>
      </c>
      <c r="AP19" s="69">
        <f>'RD T1'!E134</f>
        <v>1.0163580664003562</v>
      </c>
      <c r="AQ19" s="69">
        <f t="shared" si="36"/>
        <v>1.310153719782267</v>
      </c>
      <c r="AS19" t="str">
        <f t="shared" si="37"/>
        <v>41 Administrative occupations</v>
      </c>
      <c r="AT19" s="69">
        <v>1.3525173928149037</v>
      </c>
      <c r="AU19" s="69">
        <v>1.2871740814424661</v>
      </c>
      <c r="AV19" s="69">
        <v>1.423987677107037</v>
      </c>
      <c r="AW19" s="69">
        <v>1.4793561542469922</v>
      </c>
      <c r="AX19" s="69">
        <v>1.6791081257068152</v>
      </c>
      <c r="AY19" s="69"/>
      <c r="AZ19" s="69">
        <f t="shared" si="38"/>
        <v>0.25512044859977823</v>
      </c>
      <c r="BA19" s="69">
        <f>'RD T1'!E163</f>
        <v>0.86997745394341364</v>
      </c>
      <c r="BB19" s="69">
        <f t="shared" si="39"/>
        <v>1.125097902543192</v>
      </c>
      <c r="BD19" t="str">
        <f t="shared" si="40"/>
        <v>41 Administrative occupations</v>
      </c>
      <c r="BE19" s="69">
        <v>4.3850329733678759</v>
      </c>
      <c r="BF19" s="69">
        <v>4.496477503310329</v>
      </c>
      <c r="BG19" s="69">
        <v>4.5926752459058182</v>
      </c>
      <c r="BH19" s="69">
        <v>4.2090938145639756</v>
      </c>
      <c r="BI19" s="69">
        <v>3.7844918681464796</v>
      </c>
      <c r="BJ19" s="69"/>
      <c r="BK19" s="69">
        <f t="shared" si="41"/>
        <v>-0.80818337775933857</v>
      </c>
      <c r="BL19" s="69">
        <f>'RD T1'!E192</f>
        <v>1.8749256948459954</v>
      </c>
      <c r="BM19" s="69">
        <f t="shared" si="42"/>
        <v>1.0667423170866568</v>
      </c>
      <c r="BO19" t="str">
        <f t="shared" si="43"/>
        <v>41 Administrative occupations</v>
      </c>
      <c r="BP19" s="69">
        <v>5.1298278316686847</v>
      </c>
      <c r="BQ19" s="69">
        <v>4.662627143962399</v>
      </c>
      <c r="BR19" s="69">
        <v>4.4853009487961701</v>
      </c>
      <c r="BS19" s="69">
        <v>3.4770137330677633</v>
      </c>
      <c r="BT19" s="69">
        <v>2.1530259315642493</v>
      </c>
      <c r="BU19" s="69"/>
      <c r="BV19" s="69">
        <f t="shared" si="44"/>
        <v>-2.3322750172319209</v>
      </c>
      <c r="BW19" s="69">
        <f>'RD T1'!E221</f>
        <v>1.3817303082755641</v>
      </c>
      <c r="BX19" s="69">
        <f t="shared" si="45"/>
        <v>-0.95054470895635679</v>
      </c>
      <c r="BZ19" t="str">
        <f t="shared" si="46"/>
        <v>41 Administrative occupations</v>
      </c>
      <c r="CA19" s="69">
        <v>2.3511623617659341</v>
      </c>
      <c r="CB19" s="69">
        <v>2.4315974009645593</v>
      </c>
      <c r="CC19" s="69">
        <v>2.4915187735675897</v>
      </c>
      <c r="CD19" s="69">
        <v>1.7196913830036855</v>
      </c>
      <c r="CE19" s="69">
        <v>0.71230713025455417</v>
      </c>
      <c r="CF19" s="69"/>
      <c r="CG19" s="69">
        <f t="shared" si="47"/>
        <v>-1.7792116433130354</v>
      </c>
      <c r="CH19" s="69">
        <f>'RD T1'!E250</f>
        <v>0.48559671206850707</v>
      </c>
      <c r="CI19" s="69">
        <f t="shared" si="48"/>
        <v>-1.2936149312445284</v>
      </c>
      <c r="CK19" t="str">
        <f t="shared" si="49"/>
        <v>41 Administrative occupations</v>
      </c>
      <c r="CL19" s="69">
        <v>0.47337802206175444</v>
      </c>
      <c r="CM19" s="69">
        <v>0.38280504224326228</v>
      </c>
      <c r="CN19" s="69">
        <v>0.43769607013778433</v>
      </c>
      <c r="CO19" s="69">
        <v>0.28490639597444223</v>
      </c>
      <c r="CP19" s="69">
        <v>0.13558210732183509</v>
      </c>
      <c r="CQ19" s="69"/>
      <c r="CR19" s="69">
        <f t="shared" si="50"/>
        <v>-0.30211396281594927</v>
      </c>
      <c r="CS19" s="69">
        <f>'RD T1'!E279</f>
        <v>7.8137631907802721E-2</v>
      </c>
      <c r="CT19" s="69">
        <f t="shared" si="51"/>
        <v>-0.22397633090814656</v>
      </c>
    </row>
    <row r="20" spans="1:98" x14ac:dyDescent="0.2">
      <c r="A20" s="10" t="str">
        <f>name!D16</f>
        <v>42 Secretarial and related occupations</v>
      </c>
      <c r="B20" s="69">
        <v>1.3698062766412378E-2</v>
      </c>
      <c r="C20" s="69">
        <v>1.9156457568297224E-2</v>
      </c>
      <c r="D20" s="69">
        <v>1.6652297427166375E-2</v>
      </c>
      <c r="E20" s="69">
        <v>2.8909102939185357E-2</v>
      </c>
      <c r="F20" s="69">
        <v>6.4642203249495489E-2</v>
      </c>
      <c r="G20" s="11"/>
      <c r="H20" s="69">
        <f t="shared" si="26"/>
        <v>4.7989905822329114E-2</v>
      </c>
      <c r="I20" s="69">
        <f>'RD T1'!E48</f>
        <v>2.5929723789556561E-2</v>
      </c>
      <c r="J20" s="69">
        <f t="shared" si="27"/>
        <v>7.3919629611885668E-2</v>
      </c>
      <c r="L20" t="str">
        <f t="shared" si="28"/>
        <v>42 Secretarial and related occupations</v>
      </c>
      <c r="M20" s="69">
        <v>0.22828023086959409</v>
      </c>
      <c r="N20" s="69">
        <v>0.24932074494757495</v>
      </c>
      <c r="O20" s="69">
        <v>0.26441497861920049</v>
      </c>
      <c r="P20" s="69">
        <v>0.45720031772904846</v>
      </c>
      <c r="Q20" s="69">
        <v>0.7151391980335452</v>
      </c>
      <c r="R20" s="11"/>
      <c r="S20" s="69">
        <f t="shared" si="29"/>
        <v>0.45072421941434471</v>
      </c>
      <c r="T20" s="69">
        <f>'RD T1'!E77</f>
        <v>0.30863501101185198</v>
      </c>
      <c r="U20" s="69">
        <f t="shared" si="30"/>
        <v>0.75935923042619669</v>
      </c>
      <c r="W20" t="str">
        <f t="shared" si="31"/>
        <v>42 Secretarial and related occupations</v>
      </c>
      <c r="X20" s="69">
        <v>0.75652067402011869</v>
      </c>
      <c r="Y20" s="69">
        <v>0.68703073077988763</v>
      </c>
      <c r="Z20" s="69">
        <v>0.73243730690759468</v>
      </c>
      <c r="AA20" s="69">
        <v>1.1504832460418619</v>
      </c>
      <c r="AB20" s="69">
        <v>2.1611763602133069</v>
      </c>
      <c r="AC20" s="69"/>
      <c r="AD20" s="69">
        <f t="shared" si="32"/>
        <v>1.4287390533057123</v>
      </c>
      <c r="AE20" s="69">
        <f>'RD T1'!E106</f>
        <v>0.85173544051346806</v>
      </c>
      <c r="AF20" s="69">
        <f t="shared" si="33"/>
        <v>2.2804744938191801</v>
      </c>
      <c r="AH20" t="str">
        <f t="shared" si="34"/>
        <v>42 Secretarial and related occupations</v>
      </c>
      <c r="AI20" s="69">
        <v>0.34368109486168341</v>
      </c>
      <c r="AJ20" s="69">
        <v>0.28098838025264639</v>
      </c>
      <c r="AK20" s="69">
        <v>0.32588415827611572</v>
      </c>
      <c r="AL20" s="69">
        <v>0.45419382638019801</v>
      </c>
      <c r="AM20" s="69">
        <v>0.50738076450041503</v>
      </c>
      <c r="AN20" s="69"/>
      <c r="AO20" s="69">
        <f t="shared" si="35"/>
        <v>0.18149660622429931</v>
      </c>
      <c r="AP20" s="69">
        <f>'RD T1'!E135</f>
        <v>0.3025709661019057</v>
      </c>
      <c r="AQ20" s="69">
        <f t="shared" si="36"/>
        <v>0.48406757232620501</v>
      </c>
      <c r="AS20" t="str">
        <f t="shared" si="37"/>
        <v>42 Secretarial and related occupations</v>
      </c>
      <c r="AT20" s="69">
        <v>0.27710816911342712</v>
      </c>
      <c r="AU20" s="69">
        <v>0.2215697280265814</v>
      </c>
      <c r="AV20" s="69">
        <v>0.26993679755796562</v>
      </c>
      <c r="AW20" s="69">
        <v>0.34131232183223892</v>
      </c>
      <c r="AX20" s="69">
        <v>0.55963246242341669</v>
      </c>
      <c r="AY20" s="69"/>
      <c r="AZ20" s="69">
        <f t="shared" si="38"/>
        <v>0.28969566486545106</v>
      </c>
      <c r="BA20" s="69">
        <f>'RD T1'!E164</f>
        <v>0.21112346913839022</v>
      </c>
      <c r="BB20" s="69">
        <f t="shared" si="39"/>
        <v>0.50081913400384126</v>
      </c>
      <c r="BD20" t="str">
        <f t="shared" si="40"/>
        <v>42 Secretarial and related occupations</v>
      </c>
      <c r="BE20" s="69">
        <v>1.1107239604269863</v>
      </c>
      <c r="BF20" s="69">
        <v>1.0661692056939458</v>
      </c>
      <c r="BG20" s="69">
        <v>0.98178624322288921</v>
      </c>
      <c r="BH20" s="69">
        <v>1.1353281651860097</v>
      </c>
      <c r="BI20" s="69">
        <v>0.44099061083656271</v>
      </c>
      <c r="BJ20" s="69"/>
      <c r="BK20" s="69">
        <f t="shared" si="41"/>
        <v>-0.54079563238632655</v>
      </c>
      <c r="BL20" s="69">
        <f>'RD T1'!E193</f>
        <v>0.37451649965796069</v>
      </c>
      <c r="BM20" s="69">
        <f t="shared" si="42"/>
        <v>-0.16627913272836586</v>
      </c>
      <c r="BO20" t="str">
        <f t="shared" si="43"/>
        <v>42 Secretarial and related occupations</v>
      </c>
      <c r="BP20" s="69">
        <v>1.5658175818525637</v>
      </c>
      <c r="BQ20" s="69">
        <v>1.3149775700427333</v>
      </c>
      <c r="BR20" s="69">
        <v>1.1067554249405402</v>
      </c>
      <c r="BS20" s="69">
        <v>0.91109538425097525</v>
      </c>
      <c r="BT20" s="69">
        <v>0.25531811365873885</v>
      </c>
      <c r="BU20" s="69"/>
      <c r="BV20" s="69">
        <f t="shared" si="44"/>
        <v>-0.85143731128180145</v>
      </c>
      <c r="BW20" s="69">
        <f>'RD T1'!E222</f>
        <v>0.32784275251832484</v>
      </c>
      <c r="BX20" s="69">
        <f t="shared" si="45"/>
        <v>-0.5235945587634766</v>
      </c>
      <c r="BZ20" t="str">
        <f t="shared" si="46"/>
        <v>42 Secretarial and related occupations</v>
      </c>
      <c r="CA20" s="69">
        <v>1.0030888076639786</v>
      </c>
      <c r="CB20" s="69">
        <v>1.0658353617846001</v>
      </c>
      <c r="CC20" s="69">
        <v>1.0155858445311938</v>
      </c>
      <c r="CD20" s="69">
        <v>0.66873287414160032</v>
      </c>
      <c r="CE20" s="69">
        <v>0.22758571890710083</v>
      </c>
      <c r="CF20" s="69"/>
      <c r="CG20" s="69">
        <f t="shared" si="47"/>
        <v>-0.78800012562409294</v>
      </c>
      <c r="CH20" s="69">
        <f>'RD T1'!E251</f>
        <v>0.21436543852735573</v>
      </c>
      <c r="CI20" s="69">
        <f t="shared" si="48"/>
        <v>-0.57363468709673726</v>
      </c>
      <c r="CK20" t="str">
        <f t="shared" si="49"/>
        <v>42 Secretarial and related occupations</v>
      </c>
      <c r="CL20" s="69">
        <v>0.18240512742075579</v>
      </c>
      <c r="CM20" s="69">
        <v>0.15143840565095884</v>
      </c>
      <c r="CN20" s="69">
        <v>0.16359390808126603</v>
      </c>
      <c r="CO20" s="69">
        <v>0.16124980739382413</v>
      </c>
      <c r="CP20" s="69">
        <v>5.0269396924638443E-2</v>
      </c>
      <c r="CQ20" s="69"/>
      <c r="CR20" s="69">
        <f t="shared" si="50"/>
        <v>-0.11332451115662759</v>
      </c>
      <c r="CS20" s="69">
        <f>'RD T1'!E280</f>
        <v>4.8317803844094925E-2</v>
      </c>
      <c r="CT20" s="69">
        <f t="shared" si="51"/>
        <v>-6.5006707312532663E-2</v>
      </c>
    </row>
    <row r="21" spans="1:98" x14ac:dyDescent="0.2">
      <c r="A21" s="10" t="str">
        <f>name!D17</f>
        <v>51 Skilled agricultural and related trades</v>
      </c>
      <c r="B21" s="69">
        <v>1.0948191113074452E-2</v>
      </c>
      <c r="C21" s="69">
        <v>2.0063438280818503E-2</v>
      </c>
      <c r="D21" s="69">
        <v>1.6872148968923948E-2</v>
      </c>
      <c r="E21" s="69">
        <v>2.233656888544882E-2</v>
      </c>
      <c r="F21" s="69">
        <v>3.8695587834841005E-2</v>
      </c>
      <c r="G21" s="11"/>
      <c r="H21" s="69">
        <f t="shared" si="26"/>
        <v>2.1823438865917057E-2</v>
      </c>
      <c r="I21" s="69">
        <f>'RD T1'!E49</f>
        <v>2.0702132656515503E-2</v>
      </c>
      <c r="J21" s="69">
        <f t="shared" si="27"/>
        <v>4.2525571522432561E-2</v>
      </c>
      <c r="L21" t="str">
        <f t="shared" si="28"/>
        <v>51 Skilled agricultural and related trades</v>
      </c>
      <c r="M21" s="69">
        <v>7.1734950265960426E-2</v>
      </c>
      <c r="N21" s="69">
        <v>7.3341805095192864E-2</v>
      </c>
      <c r="O21" s="69">
        <v>8.2001924816966512E-2</v>
      </c>
      <c r="P21" s="69">
        <v>0.10754080898427384</v>
      </c>
      <c r="Q21" s="69">
        <v>0.17407929922811233</v>
      </c>
      <c r="R21" s="11"/>
      <c r="S21" s="69">
        <f t="shared" si="29"/>
        <v>9.2077374411145815E-2</v>
      </c>
      <c r="T21" s="69">
        <f>'RD T1'!E78</f>
        <v>6.3564413394693917E-2</v>
      </c>
      <c r="U21" s="69">
        <f t="shared" si="30"/>
        <v>0.15564178780583973</v>
      </c>
      <c r="W21" t="str">
        <f t="shared" si="31"/>
        <v>51 Skilled agricultural and related trades</v>
      </c>
      <c r="X21" s="69">
        <v>0.60711159453779373</v>
      </c>
      <c r="Y21" s="69">
        <v>0.55826929003045955</v>
      </c>
      <c r="Z21" s="69">
        <v>0.67072779392223858</v>
      </c>
      <c r="AA21" s="69">
        <v>0.81200535331046642</v>
      </c>
      <c r="AB21" s="69">
        <v>1.1352929219098122</v>
      </c>
      <c r="AC21" s="69"/>
      <c r="AD21" s="69">
        <f t="shared" si="32"/>
        <v>0.46456512798757366</v>
      </c>
      <c r="AE21" s="69">
        <f>'RD T1'!E107</f>
        <v>0.60692107193663269</v>
      </c>
      <c r="AF21" s="69">
        <f t="shared" si="33"/>
        <v>1.0714861999242062</v>
      </c>
      <c r="AH21" t="str">
        <f t="shared" si="34"/>
        <v>51 Skilled agricultural and related trades</v>
      </c>
      <c r="AI21" s="69">
        <v>0.27301836851618311</v>
      </c>
      <c r="AJ21" s="69">
        <v>0.28081267303780783</v>
      </c>
      <c r="AK21" s="69">
        <v>0.28804316805366736</v>
      </c>
      <c r="AL21" s="69">
        <v>0.35991517695624531</v>
      </c>
      <c r="AM21" s="69">
        <v>0.48627663883456929</v>
      </c>
      <c r="AN21" s="69"/>
      <c r="AO21" s="69">
        <f t="shared" si="35"/>
        <v>0.19823347078090192</v>
      </c>
      <c r="AP21" s="69">
        <f>'RD T1'!E136</f>
        <v>0.27932515998136492</v>
      </c>
      <c r="AQ21" s="69">
        <f t="shared" si="36"/>
        <v>0.47755863076226684</v>
      </c>
      <c r="AS21" t="str">
        <f t="shared" si="37"/>
        <v>51 Skilled agricultural and related trades</v>
      </c>
      <c r="AT21" s="69">
        <v>0.46273770723390201</v>
      </c>
      <c r="AU21" s="69">
        <v>0.44304962584455687</v>
      </c>
      <c r="AV21" s="69">
        <v>0.46203636330668196</v>
      </c>
      <c r="AW21" s="69">
        <v>0.54221413560496778</v>
      </c>
      <c r="AX21" s="69">
        <v>0.70920038541272701</v>
      </c>
      <c r="AY21" s="69"/>
      <c r="AZ21" s="69">
        <f t="shared" si="38"/>
        <v>0.24716402210604504</v>
      </c>
      <c r="BA21" s="69">
        <f>'RD T1'!E165</f>
        <v>0.3731139685959009</v>
      </c>
      <c r="BB21" s="69">
        <f t="shared" si="39"/>
        <v>0.620277990701946</v>
      </c>
      <c r="BD21" t="str">
        <f t="shared" si="40"/>
        <v>51 Skilled agricultural and related trades</v>
      </c>
      <c r="BE21" s="69">
        <v>0.93650695300194831</v>
      </c>
      <c r="BF21" s="69">
        <v>0.85195511726085382</v>
      </c>
      <c r="BG21" s="69">
        <v>0.8603166500091447</v>
      </c>
      <c r="BH21" s="69">
        <v>0.85141512372240225</v>
      </c>
      <c r="BI21" s="69">
        <v>0.91438147327734853</v>
      </c>
      <c r="BJ21" s="69"/>
      <c r="BK21" s="69">
        <f t="shared" si="41"/>
        <v>5.4064823268203832E-2</v>
      </c>
      <c r="BL21" s="69">
        <f>'RD T1'!E194</f>
        <v>0.41434650772152259</v>
      </c>
      <c r="BM21" s="69">
        <f t="shared" si="42"/>
        <v>0.46841133098972643</v>
      </c>
      <c r="BO21" t="str">
        <f t="shared" si="43"/>
        <v>51 Skilled agricultural and related trades</v>
      </c>
      <c r="BP21" s="69">
        <v>1.2581705640241749</v>
      </c>
      <c r="BQ21" s="69">
        <v>1.0324603163303361</v>
      </c>
      <c r="BR21" s="69">
        <v>1.0814244775540918</v>
      </c>
      <c r="BS21" s="69">
        <v>0.98326944341995315</v>
      </c>
      <c r="BT21" s="69">
        <v>0.93923504486162546</v>
      </c>
      <c r="BU21" s="69"/>
      <c r="BV21" s="69">
        <f t="shared" si="44"/>
        <v>-0.14218943269246631</v>
      </c>
      <c r="BW21" s="69">
        <f>'RD T1'!E223</f>
        <v>0.52575333276360936</v>
      </c>
      <c r="BX21" s="69">
        <f t="shared" si="45"/>
        <v>0.38356390007114305</v>
      </c>
      <c r="BZ21" t="str">
        <f t="shared" si="46"/>
        <v>51 Skilled agricultural and related trades</v>
      </c>
      <c r="CA21" s="69">
        <v>1.0069313658482857</v>
      </c>
      <c r="CB21" s="69">
        <v>1.0701089073798642</v>
      </c>
      <c r="CC21" s="69">
        <v>0.98608286611967433</v>
      </c>
      <c r="CD21" s="69">
        <v>0.90939573724253442</v>
      </c>
      <c r="CE21" s="69">
        <v>0.92963123353976995</v>
      </c>
      <c r="CF21" s="69"/>
      <c r="CG21" s="69">
        <f t="shared" si="47"/>
        <v>-5.6451632579904376E-2</v>
      </c>
      <c r="CH21" s="69">
        <f>'RD T1'!E252</f>
        <v>0.37441893059154757</v>
      </c>
      <c r="CI21" s="69">
        <f t="shared" si="48"/>
        <v>0.3179672980116432</v>
      </c>
      <c r="CK21" t="str">
        <f t="shared" si="49"/>
        <v>51 Skilled agricultural and related trades</v>
      </c>
      <c r="CL21" s="69">
        <v>0.47346254989419384</v>
      </c>
      <c r="CM21" s="69">
        <v>0.47174136757649515</v>
      </c>
      <c r="CN21" s="69">
        <v>0.75643030860687743</v>
      </c>
      <c r="CO21" s="69">
        <v>0.57078222691366942</v>
      </c>
      <c r="CP21" s="69">
        <v>0.19382867250253849</v>
      </c>
      <c r="CQ21" s="69"/>
      <c r="CR21" s="69">
        <f t="shared" si="50"/>
        <v>-0.56260163610433889</v>
      </c>
      <c r="CS21" s="69">
        <f>'RD T1'!E281</f>
        <v>0.16399922044070414</v>
      </c>
      <c r="CT21" s="69">
        <f t="shared" si="51"/>
        <v>-0.39860241566363475</v>
      </c>
    </row>
    <row r="22" spans="1:98" x14ac:dyDescent="0.2">
      <c r="A22" s="10" t="str">
        <f>name!D18</f>
        <v>52 Skilled metal, electrical and electronic trades</v>
      </c>
      <c r="B22" s="69">
        <v>7.6919271736028286E-3</v>
      </c>
      <c r="C22" s="69">
        <v>1.0336254225687309E-2</v>
      </c>
      <c r="D22" s="69">
        <v>1.0183878781960753E-2</v>
      </c>
      <c r="E22" s="69">
        <v>1.4591874879928126E-2</v>
      </c>
      <c r="F22" s="69">
        <v>2.2955043985662477E-2</v>
      </c>
      <c r="G22" s="11"/>
      <c r="H22" s="69">
        <f t="shared" si="26"/>
        <v>1.2771165203701723E-2</v>
      </c>
      <c r="I22" s="69">
        <f>'RD T1'!E50</f>
        <v>6.7418220200724747E-3</v>
      </c>
      <c r="J22" s="69">
        <f t="shared" si="27"/>
        <v>1.9512987223774196E-2</v>
      </c>
      <c r="L22" t="str">
        <f t="shared" si="28"/>
        <v>52 Skilled metal, electrical and electronic trades</v>
      </c>
      <c r="M22" s="69">
        <v>0.16016153031397681</v>
      </c>
      <c r="N22" s="69">
        <v>0.19833279234212037</v>
      </c>
      <c r="O22" s="69">
        <v>0.15914383448997813</v>
      </c>
      <c r="P22" s="69">
        <v>0.28403986990216457</v>
      </c>
      <c r="Q22" s="69">
        <v>0.54775283954821841</v>
      </c>
      <c r="R22" s="11"/>
      <c r="S22" s="69">
        <f t="shared" si="29"/>
        <v>0.38860900505824025</v>
      </c>
      <c r="T22" s="69">
        <f>'RD T1'!E79</f>
        <v>0.17578385371917302</v>
      </c>
      <c r="U22" s="69">
        <f t="shared" si="30"/>
        <v>0.5643928587774133</v>
      </c>
      <c r="W22" t="str">
        <f t="shared" si="31"/>
        <v>52 Skilled metal, electrical and electronic trades</v>
      </c>
      <c r="X22" s="69">
        <v>0.50211739847911208</v>
      </c>
      <c r="Y22" s="69">
        <v>0.50359234907197981</v>
      </c>
      <c r="Z22" s="69">
        <v>0.42588738633833173</v>
      </c>
      <c r="AA22" s="69">
        <v>0.58498270102776018</v>
      </c>
      <c r="AB22" s="69">
        <v>0.77241487106812678</v>
      </c>
      <c r="AC22" s="69"/>
      <c r="AD22" s="69">
        <f t="shared" si="32"/>
        <v>0.34652748472979505</v>
      </c>
      <c r="AE22" s="69">
        <f>'RD T1'!E108</f>
        <v>0.32925852757746327</v>
      </c>
      <c r="AF22" s="69">
        <f t="shared" si="33"/>
        <v>0.67578601230725832</v>
      </c>
      <c r="AH22" t="str">
        <f t="shared" si="34"/>
        <v>52 Skilled metal, electrical and electronic trades</v>
      </c>
      <c r="AI22" s="69">
        <v>0.20433091230934255</v>
      </c>
      <c r="AJ22" s="69">
        <v>0.19528882274036016</v>
      </c>
      <c r="AK22" s="69">
        <v>0.17604971151194262</v>
      </c>
      <c r="AL22" s="69">
        <v>0.2112572314123044</v>
      </c>
      <c r="AM22" s="69">
        <v>0.25930783298280508</v>
      </c>
      <c r="AN22" s="69"/>
      <c r="AO22" s="69">
        <f t="shared" si="35"/>
        <v>8.3258121470862451E-2</v>
      </c>
      <c r="AP22" s="69">
        <f>'RD T1'!E137</f>
        <v>0.10491742374705058</v>
      </c>
      <c r="AQ22" s="69">
        <f t="shared" si="36"/>
        <v>0.18817554521791302</v>
      </c>
      <c r="AS22" t="str">
        <f t="shared" si="37"/>
        <v>52 Skilled metal, electrical and electronic trades</v>
      </c>
      <c r="AT22" s="69">
        <v>0.76149990637229181</v>
      </c>
      <c r="AU22" s="69">
        <v>0.72223138613486249</v>
      </c>
      <c r="AV22" s="69">
        <v>0.64579788676659045</v>
      </c>
      <c r="AW22" s="69">
        <v>0.75933942662520704</v>
      </c>
      <c r="AX22" s="69">
        <v>0.92455782366055306</v>
      </c>
      <c r="AY22" s="69"/>
      <c r="AZ22" s="69">
        <f t="shared" si="38"/>
        <v>0.27875993689396261</v>
      </c>
      <c r="BA22" s="69">
        <f>'RD T1'!E166</f>
        <v>0.37767414707108654</v>
      </c>
      <c r="BB22" s="69">
        <f t="shared" si="39"/>
        <v>0.6564340839650491</v>
      </c>
      <c r="BD22" t="str">
        <f t="shared" si="40"/>
        <v>52 Skilled metal, electrical and electronic trades</v>
      </c>
      <c r="BE22" s="69">
        <v>4.8201100241263592</v>
      </c>
      <c r="BF22" s="69">
        <v>4.6304949636364343</v>
      </c>
      <c r="BG22" s="69">
        <v>4.0955403225183122</v>
      </c>
      <c r="BH22" s="69">
        <v>4.1007125614912088</v>
      </c>
      <c r="BI22" s="69">
        <v>4.1202212081587799</v>
      </c>
      <c r="BJ22" s="69"/>
      <c r="BK22" s="69">
        <f t="shared" si="41"/>
        <v>2.4680885640467665E-2</v>
      </c>
      <c r="BL22" s="69">
        <f>'RD T1'!E195</f>
        <v>1.3891536231938129</v>
      </c>
      <c r="BM22" s="69">
        <f t="shared" si="42"/>
        <v>1.4138345088342805</v>
      </c>
      <c r="BO22" t="str">
        <f t="shared" si="43"/>
        <v>52 Skilled metal, electrical and electronic trades</v>
      </c>
      <c r="BP22" s="69">
        <v>2.6235536436128788</v>
      </c>
      <c r="BQ22" s="69">
        <v>2.2239563583346276</v>
      </c>
      <c r="BR22" s="69">
        <v>2.1745838836895421</v>
      </c>
      <c r="BS22" s="69">
        <v>1.8425995566431101</v>
      </c>
      <c r="BT22" s="69">
        <v>1.3997161442238606</v>
      </c>
      <c r="BU22" s="69"/>
      <c r="BV22" s="69">
        <f t="shared" si="44"/>
        <v>-0.77486773946568155</v>
      </c>
      <c r="BW22" s="69">
        <f>'RD T1'!E224</f>
        <v>0.6829212094800553</v>
      </c>
      <c r="BX22" s="69">
        <f t="shared" si="45"/>
        <v>-9.1946529985626246E-2</v>
      </c>
      <c r="BZ22" t="str">
        <f t="shared" si="46"/>
        <v>52 Skilled metal, electrical and electronic trades</v>
      </c>
      <c r="CA22" s="69">
        <v>1.2103037128811251</v>
      </c>
      <c r="CB22" s="69">
        <v>1.3470869301495663</v>
      </c>
      <c r="CC22" s="69">
        <v>1.063703189869549</v>
      </c>
      <c r="CD22" s="69">
        <v>0.96775518606587252</v>
      </c>
      <c r="CE22" s="69">
        <v>0.55009911402010614</v>
      </c>
      <c r="CF22" s="69"/>
      <c r="CG22" s="69">
        <f t="shared" si="47"/>
        <v>-0.5136040758494429</v>
      </c>
      <c r="CH22" s="69">
        <f>'RD T1'!E253</f>
        <v>0.28874601149602425</v>
      </c>
      <c r="CI22" s="69">
        <f t="shared" si="48"/>
        <v>-0.22485806435341865</v>
      </c>
      <c r="CK22" t="str">
        <f t="shared" si="49"/>
        <v>52 Skilled metal, electrical and electronic trades</v>
      </c>
      <c r="CL22" s="69">
        <v>0.28770098664218907</v>
      </c>
      <c r="CM22" s="69">
        <v>0.30755633831322993</v>
      </c>
      <c r="CN22" s="69">
        <v>0.38092802099626227</v>
      </c>
      <c r="CO22" s="69">
        <v>0.26850059206552163</v>
      </c>
      <c r="CP22" s="69">
        <v>0.12282263853608255</v>
      </c>
      <c r="CQ22" s="69"/>
      <c r="CR22" s="69">
        <f t="shared" si="50"/>
        <v>-0.25810538246017972</v>
      </c>
      <c r="CS22" s="69">
        <f>'RD T1'!E282</f>
        <v>7.3779480366363906E-2</v>
      </c>
      <c r="CT22" s="69">
        <f t="shared" si="51"/>
        <v>-0.18432590209381583</v>
      </c>
    </row>
    <row r="23" spans="1:98" x14ac:dyDescent="0.2">
      <c r="A23" s="10" t="str">
        <f>name!D19</f>
        <v>53 Skilled construction and building trades</v>
      </c>
      <c r="B23" s="69">
        <v>5.0284340540507769E-3</v>
      </c>
      <c r="C23" s="69">
        <v>3.704655655674433E-3</v>
      </c>
      <c r="D23" s="69">
        <v>2.4616199082685341E-3</v>
      </c>
      <c r="E23" s="69">
        <v>5.0025054047564245E-3</v>
      </c>
      <c r="F23" s="69">
        <v>6.33890602339172E-3</v>
      </c>
      <c r="G23" s="11"/>
      <c r="H23" s="69">
        <f t="shared" si="26"/>
        <v>3.8772861151231859E-3</v>
      </c>
      <c r="I23" s="69">
        <f>'RD T1'!E51</f>
        <v>2.1980957813665372E-3</v>
      </c>
      <c r="J23" s="69">
        <f t="shared" si="27"/>
        <v>6.0753818964897231E-3</v>
      </c>
      <c r="L23" t="str">
        <f t="shared" si="28"/>
        <v>53 Skilled construction and building trades</v>
      </c>
      <c r="M23" s="69">
        <v>9.6356205035411535E-2</v>
      </c>
      <c r="N23" s="69">
        <v>0.11430656623745204</v>
      </c>
      <c r="O23" s="69">
        <v>8.4548850635445413E-2</v>
      </c>
      <c r="P23" s="69">
        <v>0.1444758124111106</v>
      </c>
      <c r="Q23" s="69">
        <v>0.2116823781671221</v>
      </c>
      <c r="R23" s="11"/>
      <c r="S23" s="69">
        <f t="shared" si="29"/>
        <v>0.12713352753167667</v>
      </c>
      <c r="T23" s="69">
        <f>'RD T1'!E80</f>
        <v>7.5362247612174416E-2</v>
      </c>
      <c r="U23" s="69">
        <f t="shared" si="30"/>
        <v>0.20249577514385109</v>
      </c>
      <c r="W23" t="str">
        <f t="shared" si="31"/>
        <v>53 Skilled construction and building trades</v>
      </c>
      <c r="X23" s="69">
        <v>0.40067438211130191</v>
      </c>
      <c r="Y23" s="69">
        <v>0.36080484580139111</v>
      </c>
      <c r="Z23" s="69">
        <v>0.29794886238624518</v>
      </c>
      <c r="AA23" s="69">
        <v>0.4186515346200938</v>
      </c>
      <c r="AB23" s="69">
        <v>0.50184508608515266</v>
      </c>
      <c r="AC23" s="69"/>
      <c r="AD23" s="69">
        <f t="shared" si="32"/>
        <v>0.20389622369890747</v>
      </c>
      <c r="AE23" s="69">
        <f>'RD T1'!E109</f>
        <v>0.22784020839253732</v>
      </c>
      <c r="AF23" s="69">
        <f t="shared" si="33"/>
        <v>0.4317364320914448</v>
      </c>
      <c r="AH23" t="str">
        <f t="shared" si="34"/>
        <v>53 Skilled construction and building trades</v>
      </c>
      <c r="AI23" s="69">
        <v>0.23744005494667703</v>
      </c>
      <c r="AJ23" s="69">
        <v>0.26300074171367116</v>
      </c>
      <c r="AK23" s="69">
        <v>0.20609675054696078</v>
      </c>
      <c r="AL23" s="69">
        <v>0.28974547535639666</v>
      </c>
      <c r="AM23" s="69">
        <v>0.35848037974232527</v>
      </c>
      <c r="AN23" s="69"/>
      <c r="AO23" s="69">
        <f t="shared" si="35"/>
        <v>0.1523836291953645</v>
      </c>
      <c r="AP23" s="69">
        <f>'RD T1'!E138</f>
        <v>0.17483400792321674</v>
      </c>
      <c r="AQ23" s="69">
        <f t="shared" si="36"/>
        <v>0.32721763711858121</v>
      </c>
      <c r="AS23" t="str">
        <f t="shared" si="37"/>
        <v>53 Skilled construction and building trades</v>
      </c>
      <c r="AT23" s="69">
        <v>0.39392712284299369</v>
      </c>
      <c r="AU23" s="69">
        <v>0.38434207536311749</v>
      </c>
      <c r="AV23" s="69">
        <v>0.31308890073810541</v>
      </c>
      <c r="AW23" s="69">
        <v>0.44551403823889391</v>
      </c>
      <c r="AX23" s="69">
        <v>0.52225283631266983</v>
      </c>
      <c r="AY23" s="69"/>
      <c r="AZ23" s="69">
        <f t="shared" si="38"/>
        <v>0.20916393557456442</v>
      </c>
      <c r="BA23" s="69">
        <f>'RD T1'!E167</f>
        <v>0.26288749885353602</v>
      </c>
      <c r="BB23" s="69">
        <f t="shared" si="39"/>
        <v>0.47205143442810044</v>
      </c>
      <c r="BD23" t="str">
        <f t="shared" si="40"/>
        <v>53 Skilled construction and building trades</v>
      </c>
      <c r="BE23" s="69">
        <v>4.6465598150762171</v>
      </c>
      <c r="BF23" s="69">
        <v>4.444368137282523</v>
      </c>
      <c r="BG23" s="69">
        <v>3.4376501758780829</v>
      </c>
      <c r="BH23" s="69">
        <v>3.7298996181686714</v>
      </c>
      <c r="BI23" s="69">
        <v>3.5960474770190007</v>
      </c>
      <c r="BJ23" s="69"/>
      <c r="BK23" s="69">
        <f t="shared" si="41"/>
        <v>0.15839730114091788</v>
      </c>
      <c r="BL23" s="69">
        <f>'RD T1'!E196</f>
        <v>1.3572254903308409</v>
      </c>
      <c r="BM23" s="69">
        <f t="shared" si="42"/>
        <v>1.5156227914717588</v>
      </c>
      <c r="BO23" t="str">
        <f t="shared" si="43"/>
        <v>53 Skilled construction and building trades</v>
      </c>
      <c r="BP23" s="69">
        <v>3.612970609073288</v>
      </c>
      <c r="BQ23" s="69">
        <v>3.4372912743075634</v>
      </c>
      <c r="BR23" s="69">
        <v>2.9978174514958047</v>
      </c>
      <c r="BS23" s="69">
        <v>3.1430189251196801</v>
      </c>
      <c r="BT23" s="69">
        <v>2.9786417871623305</v>
      </c>
      <c r="BU23" s="69"/>
      <c r="BV23" s="69">
        <f t="shared" si="44"/>
        <v>-1.9175664333474174E-2</v>
      </c>
      <c r="BW23" s="69">
        <f>'RD T1'!E225</f>
        <v>1.4845164644831101</v>
      </c>
      <c r="BX23" s="69">
        <f t="shared" si="45"/>
        <v>1.465340800149636</v>
      </c>
      <c r="BZ23" t="str">
        <f t="shared" si="46"/>
        <v>53 Skilled construction and building trades</v>
      </c>
      <c r="CA23" s="69">
        <v>1.7160685297406844</v>
      </c>
      <c r="CB23" s="69">
        <v>2.0620069768896423</v>
      </c>
      <c r="CC23" s="69">
        <v>1.4662215883770879</v>
      </c>
      <c r="CD23" s="69">
        <v>1.5682385732257329</v>
      </c>
      <c r="CE23" s="69">
        <v>1.6220154120401118</v>
      </c>
      <c r="CF23" s="69"/>
      <c r="CG23" s="69">
        <f t="shared" si="47"/>
        <v>0.15579382366302386</v>
      </c>
      <c r="CH23" s="69">
        <f>'RD T1'!E254</f>
        <v>0.57993007571206856</v>
      </c>
      <c r="CI23" s="69">
        <f t="shared" si="48"/>
        <v>0.73572389937509242</v>
      </c>
      <c r="CK23" t="str">
        <f t="shared" si="49"/>
        <v>53 Skilled construction and building trades</v>
      </c>
      <c r="CL23" s="69">
        <v>0.56694702458407786</v>
      </c>
      <c r="CM23" s="69">
        <v>0.60608706093382247</v>
      </c>
      <c r="CN23" s="69">
        <v>0.69534636410376072</v>
      </c>
      <c r="CO23" s="69">
        <v>0.43176928792593128</v>
      </c>
      <c r="CP23" s="69">
        <v>0.13413881914791678</v>
      </c>
      <c r="CQ23" s="69"/>
      <c r="CR23" s="69">
        <f t="shared" si="50"/>
        <v>-0.56120754495584391</v>
      </c>
      <c r="CS23" s="69">
        <f>'RD T1'!E283</f>
        <v>0.10825339519438035</v>
      </c>
      <c r="CT23" s="69">
        <f t="shared" si="51"/>
        <v>-0.45295414976146353</v>
      </c>
    </row>
    <row r="24" spans="1:98" x14ac:dyDescent="0.2">
      <c r="A24" s="10" t="str">
        <f>name!D20</f>
        <v>54 Textiles, printing and other skilled trades</v>
      </c>
      <c r="B24" s="69">
        <v>1.7164694328181886E-2</v>
      </c>
      <c r="C24" s="69">
        <v>2.0627638797491438E-2</v>
      </c>
      <c r="D24" s="69">
        <v>1.8495824248360611E-2</v>
      </c>
      <c r="E24" s="69">
        <v>2.7953648028238666E-2</v>
      </c>
      <c r="F24" s="69">
        <v>4.6006038236895475E-2</v>
      </c>
      <c r="G24" s="11"/>
      <c r="H24" s="69">
        <f t="shared" si="26"/>
        <v>2.7510213988534864E-2</v>
      </c>
      <c r="I24" s="69">
        <f>'RD T1'!E52</f>
        <v>1.6866170566581351E-2</v>
      </c>
      <c r="J24" s="69">
        <f t="shared" si="27"/>
        <v>4.4376384555116215E-2</v>
      </c>
      <c r="L24" t="str">
        <f t="shared" si="28"/>
        <v>54 Textiles, printing and other skilled trades</v>
      </c>
      <c r="M24" s="69">
        <v>0.15867353564627815</v>
      </c>
      <c r="N24" s="69">
        <v>0.22283106047772044</v>
      </c>
      <c r="O24" s="69">
        <v>0.22052789556752689</v>
      </c>
      <c r="P24" s="69">
        <v>0.32682843868584466</v>
      </c>
      <c r="Q24" s="69">
        <v>0.54986071145716231</v>
      </c>
      <c r="R24" s="11"/>
      <c r="S24" s="69">
        <f t="shared" si="29"/>
        <v>0.32933281588963542</v>
      </c>
      <c r="T24" s="69">
        <f>'RD T1'!E81</f>
        <v>0.216576753470068</v>
      </c>
      <c r="U24" s="69">
        <f t="shared" si="30"/>
        <v>0.54590956935970336</v>
      </c>
      <c r="W24" t="str">
        <f t="shared" si="31"/>
        <v>54 Textiles, printing and other skilled trades</v>
      </c>
      <c r="X24" s="69">
        <v>0.48572855089428824</v>
      </c>
      <c r="Y24" s="69">
        <v>0.47749201042519374</v>
      </c>
      <c r="Z24" s="69">
        <v>0.47645944267254775</v>
      </c>
      <c r="AA24" s="69">
        <v>0.61700913803643298</v>
      </c>
      <c r="AB24" s="69">
        <v>0.74312190484321528</v>
      </c>
      <c r="AC24" s="69"/>
      <c r="AD24" s="69">
        <f t="shared" si="32"/>
        <v>0.26666246217066752</v>
      </c>
      <c r="AE24" s="69">
        <f>'RD T1'!E110</f>
        <v>0.37594070178356076</v>
      </c>
      <c r="AF24" s="69">
        <f t="shared" si="33"/>
        <v>0.64260316395422823</v>
      </c>
      <c r="AH24" t="str">
        <f t="shared" si="34"/>
        <v>54 Textiles, printing and other skilled trades</v>
      </c>
      <c r="AI24" s="69">
        <v>0.24412285405530074</v>
      </c>
      <c r="AJ24" s="69">
        <v>0.21550904340160948</v>
      </c>
      <c r="AK24" s="69">
        <v>0.26058454526684877</v>
      </c>
      <c r="AL24" s="69">
        <v>0.31740483437325367</v>
      </c>
      <c r="AM24" s="69">
        <v>0.43072406810417246</v>
      </c>
      <c r="AN24" s="69"/>
      <c r="AO24" s="69">
        <f t="shared" si="35"/>
        <v>0.1701395228373237</v>
      </c>
      <c r="AP24" s="69">
        <f>'RD T1'!E139</f>
        <v>0.21820008485297787</v>
      </c>
      <c r="AQ24" s="69">
        <f t="shared" si="36"/>
        <v>0.38833960769030157</v>
      </c>
      <c r="AS24" t="str">
        <f t="shared" si="37"/>
        <v>54 Textiles, printing and other skilled trades</v>
      </c>
      <c r="AT24" s="69">
        <v>0.24217280786955184</v>
      </c>
      <c r="AU24" s="69">
        <v>0.22461543603743625</v>
      </c>
      <c r="AV24" s="69">
        <v>0.24305543245682995</v>
      </c>
      <c r="AW24" s="69">
        <v>0.30187289892704111</v>
      </c>
      <c r="AX24" s="69">
        <v>0.29934610957333202</v>
      </c>
      <c r="AY24" s="69"/>
      <c r="AZ24" s="69">
        <f t="shared" si="38"/>
        <v>5.6290677116502069E-2</v>
      </c>
      <c r="BA24" s="69">
        <f>'RD T1'!E168</f>
        <v>0.18077690351703854</v>
      </c>
      <c r="BB24" s="69">
        <f t="shared" si="39"/>
        <v>0.23706758063354061</v>
      </c>
      <c r="BD24" t="str">
        <f t="shared" si="40"/>
        <v>54 Textiles, printing and other skilled trades</v>
      </c>
      <c r="BE24" s="69">
        <v>1.6639075029842501</v>
      </c>
      <c r="BF24" s="69">
        <v>1.6266526368877978</v>
      </c>
      <c r="BG24" s="69">
        <v>1.4042606295798072</v>
      </c>
      <c r="BH24" s="69">
        <v>1.5452107014602785</v>
      </c>
      <c r="BI24" s="69">
        <v>1.5640900564713698</v>
      </c>
      <c r="BJ24" s="69"/>
      <c r="BK24" s="69">
        <f t="shared" si="41"/>
        <v>0.15982942689156254</v>
      </c>
      <c r="BL24" s="69">
        <f>'RD T1'!E197</f>
        <v>0.62975885071742188</v>
      </c>
      <c r="BM24" s="69">
        <f t="shared" si="42"/>
        <v>0.78958827760898442</v>
      </c>
      <c r="BO24" t="str">
        <f t="shared" si="43"/>
        <v>54 Textiles, printing and other skilled trades</v>
      </c>
      <c r="BP24" s="69">
        <v>1.9565320653631837</v>
      </c>
      <c r="BQ24" s="69">
        <v>1.6486133029476306</v>
      </c>
      <c r="BR24" s="69">
        <v>1.6560231958542411</v>
      </c>
      <c r="BS24" s="69">
        <v>1.4888915903138566</v>
      </c>
      <c r="BT24" s="69">
        <v>1.3661681491372644</v>
      </c>
      <c r="BU24" s="69"/>
      <c r="BV24" s="69">
        <f t="shared" si="44"/>
        <v>-0.28985504671697671</v>
      </c>
      <c r="BW24" s="69">
        <f>'RD T1'!E226</f>
        <v>0.58799844109228083</v>
      </c>
      <c r="BX24" s="69">
        <f t="shared" si="45"/>
        <v>0.29814339437530413</v>
      </c>
      <c r="BZ24" t="str">
        <f t="shared" si="46"/>
        <v>54 Textiles, printing and other skilled trades</v>
      </c>
      <c r="CA24" s="69">
        <v>1.4047002596680733</v>
      </c>
      <c r="CB24" s="69">
        <v>1.5600379620790452</v>
      </c>
      <c r="CC24" s="69">
        <v>1.4426761111912718</v>
      </c>
      <c r="CD24" s="69">
        <v>1.4319563895924607</v>
      </c>
      <c r="CE24" s="69">
        <v>1.1138929812788312</v>
      </c>
      <c r="CF24" s="69"/>
      <c r="CG24" s="69">
        <f t="shared" si="47"/>
        <v>-0.32878312991244063</v>
      </c>
      <c r="CH24" s="69">
        <f>'RD T1'!E255</f>
        <v>0.46806943969703718</v>
      </c>
      <c r="CI24" s="69">
        <f t="shared" si="48"/>
        <v>0.13928630978459655</v>
      </c>
      <c r="CK24" t="str">
        <f t="shared" si="49"/>
        <v>54 Textiles, printing and other skilled trades</v>
      </c>
      <c r="CL24" s="69">
        <v>0.41135004909551809</v>
      </c>
      <c r="CM24" s="69">
        <v>0.36695249196409668</v>
      </c>
      <c r="CN24" s="69">
        <v>0.44691242454532243</v>
      </c>
      <c r="CO24" s="69">
        <v>0.24376418835672534</v>
      </c>
      <c r="CP24" s="69">
        <v>0.12446495136530693</v>
      </c>
      <c r="CQ24" s="69"/>
      <c r="CR24" s="69">
        <f t="shared" si="50"/>
        <v>-0.32244747318001549</v>
      </c>
      <c r="CS24" s="69">
        <f>'RD T1'!E284</f>
        <v>7.4488145267259678E-2</v>
      </c>
      <c r="CT24" s="69">
        <f t="shared" si="51"/>
        <v>-0.24795932791275582</v>
      </c>
    </row>
    <row r="25" spans="1:98" x14ac:dyDescent="0.2">
      <c r="A25" s="10" t="str">
        <f>name!D21</f>
        <v>61 Caring personal service occupations</v>
      </c>
      <c r="B25" s="69">
        <v>1.1895538082211693E-2</v>
      </c>
      <c r="C25" s="69">
        <v>1.4228903360382494E-2</v>
      </c>
      <c r="D25" s="69">
        <v>1.3432468077939859E-2</v>
      </c>
      <c r="E25" s="69">
        <v>1.8901902753792114E-2</v>
      </c>
      <c r="F25" s="69">
        <v>3.1298798699651013E-2</v>
      </c>
      <c r="G25" s="11"/>
      <c r="H25" s="69">
        <f t="shared" si="26"/>
        <v>1.7866330621711154E-2</v>
      </c>
      <c r="I25" s="69">
        <f>'RD T1'!E53</f>
        <v>1.264908990330826E-2</v>
      </c>
      <c r="J25" s="69">
        <f t="shared" si="27"/>
        <v>3.0515420525019415E-2</v>
      </c>
      <c r="L25" t="str">
        <f t="shared" si="28"/>
        <v>61 Caring personal service occupations</v>
      </c>
      <c r="M25" s="69">
        <v>0.61857397644247425</v>
      </c>
      <c r="N25" s="69">
        <v>0.72573690806729108</v>
      </c>
      <c r="O25" s="69">
        <v>0.73704424371613408</v>
      </c>
      <c r="P25" s="69">
        <v>1.048309569327897</v>
      </c>
      <c r="Q25" s="69">
        <v>1.7565880590826202</v>
      </c>
      <c r="R25" s="11"/>
      <c r="S25" s="69">
        <f t="shared" si="29"/>
        <v>1.019543815366486</v>
      </c>
      <c r="T25" s="69">
        <f>'RD T1'!E82</f>
        <v>0.75367722162464468</v>
      </c>
      <c r="U25" s="69">
        <f t="shared" si="30"/>
        <v>1.7732210369911305</v>
      </c>
      <c r="W25" t="str">
        <f t="shared" si="31"/>
        <v>61 Caring personal service occupations</v>
      </c>
      <c r="X25" s="69">
        <v>2.2974682944304505</v>
      </c>
      <c r="Y25" s="69">
        <v>2.179377735560085</v>
      </c>
      <c r="Z25" s="69">
        <v>2.3246619879032702</v>
      </c>
      <c r="AA25" s="69">
        <v>2.8173762388319465</v>
      </c>
      <c r="AB25" s="69">
        <v>3.4204991845803785</v>
      </c>
      <c r="AC25" s="69"/>
      <c r="AD25" s="69">
        <f t="shared" si="32"/>
        <v>1.0958371966771083</v>
      </c>
      <c r="AE25" s="69">
        <f>'RD T1'!E111</f>
        <v>2.0204914696523502</v>
      </c>
      <c r="AF25" s="69">
        <f t="shared" si="33"/>
        <v>3.1163286663294585</v>
      </c>
      <c r="AH25" t="str">
        <f t="shared" si="34"/>
        <v>61 Caring personal service occupations</v>
      </c>
      <c r="AI25" s="69">
        <v>2.1085261860967566</v>
      </c>
      <c r="AJ25" s="69">
        <v>1.7511463981737945</v>
      </c>
      <c r="AK25" s="69">
        <v>1.8793420876939257</v>
      </c>
      <c r="AL25" s="69">
        <v>2.0415157178419037</v>
      </c>
      <c r="AM25" s="69">
        <v>2.151444970974405</v>
      </c>
      <c r="AN25" s="69"/>
      <c r="AO25" s="69">
        <f t="shared" si="35"/>
        <v>0.27210288328047927</v>
      </c>
      <c r="AP25" s="69">
        <f>'RD T1'!E140</f>
        <v>1.2628977744406584</v>
      </c>
      <c r="AQ25" s="69">
        <f t="shared" si="36"/>
        <v>1.5350006577211377</v>
      </c>
      <c r="AS25" t="str">
        <f t="shared" si="37"/>
        <v>61 Caring personal service occupations</v>
      </c>
      <c r="AT25" s="69">
        <v>1.1630199021176131</v>
      </c>
      <c r="AU25" s="69">
        <v>1.0726025845809772</v>
      </c>
      <c r="AV25" s="69">
        <v>1.2104716039856396</v>
      </c>
      <c r="AW25" s="69">
        <v>1.360681695666371</v>
      </c>
      <c r="AX25" s="69">
        <v>1.5151762080069775</v>
      </c>
      <c r="AY25" s="69"/>
      <c r="AZ25" s="69">
        <f t="shared" si="38"/>
        <v>0.30470460402133792</v>
      </c>
      <c r="BA25" s="69">
        <f>'RD T1'!E169</f>
        <v>0.88772155960435051</v>
      </c>
      <c r="BB25" s="69">
        <f t="shared" si="39"/>
        <v>1.1924261636256883</v>
      </c>
      <c r="BD25" t="str">
        <f t="shared" si="40"/>
        <v>61 Caring personal service occupations</v>
      </c>
      <c r="BE25" s="69">
        <v>6.9353708067041389</v>
      </c>
      <c r="BF25" s="69">
        <v>7.832211002867763</v>
      </c>
      <c r="BG25" s="69">
        <v>7.3801393719782871</v>
      </c>
      <c r="BH25" s="69">
        <v>8.4055114524658503</v>
      </c>
      <c r="BI25" s="69">
        <v>9.8646429082765401</v>
      </c>
      <c r="BJ25" s="69"/>
      <c r="BK25" s="69">
        <f t="shared" si="41"/>
        <v>2.484503536298253</v>
      </c>
      <c r="BL25" s="69">
        <f>'RD T1'!E198</f>
        <v>4.7356747472521556</v>
      </c>
      <c r="BM25" s="69">
        <f t="shared" si="42"/>
        <v>7.2201782835504087</v>
      </c>
      <c r="BO25" t="str">
        <f t="shared" si="43"/>
        <v>61 Caring personal service occupations</v>
      </c>
      <c r="BP25" s="69">
        <v>5.8836641365181626</v>
      </c>
      <c r="BQ25" s="69">
        <v>5.545222210240369</v>
      </c>
      <c r="BR25" s="69">
        <v>4.6788339361286804</v>
      </c>
      <c r="BS25" s="69">
        <v>4.433731739594851</v>
      </c>
      <c r="BT25" s="69">
        <v>3.2785994992161944</v>
      </c>
      <c r="BU25" s="69"/>
      <c r="BV25" s="69">
        <f t="shared" si="44"/>
        <v>-1.4002344369124859</v>
      </c>
      <c r="BW25" s="69">
        <f>'RD T1'!E227</f>
        <v>2.0786959594026757</v>
      </c>
      <c r="BX25" s="69">
        <f t="shared" si="45"/>
        <v>0.67846152249018976</v>
      </c>
      <c r="BZ25" t="str">
        <f t="shared" si="46"/>
        <v>61 Caring personal service occupations</v>
      </c>
      <c r="CA25" s="69">
        <v>1.3716013867174677</v>
      </c>
      <c r="CB25" s="69">
        <v>0.89668592270071013</v>
      </c>
      <c r="CC25" s="69">
        <v>0.79793451758527956</v>
      </c>
      <c r="CD25" s="69">
        <v>0.60031334364138378</v>
      </c>
      <c r="CE25" s="69">
        <v>0.60970845393100259</v>
      </c>
      <c r="CF25" s="69"/>
      <c r="CG25" s="69">
        <f t="shared" si="47"/>
        <v>-0.18822606365427696</v>
      </c>
      <c r="CH25" s="69">
        <f>'RD T1'!E256</f>
        <v>0.18179778664950874</v>
      </c>
      <c r="CI25" s="69">
        <f t="shared" si="48"/>
        <v>-6.4282770047682236E-3</v>
      </c>
      <c r="CK25" t="str">
        <f t="shared" si="49"/>
        <v>61 Caring personal service occupations</v>
      </c>
      <c r="CL25" s="69">
        <v>0.16574598459915127</v>
      </c>
      <c r="CM25" s="69">
        <v>0.13127747212072302</v>
      </c>
      <c r="CN25" s="69">
        <v>0.15804284795210677</v>
      </c>
      <c r="CO25" s="69">
        <v>0.16758968789140341</v>
      </c>
      <c r="CP25" s="69">
        <v>0.18960442506811309</v>
      </c>
      <c r="CQ25" s="69"/>
      <c r="CR25" s="69">
        <f t="shared" si="50"/>
        <v>3.1561577116006323E-2</v>
      </c>
      <c r="CS25" s="69">
        <f>'RD T1'!E285</f>
        <v>5.8872666677065311E-2</v>
      </c>
      <c r="CT25" s="69">
        <f t="shared" si="51"/>
        <v>9.0434243793071634E-2</v>
      </c>
    </row>
    <row r="26" spans="1:98" x14ac:dyDescent="0.2">
      <c r="A26" s="10" t="str">
        <f>name!D22</f>
        <v>62 Leisure, travel and related personal service occupations</v>
      </c>
      <c r="B26" s="69">
        <v>5.3869349403732362E-3</v>
      </c>
      <c r="C26" s="69">
        <v>1.045464749407473E-2</v>
      </c>
      <c r="D26" s="69">
        <v>1.0685732842917305E-2</v>
      </c>
      <c r="E26" s="69">
        <v>1.6679495537749743E-2</v>
      </c>
      <c r="F26" s="69">
        <v>2.6032115008630924E-2</v>
      </c>
      <c r="G26" s="11"/>
      <c r="H26" s="69">
        <f t="shared" si="26"/>
        <v>1.5346382165713619E-2</v>
      </c>
      <c r="I26" s="69">
        <f>'RD T1'!E54</f>
        <v>1.1299322457611519E-2</v>
      </c>
      <c r="J26" s="69">
        <f t="shared" si="27"/>
        <v>2.6645704623325137E-2</v>
      </c>
      <c r="L26" t="str">
        <f t="shared" si="28"/>
        <v>62 Leisure, travel and related personal service occupations</v>
      </c>
      <c r="M26" s="69">
        <v>0.14127960133531189</v>
      </c>
      <c r="N26" s="69">
        <v>0.17874130413049755</v>
      </c>
      <c r="O26" s="69">
        <v>0.15581930947551806</v>
      </c>
      <c r="P26" s="69">
        <v>0.23322891088303002</v>
      </c>
      <c r="Q26" s="69">
        <v>0.43181065088751736</v>
      </c>
      <c r="R26" s="11"/>
      <c r="S26" s="69">
        <f t="shared" si="29"/>
        <v>0.27599134141199932</v>
      </c>
      <c r="T26" s="69">
        <f>'RD T1'!E83</f>
        <v>0.16307299250225965</v>
      </c>
      <c r="U26" s="69">
        <f t="shared" si="30"/>
        <v>0.43906433391425898</v>
      </c>
      <c r="W26" t="str">
        <f t="shared" si="31"/>
        <v>62 Leisure, travel and related personal service occupations</v>
      </c>
      <c r="X26" s="69">
        <v>0.54258884248444339</v>
      </c>
      <c r="Y26" s="69">
        <v>0.62382172380511547</v>
      </c>
      <c r="Z26" s="69">
        <v>0.58966996543892136</v>
      </c>
      <c r="AA26" s="69">
        <v>0.80661528555515094</v>
      </c>
      <c r="AB26" s="69">
        <v>1.1440329182204576</v>
      </c>
      <c r="AC26" s="69"/>
      <c r="AD26" s="69">
        <f t="shared" si="32"/>
        <v>0.55436295278153624</v>
      </c>
      <c r="AE26" s="69">
        <f>'RD T1'!E112</f>
        <v>0.57970112785793082</v>
      </c>
      <c r="AF26" s="69">
        <f t="shared" si="33"/>
        <v>1.1340640806394671</v>
      </c>
      <c r="AH26" t="str">
        <f t="shared" si="34"/>
        <v>62 Leisure, travel and related personal service occupations</v>
      </c>
      <c r="AI26" s="69">
        <v>0.37595186576377793</v>
      </c>
      <c r="AJ26" s="69">
        <v>0.42901350947256151</v>
      </c>
      <c r="AK26" s="69">
        <v>0.41584164497601139</v>
      </c>
      <c r="AL26" s="69">
        <v>0.5334457000500582</v>
      </c>
      <c r="AM26" s="69">
        <v>0.76536190939013005</v>
      </c>
      <c r="AN26" s="69"/>
      <c r="AO26" s="69">
        <f t="shared" si="35"/>
        <v>0.34952026441411865</v>
      </c>
      <c r="AP26" s="69">
        <f>'RD T1'!E141</f>
        <v>0.39338342391940173</v>
      </c>
      <c r="AQ26" s="69">
        <f t="shared" si="36"/>
        <v>0.74290368833352038</v>
      </c>
      <c r="AS26" t="str">
        <f t="shared" si="37"/>
        <v>62 Leisure, travel and related personal service occupations</v>
      </c>
      <c r="AT26" s="69">
        <v>0.3893704431225824</v>
      </c>
      <c r="AU26" s="69">
        <v>0.49046658432322149</v>
      </c>
      <c r="AV26" s="69">
        <v>0.47539228294911767</v>
      </c>
      <c r="AW26" s="69">
        <v>0.62347255350071218</v>
      </c>
      <c r="AX26" s="69">
        <v>0.92365388862960007</v>
      </c>
      <c r="AY26" s="69"/>
      <c r="AZ26" s="69">
        <f t="shared" si="38"/>
        <v>0.4482616056804824</v>
      </c>
      <c r="BA26" s="69">
        <f>'RD T1'!E170</f>
        <v>0.46670486947447082</v>
      </c>
      <c r="BB26" s="69">
        <f t="shared" si="39"/>
        <v>0.91496647515495322</v>
      </c>
      <c r="BD26" t="str">
        <f t="shared" si="40"/>
        <v>62 Leisure, travel and related personal service occupations</v>
      </c>
      <c r="BE26" s="69">
        <v>1.6125358537180308</v>
      </c>
      <c r="BF26" s="69">
        <v>1.7862006194527371</v>
      </c>
      <c r="BG26" s="69">
        <v>1.437073608188759</v>
      </c>
      <c r="BH26" s="69">
        <v>1.5144318666487795</v>
      </c>
      <c r="BI26" s="69">
        <v>1.5429434887529441</v>
      </c>
      <c r="BJ26" s="69"/>
      <c r="BK26" s="69">
        <f t="shared" si="41"/>
        <v>0.10586988056418511</v>
      </c>
      <c r="BL26" s="69">
        <f>'RD T1'!E199</f>
        <v>0.66039339403320674</v>
      </c>
      <c r="BM26" s="69">
        <f t="shared" si="42"/>
        <v>0.76626327459739185</v>
      </c>
      <c r="BO26" t="str">
        <f t="shared" si="43"/>
        <v>62 Leisure, travel and related personal service occupations</v>
      </c>
      <c r="BP26" s="69">
        <v>1.8416847666215972</v>
      </c>
      <c r="BQ26" s="69">
        <v>1.9224763326663252</v>
      </c>
      <c r="BR26" s="69">
        <v>1.5498415974840907</v>
      </c>
      <c r="BS26" s="69">
        <v>1.4837875411902537</v>
      </c>
      <c r="BT26" s="69">
        <v>1.249523987084378</v>
      </c>
      <c r="BU26" s="69"/>
      <c r="BV26" s="69">
        <f t="shared" si="44"/>
        <v>-0.30031761039971272</v>
      </c>
      <c r="BW26" s="69">
        <f>'RD T1'!E228</f>
        <v>0.70100945480340393</v>
      </c>
      <c r="BX26" s="69">
        <f t="shared" si="45"/>
        <v>0.40069184440369121</v>
      </c>
      <c r="BZ26" t="str">
        <f t="shared" si="46"/>
        <v>62 Leisure, travel and related personal service occupations</v>
      </c>
      <c r="CA26" s="69">
        <v>0.95353747222632745</v>
      </c>
      <c r="CB26" s="69">
        <v>1.2896906590414488</v>
      </c>
      <c r="CC26" s="69">
        <v>1.1508538550947969</v>
      </c>
      <c r="CD26" s="69">
        <v>1.2503113895667415</v>
      </c>
      <c r="CE26" s="69">
        <v>1.2343457072824113</v>
      </c>
      <c r="CF26" s="69"/>
      <c r="CG26" s="69">
        <f t="shared" si="47"/>
        <v>8.3491852187614457E-2</v>
      </c>
      <c r="CH26" s="69">
        <f>'RD T1'!E257</f>
        <v>0.48722927947275774</v>
      </c>
      <c r="CI26" s="69">
        <f t="shared" si="48"/>
        <v>0.57072113166037219</v>
      </c>
      <c r="CK26" t="str">
        <f t="shared" si="49"/>
        <v>62 Leisure, travel and related personal service occupations</v>
      </c>
      <c r="CL26" s="69">
        <v>0.28226340212511952</v>
      </c>
      <c r="CM26" s="69">
        <v>0.24305610849187301</v>
      </c>
      <c r="CN26" s="69">
        <v>0.26198416016450071</v>
      </c>
      <c r="CO26" s="69">
        <v>0.1824073165808805</v>
      </c>
      <c r="CP26" s="69">
        <v>0.12633849420661838</v>
      </c>
      <c r="CQ26" s="69"/>
      <c r="CR26" s="69">
        <f t="shared" si="50"/>
        <v>-0.13564566595788233</v>
      </c>
      <c r="CS26" s="69">
        <f>'RD T1'!E286</f>
        <v>6.0648319345718342E-2</v>
      </c>
      <c r="CT26" s="69">
        <f t="shared" si="51"/>
        <v>-7.4997346612163979E-2</v>
      </c>
    </row>
    <row r="27" spans="1:98" x14ac:dyDescent="0.2">
      <c r="A27" s="10" t="str">
        <f>name!D23</f>
        <v>63 Community and civil enforcement occupations</v>
      </c>
      <c r="B27" s="69">
        <v>3.6249143787339536E-4</v>
      </c>
      <c r="C27" s="69">
        <v>3.4335698792797631E-4</v>
      </c>
      <c r="D27" s="69">
        <v>3.8111030897238445E-4</v>
      </c>
      <c r="E27" s="69">
        <v>5.1362106516620481E-4</v>
      </c>
      <c r="F27" s="69">
        <v>8.6213929668100674E-4</v>
      </c>
      <c r="G27" s="11"/>
      <c r="H27" s="69">
        <f t="shared" si="26"/>
        <v>4.8102898770862229E-4</v>
      </c>
      <c r="I27" s="69">
        <f>'RD T1'!E55</f>
        <v>3.1107414668330726E-4</v>
      </c>
      <c r="J27" s="69">
        <f t="shared" si="27"/>
        <v>7.9210313439192961E-4</v>
      </c>
      <c r="L27" t="str">
        <f t="shared" si="28"/>
        <v>63 Community and civil enforcement occupations</v>
      </c>
      <c r="M27" s="69">
        <v>6.8310474630415919E-3</v>
      </c>
      <c r="N27" s="69">
        <v>6.6650234400981844E-3</v>
      </c>
      <c r="O27" s="69">
        <v>9.4198629664789032E-3</v>
      </c>
      <c r="P27" s="69">
        <v>9.3760489295011355E-3</v>
      </c>
      <c r="Q27" s="69">
        <v>1.578313622320485E-2</v>
      </c>
      <c r="R27" s="11"/>
      <c r="S27" s="69">
        <f t="shared" si="29"/>
        <v>6.3632732567259469E-3</v>
      </c>
      <c r="T27" s="69">
        <f>'RD T1'!E84</f>
        <v>5.7653016083967076E-3</v>
      </c>
      <c r="U27" s="69">
        <f t="shared" si="30"/>
        <v>1.2128574865122654E-2</v>
      </c>
      <c r="W27" t="str">
        <f t="shared" si="31"/>
        <v>63 Community and civil enforcement occupations</v>
      </c>
      <c r="X27" s="69">
        <v>2.939650103672703E-2</v>
      </c>
      <c r="Y27" s="69">
        <v>2.7563910203609394E-2</v>
      </c>
      <c r="Z27" s="69">
        <v>3.3906048212085566E-2</v>
      </c>
      <c r="AA27" s="69">
        <v>3.5175464787525458E-2</v>
      </c>
      <c r="AB27" s="69">
        <v>4.1938999538367085E-2</v>
      </c>
      <c r="AC27" s="69"/>
      <c r="AD27" s="69">
        <f t="shared" si="32"/>
        <v>8.0329513262815191E-3</v>
      </c>
      <c r="AE27" s="69">
        <f>'RD T1'!E113</f>
        <v>2.4084601705514075E-2</v>
      </c>
      <c r="AF27" s="69">
        <f t="shared" si="33"/>
        <v>3.2117553031795594E-2</v>
      </c>
      <c r="AH27" t="str">
        <f t="shared" si="34"/>
        <v>63 Community and civil enforcement occupations</v>
      </c>
      <c r="AI27" s="69">
        <v>9.4460392317956294E-3</v>
      </c>
      <c r="AJ27" s="69">
        <v>8.1582383279002243E-3</v>
      </c>
      <c r="AK27" s="69">
        <v>1.2112834785886982E-2</v>
      </c>
      <c r="AL27" s="69">
        <v>1.0012403602833527E-2</v>
      </c>
      <c r="AM27" s="69">
        <v>1.1999640110030758E-2</v>
      </c>
      <c r="AN27" s="69"/>
      <c r="AO27" s="69">
        <f t="shared" si="35"/>
        <v>-1.1319467585622391E-4</v>
      </c>
      <c r="AP27" s="69">
        <f>'RD T1'!E142</f>
        <v>6.4719876884964415E-3</v>
      </c>
      <c r="AQ27" s="69">
        <f t="shared" si="36"/>
        <v>6.3587930126402176E-3</v>
      </c>
      <c r="AS27" t="str">
        <f t="shared" si="37"/>
        <v>63 Community and civil enforcement occupations</v>
      </c>
      <c r="AT27" s="69">
        <v>9.7027986842570246E-3</v>
      </c>
      <c r="AU27" s="69">
        <v>7.6680795275728261E-3</v>
      </c>
      <c r="AV27" s="69">
        <v>1.150579978710208E-2</v>
      </c>
      <c r="AW27" s="69">
        <v>8.4205730584676619E-3</v>
      </c>
      <c r="AX27" s="69">
        <v>9.1310909614488161E-3</v>
      </c>
      <c r="AY27" s="69"/>
      <c r="AZ27" s="69">
        <f t="shared" si="38"/>
        <v>-2.3747088256532642E-3</v>
      </c>
      <c r="BA27" s="69">
        <f>'RD T1'!E171</f>
        <v>5.2362359799522588E-3</v>
      </c>
      <c r="BB27" s="69">
        <f t="shared" si="39"/>
        <v>2.8615271542989946E-3</v>
      </c>
      <c r="BD27" t="str">
        <f t="shared" si="40"/>
        <v>63 Community and civil enforcement occupations</v>
      </c>
      <c r="BE27" s="69">
        <v>4.6430798644293572E-2</v>
      </c>
      <c r="BF27" s="69">
        <v>3.1173712537289799E-2</v>
      </c>
      <c r="BG27" s="69">
        <v>4.6197579413658998E-2</v>
      </c>
      <c r="BH27" s="69">
        <v>2.7827146613491404E-2</v>
      </c>
      <c r="BI27" s="69">
        <v>2.8376507476150857E-2</v>
      </c>
      <c r="BJ27" s="69"/>
      <c r="BK27" s="69">
        <f t="shared" si="41"/>
        <v>-1.7821071937508141E-2</v>
      </c>
      <c r="BL27" s="69">
        <f>'RD T1'!E200</f>
        <v>1.0430201329643401E-2</v>
      </c>
      <c r="BM27" s="69">
        <f t="shared" si="42"/>
        <v>-7.3908706078647402E-3</v>
      </c>
      <c r="BO27" t="str">
        <f t="shared" si="43"/>
        <v>63 Community and civil enforcement occupations</v>
      </c>
      <c r="BP27" s="69">
        <v>6.1017854846055805E-2</v>
      </c>
      <c r="BQ27" s="69">
        <v>4.5147177647191408E-2</v>
      </c>
      <c r="BR27" s="69">
        <v>6.5485491106941546E-2</v>
      </c>
      <c r="BS27" s="69">
        <v>4.1151254793632006E-2</v>
      </c>
      <c r="BT27" s="69">
        <v>3.6056750575952826E-2</v>
      </c>
      <c r="BU27" s="69"/>
      <c r="BV27" s="69">
        <f t="shared" si="44"/>
        <v>-2.942874053098872E-2</v>
      </c>
      <c r="BW27" s="69">
        <f>'RD T1'!E229</f>
        <v>1.8241655871131485E-2</v>
      </c>
      <c r="BX27" s="69">
        <f t="shared" si="45"/>
        <v>-1.1187084659857235E-2</v>
      </c>
      <c r="BZ27" t="str">
        <f t="shared" si="46"/>
        <v>63 Community and civil enforcement occupations</v>
      </c>
      <c r="CA27" s="69">
        <v>4.6284405961457886E-2</v>
      </c>
      <c r="CB27" s="69">
        <v>4.4871778764620937E-2</v>
      </c>
      <c r="CC27" s="69">
        <v>5.6777454644962061E-2</v>
      </c>
      <c r="CD27" s="69">
        <v>4.2997056689196352E-2</v>
      </c>
      <c r="CE27" s="69">
        <v>4.3154610697904272E-2</v>
      </c>
      <c r="CF27" s="69"/>
      <c r="CG27" s="69">
        <f t="shared" si="47"/>
        <v>-1.3622843947057789E-2</v>
      </c>
      <c r="CH27" s="69">
        <f>'RD T1'!E258</f>
        <v>1.552166290574797E-2</v>
      </c>
      <c r="CI27" s="69">
        <f t="shared" si="48"/>
        <v>1.8988189586901811E-3</v>
      </c>
      <c r="CK27" t="str">
        <f t="shared" si="49"/>
        <v>63 Community and civil enforcement occupations</v>
      </c>
      <c r="CL27" s="69">
        <v>1.0910239667770822E-2</v>
      </c>
      <c r="CM27" s="69">
        <v>7.9424140889566251E-3</v>
      </c>
      <c r="CN27" s="69">
        <v>1.824281179681984E-2</v>
      </c>
      <c r="CO27" s="69">
        <v>7.8410598096800982E-3</v>
      </c>
      <c r="CP27" s="69">
        <v>6.6874778361484446E-3</v>
      </c>
      <c r="CQ27" s="69"/>
      <c r="CR27" s="69">
        <f t="shared" si="50"/>
        <v>-1.1555333960671396E-2</v>
      </c>
      <c r="CS27" s="69">
        <f>'RD T1'!E287</f>
        <v>2.3407532793308212E-3</v>
      </c>
      <c r="CT27" s="69">
        <f t="shared" si="51"/>
        <v>-9.2145806813405742E-3</v>
      </c>
    </row>
    <row r="28" spans="1:98" x14ac:dyDescent="0.2">
      <c r="A28" s="10" t="str">
        <f>name!D24</f>
        <v>71 Sales occupations</v>
      </c>
      <c r="B28" s="69">
        <v>4.0680972599847015E-2</v>
      </c>
      <c r="C28" s="69">
        <v>4.8163980957763183E-2</v>
      </c>
      <c r="D28" s="69">
        <v>4.0502356683784713E-2</v>
      </c>
      <c r="E28" s="69">
        <v>5.5778885846847176E-2</v>
      </c>
      <c r="F28" s="69">
        <v>8.3364094891793694E-2</v>
      </c>
      <c r="G28" s="11"/>
      <c r="H28" s="69">
        <f t="shared" si="26"/>
        <v>4.2861738208008981E-2</v>
      </c>
      <c r="I28" s="69">
        <f>'RD T1'!E56</f>
        <v>2.6998478909551721E-2</v>
      </c>
      <c r="J28" s="69">
        <f t="shared" si="27"/>
        <v>6.98602171175607E-2</v>
      </c>
      <c r="L28" t="str">
        <f t="shared" si="28"/>
        <v>71 Sales occupations</v>
      </c>
      <c r="M28" s="69">
        <v>0.61724914483771243</v>
      </c>
      <c r="N28" s="69">
        <v>0.69442663827797424</v>
      </c>
      <c r="O28" s="69">
        <v>0.6875686588616412</v>
      </c>
      <c r="P28" s="69">
        <v>0.93457827908638336</v>
      </c>
      <c r="Q28" s="69">
        <v>1.629102956137245</v>
      </c>
      <c r="R28" s="11"/>
      <c r="S28" s="69">
        <f t="shared" si="29"/>
        <v>0.94153429727560378</v>
      </c>
      <c r="T28" s="69">
        <f>'RD T1'!E85</f>
        <v>0.53397326658570987</v>
      </c>
      <c r="U28" s="69">
        <f t="shared" si="30"/>
        <v>1.4755075638613135</v>
      </c>
      <c r="W28" t="str">
        <f t="shared" si="31"/>
        <v>71 Sales occupations</v>
      </c>
      <c r="X28" s="69">
        <v>2.4324420755938103</v>
      </c>
      <c r="Y28" s="69">
        <v>2.3249517271515425</v>
      </c>
      <c r="Z28" s="69">
        <v>2.5195606513938213</v>
      </c>
      <c r="AA28" s="69">
        <v>2.8747628212715552</v>
      </c>
      <c r="AB28" s="69">
        <v>3.6619814004454199</v>
      </c>
      <c r="AC28" s="69"/>
      <c r="AD28" s="69">
        <f t="shared" si="32"/>
        <v>1.1424207490515985</v>
      </c>
      <c r="AE28" s="69">
        <f>'RD T1'!E114</f>
        <v>1.7988339351542615</v>
      </c>
      <c r="AF28" s="69">
        <f t="shared" si="33"/>
        <v>2.9412546842058598</v>
      </c>
      <c r="AH28" t="str">
        <f t="shared" si="34"/>
        <v>71 Sales occupations</v>
      </c>
      <c r="AI28" s="69">
        <v>0.87412815888294371</v>
      </c>
      <c r="AJ28" s="69">
        <v>0.81487015710559263</v>
      </c>
      <c r="AK28" s="69">
        <v>0.91204387728041969</v>
      </c>
      <c r="AL28" s="69">
        <v>1.0011090655780102</v>
      </c>
      <c r="AM28" s="69">
        <v>1.2900278988267886</v>
      </c>
      <c r="AN28" s="69"/>
      <c r="AO28" s="69">
        <f t="shared" si="35"/>
        <v>0.3779840215463689</v>
      </c>
      <c r="AP28" s="69">
        <f>'RD T1'!E143</f>
        <v>0.64752937273322919</v>
      </c>
      <c r="AQ28" s="69">
        <f t="shared" si="36"/>
        <v>1.025513394279598</v>
      </c>
      <c r="AS28" t="str">
        <f t="shared" si="37"/>
        <v>71 Sales occupations</v>
      </c>
      <c r="AT28" s="69">
        <v>0.73807135347761077</v>
      </c>
      <c r="AU28" s="69">
        <v>0.66078767938118665</v>
      </c>
      <c r="AV28" s="69">
        <v>0.70695817942081129</v>
      </c>
      <c r="AW28" s="69">
        <v>0.75398175795739431</v>
      </c>
      <c r="AX28" s="69">
        <v>0.91239841876083294</v>
      </c>
      <c r="AY28" s="69"/>
      <c r="AZ28" s="69">
        <f t="shared" si="38"/>
        <v>0.20544023934002165</v>
      </c>
      <c r="BA28" s="69">
        <f>'RD T1'!E172</f>
        <v>0.41395809618305862</v>
      </c>
      <c r="BB28" s="69">
        <f t="shared" si="39"/>
        <v>0.61939833552308032</v>
      </c>
      <c r="BD28" t="str">
        <f t="shared" si="40"/>
        <v>71 Sales occupations</v>
      </c>
      <c r="BE28" s="69">
        <v>6.0124570684968033</v>
      </c>
      <c r="BF28" s="69">
        <v>5.9948982348076125</v>
      </c>
      <c r="BG28" s="69">
        <v>5.953214192398641</v>
      </c>
      <c r="BH28" s="69">
        <v>5.896166973166368</v>
      </c>
      <c r="BI28" s="69">
        <v>6.4113946714782442</v>
      </c>
      <c r="BJ28" s="69"/>
      <c r="BK28" s="69">
        <f t="shared" si="41"/>
        <v>0.45818047907960313</v>
      </c>
      <c r="BL28" s="69">
        <f>'RD T1'!E201</f>
        <v>2.627189502669915</v>
      </c>
      <c r="BM28" s="69">
        <f t="shared" si="42"/>
        <v>3.0853699817495182</v>
      </c>
      <c r="BO28" t="str">
        <f t="shared" si="43"/>
        <v>71 Sales occupations</v>
      </c>
      <c r="BP28" s="69">
        <v>6.6290117944851117</v>
      </c>
      <c r="BQ28" s="69">
        <v>5.81246273526608</v>
      </c>
      <c r="BR28" s="69">
        <v>5.4428762585310855</v>
      </c>
      <c r="BS28" s="69">
        <v>4.7304817722652261</v>
      </c>
      <c r="BT28" s="69">
        <v>3.8002664446423928</v>
      </c>
      <c r="BU28" s="69"/>
      <c r="BV28" s="69">
        <f t="shared" si="44"/>
        <v>-1.6426098138886926</v>
      </c>
      <c r="BW28" s="69">
        <f>'RD T1'!E230</f>
        <v>2.1679810788952056</v>
      </c>
      <c r="BX28" s="69">
        <f t="shared" si="45"/>
        <v>0.52537126500651299</v>
      </c>
      <c r="BZ28" t="str">
        <f t="shared" si="46"/>
        <v>71 Sales occupations</v>
      </c>
      <c r="CA28" s="69">
        <v>3.6127527179785051</v>
      </c>
      <c r="CB28" s="69">
        <v>4.0276775130716986</v>
      </c>
      <c r="CC28" s="69">
        <v>3.8766417167672342</v>
      </c>
      <c r="CD28" s="69">
        <v>3.193973454740942</v>
      </c>
      <c r="CE28" s="69">
        <v>1.1374524779745361</v>
      </c>
      <c r="CF28" s="69"/>
      <c r="CG28" s="69">
        <f t="shared" si="47"/>
        <v>-2.7391892387926982</v>
      </c>
      <c r="CH28" s="69">
        <f>'RD T1'!E259</f>
        <v>0.87281565032278208</v>
      </c>
      <c r="CI28" s="69">
        <f t="shared" si="48"/>
        <v>-1.8663735884699162</v>
      </c>
      <c r="CK28" t="str">
        <f t="shared" si="49"/>
        <v>71 Sales occupations</v>
      </c>
      <c r="CL28" s="69">
        <v>1.2398742888030208</v>
      </c>
      <c r="CM28" s="69">
        <v>0.95492455177021196</v>
      </c>
      <c r="CN28" s="69">
        <v>1.1081469802074315</v>
      </c>
      <c r="CO28" s="69">
        <v>0.63857647078711066</v>
      </c>
      <c r="CP28" s="69">
        <v>0.43231847455274414</v>
      </c>
      <c r="CQ28" s="69"/>
      <c r="CR28" s="69">
        <f t="shared" si="50"/>
        <v>-0.67582850565468733</v>
      </c>
      <c r="CS28" s="69">
        <f>'RD T1'!E288</f>
        <v>0.18525987022033666</v>
      </c>
      <c r="CT28" s="69">
        <f t="shared" si="51"/>
        <v>-0.4905686354343507</v>
      </c>
    </row>
    <row r="29" spans="1:98" x14ac:dyDescent="0.2">
      <c r="A29" s="10" t="str">
        <f>name!D25</f>
        <v>72 Customer service occupations</v>
      </c>
      <c r="B29" s="69">
        <v>1.0438473762229238E-2</v>
      </c>
      <c r="C29" s="69">
        <v>1.2610585485325716E-2</v>
      </c>
      <c r="D29" s="69">
        <v>1.3620406589072308E-2</v>
      </c>
      <c r="E29" s="69">
        <v>2.5546982320376263E-2</v>
      </c>
      <c r="F29" s="69">
        <v>4.4665657424923087E-2</v>
      </c>
      <c r="G29" s="11"/>
      <c r="H29" s="69">
        <f>F29-D29</f>
        <v>3.1045250835850781E-2</v>
      </c>
      <c r="I29" s="69">
        <f>'RD T1'!E57</f>
        <v>1.3572831365540772E-2</v>
      </c>
      <c r="J29" s="69">
        <f t="shared" si="27"/>
        <v>4.4618082201391553E-2</v>
      </c>
      <c r="L29" t="str">
        <f t="shared" si="28"/>
        <v>72 Customer service occupations</v>
      </c>
      <c r="M29" s="69">
        <v>0.11537601376569942</v>
      </c>
      <c r="N29" s="69">
        <v>0.1451707521192222</v>
      </c>
      <c r="O29" s="69">
        <v>0.15508997215687559</v>
      </c>
      <c r="P29" s="69">
        <v>0.27057079432075387</v>
      </c>
      <c r="Q29" s="69">
        <v>0.46249579283825043</v>
      </c>
      <c r="R29" s="11"/>
      <c r="S29" s="69">
        <f t="shared" si="29"/>
        <v>0.30740582068137484</v>
      </c>
      <c r="T29" s="69">
        <f>'RD T1'!E86</f>
        <v>0.15363854402000807</v>
      </c>
      <c r="U29" s="69">
        <f t="shared" si="30"/>
        <v>0.46104436470138288</v>
      </c>
      <c r="W29" t="str">
        <f t="shared" si="31"/>
        <v>72 Customer service occupations</v>
      </c>
      <c r="X29" s="69">
        <v>0.62626340618754484</v>
      </c>
      <c r="Y29" s="69">
        <v>0.68664897726519913</v>
      </c>
      <c r="Z29" s="69">
        <v>0.77127684034669231</v>
      </c>
      <c r="AA29" s="69">
        <v>1.1643790711310618</v>
      </c>
      <c r="AB29" s="69">
        <v>1.6785588155944258</v>
      </c>
      <c r="AC29" s="69"/>
      <c r="AD29" s="69">
        <f t="shared" si="32"/>
        <v>0.90728197524773346</v>
      </c>
      <c r="AE29" s="69">
        <f>'RD T1'!E115</f>
        <v>0.67912427997849834</v>
      </c>
      <c r="AF29" s="69">
        <f t="shared" si="33"/>
        <v>1.5864062552262319</v>
      </c>
      <c r="AH29" t="str">
        <f t="shared" si="34"/>
        <v>72 Customer service occupations</v>
      </c>
      <c r="AI29" s="69">
        <v>0.17906922067750808</v>
      </c>
      <c r="AJ29" s="69">
        <v>0.19113671678770763</v>
      </c>
      <c r="AK29" s="69">
        <v>0.21650572553777581</v>
      </c>
      <c r="AL29" s="69">
        <v>0.32274839233016833</v>
      </c>
      <c r="AM29" s="69">
        <v>0.4212495243127985</v>
      </c>
      <c r="AN29" s="69"/>
      <c r="AO29" s="69">
        <f t="shared" si="35"/>
        <v>0.20474379877502269</v>
      </c>
      <c r="AP29" s="69">
        <f>'RD T1'!E144</f>
        <v>0.19554121187866094</v>
      </c>
      <c r="AQ29" s="69">
        <f t="shared" si="36"/>
        <v>0.4002850106536836</v>
      </c>
      <c r="AS29" t="str">
        <f t="shared" si="37"/>
        <v>72 Customer service occupations</v>
      </c>
      <c r="AT29" s="69">
        <v>0.22312234760363883</v>
      </c>
      <c r="AU29" s="69">
        <v>0.21975485332640129</v>
      </c>
      <c r="AV29" s="69">
        <v>0.23607298877152547</v>
      </c>
      <c r="AW29" s="69">
        <v>0.33500409540882292</v>
      </c>
      <c r="AX29" s="69">
        <v>0.4023977049580118</v>
      </c>
      <c r="AY29" s="69"/>
      <c r="AZ29" s="69">
        <f t="shared" si="38"/>
        <v>0.16632471618648634</v>
      </c>
      <c r="BA29" s="69">
        <f>'RD T1'!E173</f>
        <v>0.17705309693672544</v>
      </c>
      <c r="BB29" s="69">
        <f t="shared" si="39"/>
        <v>0.34337781312321181</v>
      </c>
      <c r="BD29" t="str">
        <f t="shared" si="40"/>
        <v>72 Customer service occupations</v>
      </c>
      <c r="BE29" s="69">
        <v>0.9605091682285084</v>
      </c>
      <c r="BF29" s="69">
        <v>1.0677632703894009</v>
      </c>
      <c r="BG29" s="69">
        <v>1.109685486623345</v>
      </c>
      <c r="BH29" s="69">
        <v>1.4210964975825493</v>
      </c>
      <c r="BI29" s="69">
        <v>1.7207676349453485</v>
      </c>
      <c r="BJ29" s="69"/>
      <c r="BK29" s="69">
        <f t="shared" si="41"/>
        <v>0.61108214832200347</v>
      </c>
      <c r="BL29" s="69">
        <f>'RD T1'!E202</f>
        <v>0.64487109753496852</v>
      </c>
      <c r="BM29" s="69">
        <f t="shared" si="42"/>
        <v>1.255953245856972</v>
      </c>
      <c r="BO29" t="str">
        <f t="shared" si="43"/>
        <v>72 Customer service occupations</v>
      </c>
      <c r="BP29" s="69">
        <v>0.9647804003734598</v>
      </c>
      <c r="BQ29" s="69">
        <v>1.0557218611340577</v>
      </c>
      <c r="BR29" s="69">
        <v>0.98326383156209618</v>
      </c>
      <c r="BS29" s="69">
        <v>1.1811532734785852</v>
      </c>
      <c r="BT29" s="69">
        <v>1.0963017703616293</v>
      </c>
      <c r="BU29" s="69"/>
      <c r="BV29" s="69">
        <f t="shared" si="44"/>
        <v>0.11303793879953317</v>
      </c>
      <c r="BW29" s="69">
        <f>'RD T1'!E231</f>
        <v>0.53239085235557682</v>
      </c>
      <c r="BX29" s="69">
        <f t="shared" si="45"/>
        <v>0.64542879115510998</v>
      </c>
      <c r="BZ29" t="str">
        <f t="shared" si="46"/>
        <v>72 Customer service occupations</v>
      </c>
      <c r="CA29" s="69">
        <v>0.46311604543572615</v>
      </c>
      <c r="CB29" s="69">
        <v>0.53642776932841907</v>
      </c>
      <c r="CC29" s="69">
        <v>0.52712677390261364</v>
      </c>
      <c r="CD29" s="69">
        <v>0.55485185964239614</v>
      </c>
      <c r="CE29" s="69">
        <v>0.46131671261360674</v>
      </c>
      <c r="CF29" s="69"/>
      <c r="CG29" s="69">
        <f t="shared" si="47"/>
        <v>-6.5810061289006905E-2</v>
      </c>
      <c r="CH29" s="69">
        <f>'RD T1'!E260</f>
        <v>0.15532966035547005</v>
      </c>
      <c r="CI29" s="69">
        <f t="shared" si="48"/>
        <v>8.9519599066463146E-2</v>
      </c>
      <c r="CK29" t="str">
        <f t="shared" si="49"/>
        <v>72 Customer service occupations</v>
      </c>
      <c r="CL29" s="69">
        <v>0.1071156477001009</v>
      </c>
      <c r="CM29" s="69">
        <v>0.11998856388474788</v>
      </c>
      <c r="CN29" s="69">
        <v>0.1458296943278595</v>
      </c>
      <c r="CO29" s="69">
        <v>0.1983902869708469</v>
      </c>
      <c r="CP29" s="69">
        <v>0.20915842047945699</v>
      </c>
      <c r="CQ29" s="69"/>
      <c r="CR29" s="69">
        <f t="shared" si="50"/>
        <v>6.3328726151597486E-2</v>
      </c>
      <c r="CS29" s="69">
        <f>'RD T1'!E289</f>
        <v>6.6947752008077954E-2</v>
      </c>
      <c r="CT29" s="69">
        <f t="shared" si="51"/>
        <v>0.13027647815967544</v>
      </c>
    </row>
    <row r="30" spans="1:98" x14ac:dyDescent="0.2">
      <c r="A30" s="10" t="str">
        <f>name!D26</f>
        <v>81 Process, plant and machine operatives</v>
      </c>
      <c r="B30" s="69">
        <v>1.1833231392733673E-2</v>
      </c>
      <c r="C30" s="69">
        <v>1.5791894643455859E-2</v>
      </c>
      <c r="D30" s="69">
        <v>1.2200735769126411E-2</v>
      </c>
      <c r="E30" s="69">
        <v>2.350190760909671E-2</v>
      </c>
      <c r="F30" s="69">
        <v>5.3644139198686408E-2</v>
      </c>
      <c r="G30" s="11"/>
      <c r="H30" s="69">
        <f t="shared" si="26"/>
        <v>4.1443403429559995E-2</v>
      </c>
      <c r="I30" s="69">
        <f>'RD T1'!E58</f>
        <v>1.6370267594782804E-2</v>
      </c>
      <c r="J30" s="69">
        <f t="shared" si="27"/>
        <v>5.7813671024342803E-2</v>
      </c>
      <c r="L30" t="str">
        <f t="shared" si="28"/>
        <v>81 Process, plant and machine operatives</v>
      </c>
      <c r="M30" s="69">
        <v>0.10291699311642624</v>
      </c>
      <c r="N30" s="69">
        <v>0.1155294554119838</v>
      </c>
      <c r="O30" s="69">
        <v>0.10155145740902981</v>
      </c>
      <c r="P30" s="69">
        <v>0.19224257304477069</v>
      </c>
      <c r="Q30" s="69">
        <v>0.36556739344401545</v>
      </c>
      <c r="R30" s="11"/>
      <c r="S30" s="69">
        <f t="shared" si="29"/>
        <v>0.26401593603498563</v>
      </c>
      <c r="T30" s="69">
        <f>'RD T1'!E87</f>
        <v>0.11171935269831286</v>
      </c>
      <c r="U30" s="69">
        <f t="shared" si="30"/>
        <v>0.37573528873329848</v>
      </c>
      <c r="W30" t="str">
        <f t="shared" si="31"/>
        <v>81 Process, plant and machine operatives</v>
      </c>
      <c r="X30" s="69">
        <v>0.28408391578355174</v>
      </c>
      <c r="Y30" s="69">
        <v>0.23955877230930822</v>
      </c>
      <c r="Z30" s="69">
        <v>0.22441864181901119</v>
      </c>
      <c r="AA30" s="69">
        <v>0.39731845145688838</v>
      </c>
      <c r="AB30" s="69">
        <v>0.7074865290386263</v>
      </c>
      <c r="AC30" s="69"/>
      <c r="AD30" s="69">
        <f t="shared" si="32"/>
        <v>0.48306788721961513</v>
      </c>
      <c r="AE30" s="69">
        <f>'RD T1'!E116</f>
        <v>0.25283775371190914</v>
      </c>
      <c r="AF30" s="69">
        <f t="shared" si="33"/>
        <v>0.73590564093152433</v>
      </c>
      <c r="AH30" t="str">
        <f t="shared" si="34"/>
        <v>81 Process, plant and machine operatives</v>
      </c>
      <c r="AI30" s="69">
        <v>0.11796541077830662</v>
      </c>
      <c r="AJ30" s="69">
        <v>0.11010394007574106</v>
      </c>
      <c r="AK30" s="69">
        <v>0.10291656395424194</v>
      </c>
      <c r="AL30" s="69">
        <v>0.18501943547974409</v>
      </c>
      <c r="AM30" s="69">
        <v>0.34216665750899622</v>
      </c>
      <c r="AN30" s="69"/>
      <c r="AO30" s="69">
        <f t="shared" si="35"/>
        <v>0.2392500935547543</v>
      </c>
      <c r="AP30" s="69">
        <f>'RD T1'!E145</f>
        <v>0.11112259794687553</v>
      </c>
      <c r="AQ30" s="69">
        <f t="shared" si="36"/>
        <v>0.35037269150162981</v>
      </c>
      <c r="AS30" t="str">
        <f t="shared" si="37"/>
        <v>81 Process, plant and machine operatives</v>
      </c>
      <c r="AT30" s="69">
        <v>0.26926876247605902</v>
      </c>
      <c r="AU30" s="69">
        <v>0.23501452403131501</v>
      </c>
      <c r="AV30" s="69">
        <v>0.21319147089978974</v>
      </c>
      <c r="AW30" s="69">
        <v>0.3329027514150939</v>
      </c>
      <c r="AX30" s="69">
        <v>0.47185795139960685</v>
      </c>
      <c r="AY30" s="69"/>
      <c r="AZ30" s="69">
        <f t="shared" si="38"/>
        <v>0.25866648049981711</v>
      </c>
      <c r="BA30" s="69">
        <f>'RD T1'!E174</f>
        <v>0.17892167583275589</v>
      </c>
      <c r="BB30" s="69">
        <f t="shared" si="39"/>
        <v>0.43758815633257298</v>
      </c>
      <c r="BD30" t="str">
        <f t="shared" si="40"/>
        <v>81 Process, plant and machine operatives</v>
      </c>
      <c r="BE30" s="69">
        <v>1.9323240220411599</v>
      </c>
      <c r="BF30" s="69">
        <v>1.8029815377624838</v>
      </c>
      <c r="BG30" s="69">
        <v>1.5493310829524489</v>
      </c>
      <c r="BH30" s="69">
        <v>2.1048279842455959</v>
      </c>
      <c r="BI30" s="69">
        <v>2.4684712171931844</v>
      </c>
      <c r="BJ30" s="69"/>
      <c r="BK30" s="69">
        <f t="shared" si="41"/>
        <v>0.91914013424073548</v>
      </c>
      <c r="BL30" s="69">
        <f>'RD T1'!E203</f>
        <v>0.76350147838591154</v>
      </c>
      <c r="BM30" s="69">
        <f t="shared" si="42"/>
        <v>1.682641612626647</v>
      </c>
      <c r="BO30" t="str">
        <f t="shared" si="43"/>
        <v>81 Process, plant and machine operatives</v>
      </c>
      <c r="BP30" s="69">
        <v>2.3576271071249071</v>
      </c>
      <c r="BQ30" s="69">
        <v>1.9293738508214047</v>
      </c>
      <c r="BR30" s="69">
        <v>1.7688482116975104</v>
      </c>
      <c r="BS30" s="69">
        <v>2.110941146627157</v>
      </c>
      <c r="BT30" s="69">
        <v>1.9457775121607339</v>
      </c>
      <c r="BU30" s="69"/>
      <c r="BV30" s="69">
        <f t="shared" si="44"/>
        <v>0.17692930046322353</v>
      </c>
      <c r="BW30" s="69">
        <f>'RD T1'!E232</f>
        <v>0.82146439344426725</v>
      </c>
      <c r="BX30" s="69">
        <f t="shared" si="45"/>
        <v>0.99839369390749078</v>
      </c>
      <c r="BZ30" t="str">
        <f t="shared" si="46"/>
        <v>81 Process, plant and machine operatives</v>
      </c>
      <c r="CA30" s="69">
        <v>1.7672575747470576</v>
      </c>
      <c r="CB30" s="69">
        <v>1.7966756695598878</v>
      </c>
      <c r="CC30" s="69">
        <v>1.4271789500016703</v>
      </c>
      <c r="CD30" s="69">
        <v>1.5311298896365242</v>
      </c>
      <c r="CE30" s="69">
        <v>0.64013143750911494</v>
      </c>
      <c r="CF30" s="69"/>
      <c r="CG30" s="69">
        <f t="shared" si="47"/>
        <v>-0.78704751249255533</v>
      </c>
      <c r="CH30" s="69">
        <f>'RD T1'!E261</f>
        <v>0.39143303783607636</v>
      </c>
      <c r="CI30" s="69">
        <f t="shared" si="48"/>
        <v>-0.39561447465647898</v>
      </c>
      <c r="CK30" t="str">
        <f t="shared" si="49"/>
        <v>81 Process, plant and machine operatives</v>
      </c>
      <c r="CL30" s="69">
        <v>0.57239128064493883</v>
      </c>
      <c r="CM30" s="69">
        <v>0.44232506000315752</v>
      </c>
      <c r="CN30" s="69">
        <v>0.50005864044754278</v>
      </c>
      <c r="CO30" s="69">
        <v>0.26917911332307887</v>
      </c>
      <c r="CP30" s="69">
        <v>0.14546476777517123</v>
      </c>
      <c r="CQ30" s="69"/>
      <c r="CR30" s="69">
        <f t="shared" si="50"/>
        <v>-0.35459387267237152</v>
      </c>
      <c r="CS30" s="69">
        <f>'RD T1'!E290</f>
        <v>6.8694988692665451E-2</v>
      </c>
      <c r="CT30" s="69">
        <f t="shared" si="51"/>
        <v>-0.28589888397970609</v>
      </c>
    </row>
    <row r="31" spans="1:98" x14ac:dyDescent="0.2">
      <c r="A31" s="10" t="str">
        <f>name!D27</f>
        <v>82 Transport and mobile machine drivers and operatives</v>
      </c>
      <c r="B31" s="69">
        <v>1.4126586558534991E-2</v>
      </c>
      <c r="C31" s="69">
        <v>1.7386552715044242E-2</v>
      </c>
      <c r="D31" s="69">
        <v>1.4733807380991084E-2</v>
      </c>
      <c r="E31" s="69">
        <v>2.6387913053362029E-2</v>
      </c>
      <c r="F31" s="69">
        <v>4.338441537178836E-2</v>
      </c>
      <c r="G31" s="11"/>
      <c r="H31" s="69">
        <f t="shared" si="26"/>
        <v>2.8650607990797276E-2</v>
      </c>
      <c r="I31" s="69">
        <f>'RD T1'!E59</f>
        <v>1.8464298126964544E-2</v>
      </c>
      <c r="J31" s="69">
        <f t="shared" si="27"/>
        <v>4.7114906117761819E-2</v>
      </c>
      <c r="L31" t="str">
        <f t="shared" si="28"/>
        <v>82 Transport and mobile machine drivers and operatives</v>
      </c>
      <c r="M31" s="69">
        <v>0.11693409263526</v>
      </c>
      <c r="N31" s="69">
        <v>0.16627043964153568</v>
      </c>
      <c r="O31" s="69">
        <v>0.14762602020742785</v>
      </c>
      <c r="P31" s="69">
        <v>0.22666209720420968</v>
      </c>
      <c r="Q31" s="69">
        <v>0.38515432231884317</v>
      </c>
      <c r="R31" s="11"/>
      <c r="S31" s="69">
        <f t="shared" si="29"/>
        <v>0.23752830211141532</v>
      </c>
      <c r="T31" s="69">
        <f>'RD T1'!E88</f>
        <v>0.16208004811514576</v>
      </c>
      <c r="U31" s="69">
        <f t="shared" si="30"/>
        <v>0.39960835022656105</v>
      </c>
      <c r="W31" t="str">
        <f t="shared" si="31"/>
        <v>82 Transport and mobile machine drivers and operatives</v>
      </c>
      <c r="X31" s="69">
        <v>0.36091606279707106</v>
      </c>
      <c r="Y31" s="69">
        <v>0.40506633602536352</v>
      </c>
      <c r="Z31" s="69">
        <v>0.39656971175953348</v>
      </c>
      <c r="AA31" s="69">
        <v>0.52317249473451988</v>
      </c>
      <c r="AB31" s="69">
        <v>0.78974939875192374</v>
      </c>
      <c r="AC31" s="69"/>
      <c r="AD31" s="69">
        <f t="shared" si="32"/>
        <v>0.39317968699239025</v>
      </c>
      <c r="AE31" s="69">
        <f>'RD T1'!E117</f>
        <v>0.40109120182840563</v>
      </c>
      <c r="AF31" s="69">
        <f t="shared" si="33"/>
        <v>0.79427088882079588</v>
      </c>
      <c r="AH31" t="str">
        <f t="shared" si="34"/>
        <v>82 Transport and mobile machine drivers and operatives</v>
      </c>
      <c r="AI31" s="69">
        <v>0.14943008849807327</v>
      </c>
      <c r="AJ31" s="69">
        <v>0.17284777192143724</v>
      </c>
      <c r="AK31" s="69">
        <v>0.16800426536295185</v>
      </c>
      <c r="AL31" s="69">
        <v>0.2303003192988117</v>
      </c>
      <c r="AM31" s="69">
        <v>0.31003555075465039</v>
      </c>
      <c r="AN31" s="69"/>
      <c r="AO31" s="69">
        <f t="shared" si="35"/>
        <v>0.14203128539169854</v>
      </c>
      <c r="AP31" s="69">
        <f>'RD T1'!E146</f>
        <v>0.16975659728347192</v>
      </c>
      <c r="AQ31" s="69">
        <f t="shared" si="36"/>
        <v>0.31178788267517044</v>
      </c>
      <c r="AS31" t="str">
        <f t="shared" si="37"/>
        <v>82 Transport and mobile machine drivers and operatives</v>
      </c>
      <c r="AT31" s="69">
        <v>0.27901483683925188</v>
      </c>
      <c r="AU31" s="69">
        <v>0.27876665096375552</v>
      </c>
      <c r="AV31" s="69">
        <v>0.25080584886834484</v>
      </c>
      <c r="AW31" s="69">
        <v>0.34078585769305536</v>
      </c>
      <c r="AX31" s="69">
        <v>0.42053113454090152</v>
      </c>
      <c r="AY31" s="69"/>
      <c r="AZ31" s="69">
        <f t="shared" si="38"/>
        <v>0.16972528567255668</v>
      </c>
      <c r="BA31" s="69">
        <f>'RD T1'!E175</f>
        <v>0.24419674724575108</v>
      </c>
      <c r="BB31" s="69">
        <f t="shared" si="39"/>
        <v>0.41392203291830776</v>
      </c>
      <c r="BD31" t="str">
        <f t="shared" si="40"/>
        <v>82 Transport and mobile machine drivers and operatives</v>
      </c>
      <c r="BE31" s="69">
        <v>1.8531927019977061</v>
      </c>
      <c r="BF31" s="69">
        <v>1.8126105769581915</v>
      </c>
      <c r="BG31" s="69">
        <v>1.5566087335610019</v>
      </c>
      <c r="BH31" s="69">
        <v>1.8266537242245127</v>
      </c>
      <c r="BI31" s="69">
        <v>2.0800468493565627</v>
      </c>
      <c r="BJ31" s="69"/>
      <c r="BK31" s="69">
        <f t="shared" si="41"/>
        <v>0.52343811579556077</v>
      </c>
      <c r="BL31" s="69">
        <f>'RD T1'!E204</f>
        <v>0.93809947608679922</v>
      </c>
      <c r="BM31" s="69">
        <f t="shared" si="42"/>
        <v>1.4615375918823599</v>
      </c>
      <c r="BO31" t="str">
        <f t="shared" si="43"/>
        <v>82 Transport and mobile machine drivers and operatives</v>
      </c>
      <c r="BP31" s="69">
        <v>2.4837789398702887</v>
      </c>
      <c r="BQ31" s="69">
        <v>2.2716389660632963</v>
      </c>
      <c r="BR31" s="69">
        <v>2.1470279646972941</v>
      </c>
      <c r="BS31" s="69">
        <v>2.2162549207910955</v>
      </c>
      <c r="BT31" s="69">
        <v>2.1309315887299594</v>
      </c>
      <c r="BU31" s="69"/>
      <c r="BV31" s="69">
        <f t="shared" si="44"/>
        <v>-1.6096375967334708E-2</v>
      </c>
      <c r="BW31" s="69">
        <f>'RD T1'!E233</f>
        <v>1.2586321449174429</v>
      </c>
      <c r="BX31" s="69">
        <f t="shared" si="45"/>
        <v>1.2425357689501082</v>
      </c>
      <c r="BZ31" t="str">
        <f t="shared" si="46"/>
        <v>82 Transport and mobile machine drivers and operatives</v>
      </c>
      <c r="CA31" s="69">
        <v>2.12152448711098</v>
      </c>
      <c r="CB31" s="69">
        <v>2.3166076482044247</v>
      </c>
      <c r="CC31" s="69">
        <v>1.7700276857753219</v>
      </c>
      <c r="CD31" s="69">
        <v>1.6922813941642101</v>
      </c>
      <c r="CE31" s="69">
        <v>1.4085072862894985</v>
      </c>
      <c r="CF31" s="69"/>
      <c r="CG31" s="69">
        <f t="shared" si="47"/>
        <v>-0.36152039948582337</v>
      </c>
      <c r="CH31" s="69">
        <f>'RD T1'!E262</f>
        <v>0.67959712088243829</v>
      </c>
      <c r="CI31" s="69">
        <f t="shared" si="48"/>
        <v>0.31807672139661491</v>
      </c>
      <c r="CK31" t="str">
        <f t="shared" si="49"/>
        <v>82 Transport and mobile machine drivers and operatives</v>
      </c>
      <c r="CL31" s="69">
        <v>0.55896157818438208</v>
      </c>
      <c r="CM31" s="69">
        <v>0.62498841042669107</v>
      </c>
      <c r="CN31" s="69">
        <v>0.8545076520668341</v>
      </c>
      <c r="CO31" s="69">
        <v>0.67938885147218342</v>
      </c>
      <c r="CP31" s="69">
        <v>0.49496606714479197</v>
      </c>
      <c r="CQ31" s="69"/>
      <c r="CR31" s="69">
        <f t="shared" si="50"/>
        <v>-0.35954158492204213</v>
      </c>
      <c r="CS31" s="69">
        <f>'RD T1'!E291</f>
        <v>0.27054499275823901</v>
      </c>
      <c r="CT31" s="69">
        <f t="shared" si="51"/>
        <v>-8.8996592163803123E-2</v>
      </c>
    </row>
    <row r="32" spans="1:98" x14ac:dyDescent="0.2">
      <c r="A32" s="10" t="str">
        <f>name!D28</f>
        <v>91 Elementary trades and related occupations</v>
      </c>
      <c r="B32" s="69">
        <v>2.0981472054259177E-4</v>
      </c>
      <c r="C32" s="69">
        <v>2.0035965008937523E-4</v>
      </c>
      <c r="D32" s="69">
        <v>1.5327416161571033E-4</v>
      </c>
      <c r="E32" s="69">
        <v>1.9078488449303572E-4</v>
      </c>
      <c r="F32" s="69">
        <v>2.9122167633720074E-4</v>
      </c>
      <c r="G32" s="11"/>
      <c r="H32" s="69">
        <f t="shared" si="26"/>
        <v>1.3794751472149042E-4</v>
      </c>
      <c r="I32" s="69">
        <f>'RD T1'!E60</f>
        <v>1.2004358369393856E-4</v>
      </c>
      <c r="J32" s="69">
        <f t="shared" si="27"/>
        <v>2.5799109841542897E-4</v>
      </c>
      <c r="L32" t="str">
        <f t="shared" si="28"/>
        <v>91 Elementary trades and related occupations</v>
      </c>
      <c r="M32" s="69">
        <v>9.1836432094254294E-2</v>
      </c>
      <c r="N32" s="69">
        <v>0.1110517621566585</v>
      </c>
      <c r="O32" s="69">
        <v>8.3775248931745011E-2</v>
      </c>
      <c r="P32" s="69">
        <v>0.12682467541662579</v>
      </c>
      <c r="Q32" s="69">
        <v>0.20114394251845186</v>
      </c>
      <c r="R32" s="11"/>
      <c r="S32" s="69">
        <f t="shared" si="29"/>
        <v>0.11736869358670685</v>
      </c>
      <c r="T32" s="69">
        <f>'RD T1'!E89</f>
        <v>6.142883388533113E-2</v>
      </c>
      <c r="U32" s="69">
        <f t="shared" si="30"/>
        <v>0.17879752747203798</v>
      </c>
      <c r="W32" t="str">
        <f t="shared" si="31"/>
        <v>91 Elementary trades and related occupations</v>
      </c>
      <c r="X32" s="69">
        <v>0.27509655618759399</v>
      </c>
      <c r="Y32" s="69">
        <v>0.2423338433082125</v>
      </c>
      <c r="Z32" s="69">
        <v>0.22985933524920071</v>
      </c>
      <c r="AA32" s="69">
        <v>0.26071593916700109</v>
      </c>
      <c r="AB32" s="69">
        <v>0.29211281981193399</v>
      </c>
      <c r="AC32" s="69"/>
      <c r="AD32" s="69">
        <f t="shared" si="32"/>
        <v>6.2253484562733274E-2</v>
      </c>
      <c r="AE32" s="69">
        <f>'RD T1'!E118</f>
        <v>0.15138656704764789</v>
      </c>
      <c r="AF32" s="69">
        <f t="shared" si="33"/>
        <v>0.21364005161038116</v>
      </c>
      <c r="AH32" t="str">
        <f t="shared" si="34"/>
        <v>91 Elementary trades and related occupations</v>
      </c>
      <c r="AI32" s="69">
        <v>0.17058066193812921</v>
      </c>
      <c r="AJ32" s="69">
        <v>0.15685238967954879</v>
      </c>
      <c r="AK32" s="69">
        <v>0.14041826565734686</v>
      </c>
      <c r="AL32" s="69">
        <v>0.15447806841827377</v>
      </c>
      <c r="AM32" s="69">
        <v>0.18378316133279576</v>
      </c>
      <c r="AN32" s="69"/>
      <c r="AO32" s="69">
        <f t="shared" si="35"/>
        <v>4.3364895675448906E-2</v>
      </c>
      <c r="AP32" s="69">
        <f>'RD T1'!E147</f>
        <v>9.075472624684941E-2</v>
      </c>
      <c r="AQ32" s="69">
        <f t="shared" si="36"/>
        <v>0.13411962192229832</v>
      </c>
      <c r="AS32" t="str">
        <f t="shared" si="37"/>
        <v>91 Elementary trades and related occupations</v>
      </c>
      <c r="AT32" s="69">
        <v>0.21231174728923702</v>
      </c>
      <c r="AU32" s="69">
        <v>0.18217905953331701</v>
      </c>
      <c r="AV32" s="69">
        <v>0.17635986415170773</v>
      </c>
      <c r="AW32" s="69">
        <v>0.19532824699905019</v>
      </c>
      <c r="AX32" s="69">
        <v>0.21722969961488178</v>
      </c>
      <c r="AY32" s="69"/>
      <c r="AZ32" s="69">
        <f t="shared" si="38"/>
        <v>4.0869835463174048E-2</v>
      </c>
      <c r="BA32" s="69">
        <f>'RD T1'!E176</f>
        <v>9.503124251421935E-2</v>
      </c>
      <c r="BB32" s="69">
        <f t="shared" si="39"/>
        <v>0.1359010779773934</v>
      </c>
      <c r="BD32" t="str">
        <f t="shared" si="40"/>
        <v>91 Elementary trades and related occupations</v>
      </c>
      <c r="BE32" s="69">
        <v>1.0409395424199273</v>
      </c>
      <c r="BF32" s="69">
        <v>0.89839412613476588</v>
      </c>
      <c r="BG32" s="69">
        <v>0.80082126860958447</v>
      </c>
      <c r="BH32" s="69">
        <v>0.81069544746843625</v>
      </c>
      <c r="BI32" s="69">
        <v>0.93296435248470011</v>
      </c>
      <c r="BJ32" s="69"/>
      <c r="BK32" s="69">
        <f t="shared" si="41"/>
        <v>0.13214308387511564</v>
      </c>
      <c r="BL32" s="69">
        <f>'RD T1'!E205</f>
        <v>0.30880248372220376</v>
      </c>
      <c r="BM32" s="69">
        <f t="shared" si="42"/>
        <v>0.4409455675973194</v>
      </c>
      <c r="BO32" t="str">
        <f t="shared" si="43"/>
        <v>91 Elementary trades and related occupations</v>
      </c>
      <c r="BP32" s="69">
        <v>1.5376573929919495</v>
      </c>
      <c r="BQ32" s="69">
        <v>1.0981347212801518</v>
      </c>
      <c r="BR32" s="69">
        <v>1.0141086969111088</v>
      </c>
      <c r="BS32" s="69">
        <v>0.82873814943508284</v>
      </c>
      <c r="BT32" s="69">
        <v>0.71570526234539833</v>
      </c>
      <c r="BU32" s="69"/>
      <c r="BV32" s="69">
        <f t="shared" si="44"/>
        <v>-0.2984034345657105</v>
      </c>
      <c r="BW32" s="69">
        <f>'RD T1'!E234</f>
        <v>0.33716196629191153</v>
      </c>
      <c r="BX32" s="69">
        <f t="shared" si="45"/>
        <v>3.8758531726201029E-2</v>
      </c>
      <c r="BZ32" t="str">
        <f t="shared" si="46"/>
        <v>91 Elementary trades and related occupations</v>
      </c>
      <c r="CA32" s="69">
        <v>1.5281384466209196</v>
      </c>
      <c r="CB32" s="69">
        <v>1.4587720860416047</v>
      </c>
      <c r="CC32" s="69">
        <v>1.1269104472089395</v>
      </c>
      <c r="CD32" s="69">
        <v>0.86733261705751807</v>
      </c>
      <c r="CE32" s="69">
        <v>0.68750777012329334</v>
      </c>
      <c r="CF32" s="69"/>
      <c r="CG32" s="69">
        <f t="shared" si="47"/>
        <v>-0.43940267708564618</v>
      </c>
      <c r="CH32" s="69">
        <f>'RD T1'!E263</f>
        <v>0.28638239009374367</v>
      </c>
      <c r="CI32" s="69">
        <f t="shared" si="48"/>
        <v>-0.15302028699190251</v>
      </c>
      <c r="CK32" t="str">
        <f t="shared" si="49"/>
        <v>91 Elementary trades and related occupations</v>
      </c>
      <c r="CL32" s="69">
        <v>0.62074069153374933</v>
      </c>
      <c r="CM32" s="69">
        <v>0.55499194182187539</v>
      </c>
      <c r="CN32" s="69">
        <v>0.62491281610003979</v>
      </c>
      <c r="CO32" s="69">
        <v>0.53240339689031291</v>
      </c>
      <c r="CP32" s="69">
        <v>0.5988108662386179</v>
      </c>
      <c r="CQ32" s="69"/>
      <c r="CR32" s="69">
        <f t="shared" si="50"/>
        <v>-2.6101949861421891E-2</v>
      </c>
      <c r="CS32" s="69">
        <f>'RD T1'!E292</f>
        <v>0.17430027390848482</v>
      </c>
      <c r="CT32" s="69">
        <f t="shared" si="51"/>
        <v>0.14819832404706293</v>
      </c>
    </row>
    <row r="33" spans="1:98" x14ac:dyDescent="0.2">
      <c r="A33" s="10" t="str">
        <f>name!D29</f>
        <v>92 Elementary administration and service occupations</v>
      </c>
      <c r="B33" s="69">
        <v>1.4342831299634814E-2</v>
      </c>
      <c r="C33" s="69">
        <v>1.6286714954489589E-2</v>
      </c>
      <c r="D33" s="69">
        <v>1.3890367983944945E-2</v>
      </c>
      <c r="E33" s="69">
        <v>2.3308594482721278E-2</v>
      </c>
      <c r="F33" s="69">
        <v>3.5503873177263855E-2</v>
      </c>
      <c r="G33" s="11"/>
      <c r="H33" s="69">
        <f t="shared" ref="H33" si="52">F33-D33</f>
        <v>2.1613505193318908E-2</v>
      </c>
      <c r="I33" s="69">
        <f>'RD T1'!E61</f>
        <v>1.3949058080807764E-2</v>
      </c>
      <c r="J33" s="69">
        <f t="shared" ref="J33" si="53">SUM(H33:I33)</f>
        <v>3.5562563274126671E-2</v>
      </c>
      <c r="L33" t="str">
        <f t="shared" ref="L33" si="54">A33</f>
        <v>92 Elementary administration and service occupations</v>
      </c>
      <c r="M33" s="69">
        <v>0.52514137709289943</v>
      </c>
      <c r="N33" s="69">
        <v>0.73012657950025583</v>
      </c>
      <c r="O33" s="69">
        <v>0.73318249062842866</v>
      </c>
      <c r="P33" s="69">
        <v>1.2342458891230215</v>
      </c>
      <c r="Q33" s="69">
        <v>2.3267016762767061</v>
      </c>
      <c r="R33" s="11"/>
      <c r="S33" s="69">
        <f t="shared" ref="S33" si="55">Q33-O33</f>
        <v>1.5935191856482773</v>
      </c>
      <c r="T33" s="69">
        <f>'RD T1'!E90</f>
        <v>0.84804444333902518</v>
      </c>
      <c r="U33" s="69">
        <f t="shared" ref="U33" si="56">SUM(S33:T33)</f>
        <v>2.4415636289873026</v>
      </c>
      <c r="W33" t="str">
        <f t="shared" ref="W33" si="57">A33</f>
        <v>92 Elementary administration and service occupations</v>
      </c>
      <c r="X33" s="69">
        <v>2.0404027889995877</v>
      </c>
      <c r="Y33" s="69">
        <v>2.3095972904751285</v>
      </c>
      <c r="Z33" s="69">
        <v>2.4735186532202031</v>
      </c>
      <c r="AA33" s="69">
        <v>3.3442875186836423</v>
      </c>
      <c r="AB33" s="69">
        <v>4.5781222935978683</v>
      </c>
      <c r="AC33" s="69"/>
      <c r="AD33" s="69">
        <f t="shared" ref="AD33" si="58">AB33-Z33</f>
        <v>2.1046036403776651</v>
      </c>
      <c r="AE33" s="69">
        <f>'RD T1'!E119</f>
        <v>2.4117149373472726</v>
      </c>
      <c r="AF33" s="69">
        <f t="shared" ref="AF33" si="59">SUM(AD33:AE33)</f>
        <v>4.5163185777249382</v>
      </c>
      <c r="AH33" t="str">
        <f t="shared" ref="AH33" si="60">L33</f>
        <v>92 Elementary administration and service occupations</v>
      </c>
      <c r="AI33" s="69">
        <v>0.94381644760790839</v>
      </c>
      <c r="AJ33" s="69">
        <v>1.0439651085393022</v>
      </c>
      <c r="AK33" s="69">
        <v>1.1257910546030077</v>
      </c>
      <c r="AL33" s="69">
        <v>1.5087797857794667</v>
      </c>
      <c r="AM33" s="69">
        <v>2.1086981709747898</v>
      </c>
      <c r="AN33" s="69"/>
      <c r="AO33" s="69">
        <f t="shared" ref="AO33" si="61">AM33-AK33</f>
        <v>0.98290711637178219</v>
      </c>
      <c r="AP33" s="69">
        <f>'RD T1'!E148</f>
        <v>1.0266742826196955</v>
      </c>
      <c r="AQ33" s="69">
        <f t="shared" ref="AQ33" si="62">SUM(AO33:AP33)</f>
        <v>2.0095813989914779</v>
      </c>
      <c r="AS33" t="str">
        <f t="shared" ref="AS33" si="63">W33</f>
        <v>92 Elementary administration and service occupations</v>
      </c>
      <c r="AT33" s="69">
        <v>0.89109004141878512</v>
      </c>
      <c r="AU33" s="69">
        <v>0.96661161655792793</v>
      </c>
      <c r="AV33" s="69">
        <v>1.099105980932388</v>
      </c>
      <c r="AW33" s="69">
        <v>1.4361558445954707</v>
      </c>
      <c r="AX33" s="69">
        <v>2.0070028667744841</v>
      </c>
      <c r="AY33" s="69"/>
      <c r="AZ33" s="69">
        <f t="shared" ref="AZ33" si="64">AX33-AV33</f>
        <v>0.90789688584209616</v>
      </c>
      <c r="BA33" s="69">
        <f>'RD T1'!E177</f>
        <v>0.96555570800576451</v>
      </c>
      <c r="BB33" s="69">
        <f t="shared" ref="BB33" si="65">SUM(AZ33:BA33)</f>
        <v>1.8734525938478606</v>
      </c>
      <c r="BD33" t="str">
        <f t="shared" ref="BD33" si="66">AH33</f>
        <v>92 Elementary administration and service occupations</v>
      </c>
      <c r="BE33" s="69">
        <v>6.0211562785574264</v>
      </c>
      <c r="BF33" s="69">
        <v>6.2471896113160277</v>
      </c>
      <c r="BG33" s="69">
        <v>5.6817110222574527</v>
      </c>
      <c r="BH33" s="69">
        <v>6.027010928955681</v>
      </c>
      <c r="BI33" s="69">
        <v>6.0973177891734833</v>
      </c>
      <c r="BJ33" s="69"/>
      <c r="BK33" s="69">
        <f t="shared" ref="BK33" si="67">BI33-BG33</f>
        <v>0.4156067669160306</v>
      </c>
      <c r="BL33" s="69">
        <f>'RD T1'!E206</f>
        <v>2.8366407132352096</v>
      </c>
      <c r="BM33" s="69">
        <f t="shared" ref="BM33" si="68">SUM(BK33:BL33)</f>
        <v>3.2522474801512402</v>
      </c>
      <c r="BO33" t="str">
        <f t="shared" ref="BO33" si="69">AS33</f>
        <v>92 Elementary administration and service occupations</v>
      </c>
      <c r="BP33" s="69">
        <v>8.9889348975146852</v>
      </c>
      <c r="BQ33" s="69">
        <v>8.9691584109097509</v>
      </c>
      <c r="BR33" s="69">
        <v>7.9969087766808675</v>
      </c>
      <c r="BS33" s="69">
        <v>8.1643966569800899</v>
      </c>
      <c r="BT33" s="69">
        <v>6.8737922171059056</v>
      </c>
      <c r="BU33" s="69"/>
      <c r="BV33" s="69">
        <f t="shared" ref="BV33" si="70">BT33-BR33</f>
        <v>-1.1231165595749619</v>
      </c>
      <c r="BW33" s="69">
        <f>'RD T1'!E235</f>
        <v>3.8813605980865953</v>
      </c>
      <c r="BX33" s="69">
        <f t="shared" ref="BX33" si="71">SUM(BV33:BW33)</f>
        <v>2.7582440385116334</v>
      </c>
      <c r="BZ33" t="str">
        <f t="shared" ref="BZ33" si="72">BD33</f>
        <v>92 Elementary administration and service occupations</v>
      </c>
      <c r="CA33" s="69">
        <v>6.4654540554343507</v>
      </c>
      <c r="CB33" s="69">
        <v>7.5632021375887417</v>
      </c>
      <c r="CC33" s="69">
        <v>6.6812839966168358</v>
      </c>
      <c r="CD33" s="69">
        <v>6.7977015736079558</v>
      </c>
      <c r="CE33" s="69">
        <v>4.6442736001464908</v>
      </c>
      <c r="CF33" s="69"/>
      <c r="CG33" s="69">
        <f t="shared" ref="CG33" si="73">CE33-CC33</f>
        <v>-2.037010396470345</v>
      </c>
      <c r="CH33" s="69">
        <f>'RD T1'!E264</f>
        <v>2.1861430029750104</v>
      </c>
      <c r="CI33" s="69">
        <f t="shared" ref="CI33" si="74">SUM(CG33:CH33)</f>
        <v>0.14913260650466542</v>
      </c>
      <c r="CK33" t="str">
        <f t="shared" ref="CK33" si="75">BO33</f>
        <v>92 Elementary administration and service occupations</v>
      </c>
      <c r="CL33" s="69">
        <v>2.3027325731349677</v>
      </c>
      <c r="CM33" s="69">
        <v>1.7811958656259268</v>
      </c>
      <c r="CN33" s="69">
        <v>2.0010281100591012</v>
      </c>
      <c r="CO33" s="69">
        <v>1.5574758185411579</v>
      </c>
      <c r="CP33" s="69">
        <v>1.6235367025450527</v>
      </c>
      <c r="CQ33" s="69"/>
      <c r="CR33" s="69">
        <f t="shared" ref="CR33" si="76">CP33-CN33</f>
        <v>-0.37749140751404853</v>
      </c>
      <c r="CS33" s="69">
        <f>'RD T1'!E293</f>
        <v>0.48099194268163092</v>
      </c>
      <c r="CT33" s="69">
        <f t="shared" ref="CT33" si="77">SUM(CR33:CS33)</f>
        <v>0.1035005351675824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3.1769372328674783</v>
      </c>
      <c r="C35" s="67">
        <f t="shared" ref="C35:F35" si="78">SUM(C8:C33)</f>
        <v>3.9943782868248707</v>
      </c>
      <c r="D35" s="67">
        <f t="shared" si="78"/>
        <v>3.9068010862733229</v>
      </c>
      <c r="E35" s="67">
        <f t="shared" si="78"/>
        <v>5.1542179242270754</v>
      </c>
      <c r="F35" s="67">
        <f t="shared" si="78"/>
        <v>7.6604790131372305</v>
      </c>
      <c r="G35" s="11"/>
      <c r="H35" s="67">
        <f>F35-D35</f>
        <v>3.7536779268639076</v>
      </c>
      <c r="I35" s="67">
        <f>SUM(I8:I33)</f>
        <v>2.7928443125311961</v>
      </c>
      <c r="J35" s="67">
        <f>SUM(H35:I35)</f>
        <v>6.5465222393951041</v>
      </c>
      <c r="L35" s="24" t="str">
        <f>A35</f>
        <v>All occupations</v>
      </c>
      <c r="M35" s="67">
        <f>SUM(M8:M33)</f>
        <v>21.495243618986088</v>
      </c>
      <c r="N35" s="67">
        <f t="shared" ref="N35:Q35" si="79">SUM(N8:N33)</f>
        <v>27.318262342496524</v>
      </c>
      <c r="O35" s="67">
        <f t="shared" si="79"/>
        <v>27.63783901425554</v>
      </c>
      <c r="P35" s="67">
        <f t="shared" si="79"/>
        <v>36.293652615972221</v>
      </c>
      <c r="Q35" s="67">
        <f t="shared" si="79"/>
        <v>54.666864789192879</v>
      </c>
      <c r="R35" s="11"/>
      <c r="S35" s="67">
        <f t="shared" si="29"/>
        <v>27.029025774937338</v>
      </c>
      <c r="T35" s="67">
        <f>SUM(T8:T33)</f>
        <v>20.993669746061311</v>
      </c>
      <c r="U35" s="67">
        <f>SUM(S35:T35)</f>
        <v>48.022695520998653</v>
      </c>
      <c r="W35" s="24" t="str">
        <f>A35</f>
        <v>All occupations</v>
      </c>
      <c r="X35" s="67">
        <f>SUM(X8:X33)</f>
        <v>46.332701150659979</v>
      </c>
      <c r="Y35" s="67">
        <f t="shared" ref="Y35:AB35" si="80">SUM(Y8:Y33)</f>
        <v>47.33741527312803</v>
      </c>
      <c r="Z35" s="67">
        <f t="shared" si="80"/>
        <v>49.492504723829214</v>
      </c>
      <c r="AA35" s="67">
        <f t="shared" si="80"/>
        <v>56.397172750058822</v>
      </c>
      <c r="AB35" s="67">
        <f t="shared" si="80"/>
        <v>65.986687638810025</v>
      </c>
      <c r="AC35" s="69"/>
      <c r="AD35" s="67">
        <f t="shared" ref="AD35" si="81">AB35-Z35</f>
        <v>16.494182914980811</v>
      </c>
      <c r="AE35" s="67">
        <f>SUM(AE8:AE33)</f>
        <v>33.661328765052943</v>
      </c>
      <c r="AF35" s="67">
        <f>SUM(AD35:AE35)</f>
        <v>50.155511680033754</v>
      </c>
      <c r="AH35" s="24" t="str">
        <f>L35</f>
        <v>All occupations</v>
      </c>
      <c r="AI35" s="67">
        <f>SUM(AI8:AI33)</f>
        <v>15.430269425122221</v>
      </c>
      <c r="AJ35" s="67">
        <f t="shared" ref="AJ35:AM35" si="82">SUM(AJ8:AJ33)</f>
        <v>14.096417894066812</v>
      </c>
      <c r="AK35" s="67">
        <f t="shared" si="82"/>
        <v>14.824735695648068</v>
      </c>
      <c r="AL35" s="67">
        <f t="shared" si="82"/>
        <v>15.770911119980614</v>
      </c>
      <c r="AM35" s="67">
        <f t="shared" si="82"/>
        <v>17.958729924619757</v>
      </c>
      <c r="AN35" s="69"/>
      <c r="AO35" s="67">
        <f t="shared" ref="AO35" si="83">AM35-AK35</f>
        <v>3.1339942289716891</v>
      </c>
      <c r="AP35" s="67">
        <f>SUM(AP8:AP33)</f>
        <v>9.2129699812377126</v>
      </c>
      <c r="AQ35" s="67">
        <f>SUM(AO35:AP35)</f>
        <v>12.346964210209402</v>
      </c>
      <c r="AS35" s="24" t="str">
        <f>W35</f>
        <v>All occupations</v>
      </c>
      <c r="AT35" s="67">
        <f>SUM(AT8:AT33)</f>
        <v>13.975462505546407</v>
      </c>
      <c r="AU35" s="67">
        <f t="shared" ref="AU35:AX35" si="84">SUM(AU8:AU33)</f>
        <v>13.803521416634123</v>
      </c>
      <c r="AV35" s="67">
        <f t="shared" si="84"/>
        <v>14.503043702079196</v>
      </c>
      <c r="AW35" s="67">
        <f t="shared" si="84"/>
        <v>16.214690697133769</v>
      </c>
      <c r="AX35" s="67">
        <f t="shared" si="84"/>
        <v>18.930952405348251</v>
      </c>
      <c r="AY35" s="69"/>
      <c r="AZ35" s="67">
        <f t="shared" ref="AZ35" si="85">AX35-AV35</f>
        <v>4.4279087032690541</v>
      </c>
      <c r="BA35" s="67">
        <f>SUM(BA8:BA33)</f>
        <v>9.3106024212901755</v>
      </c>
      <c r="BB35" s="67">
        <f>SUM(AZ35:BA35)</f>
        <v>13.73851112455923</v>
      </c>
      <c r="BD35" s="24" t="str">
        <f>AH35</f>
        <v>All occupations</v>
      </c>
      <c r="BE35" s="67">
        <f>SUM(BE8:BE33)</f>
        <v>60.470063592309138</v>
      </c>
      <c r="BF35" s="67">
        <f t="shared" ref="BF35:BI35" si="86">SUM(BF8:BF33)</f>
        <v>63.294486040350989</v>
      </c>
      <c r="BG35" s="67">
        <f t="shared" si="86"/>
        <v>60.092427668941312</v>
      </c>
      <c r="BH35" s="67">
        <f t="shared" si="86"/>
        <v>62.405438647183679</v>
      </c>
      <c r="BI35" s="67">
        <f t="shared" si="86"/>
        <v>65.498204391493985</v>
      </c>
      <c r="BJ35" s="69"/>
      <c r="BK35" s="67">
        <f t="shared" ref="BK35" si="87">BI35-BG35</f>
        <v>5.4057767225526732</v>
      </c>
      <c r="BL35" s="67">
        <f>SUM(BL8:BL33)</f>
        <v>27.399721796373807</v>
      </c>
      <c r="BM35" s="67">
        <f>SUM(BK35:BL35)</f>
        <v>32.805498518926484</v>
      </c>
      <c r="BO35" s="24" t="str">
        <f>AS35</f>
        <v>All occupations</v>
      </c>
      <c r="BP35" s="67">
        <f>SUM(BP8:BP33)</f>
        <v>59.825055668715606</v>
      </c>
      <c r="BQ35" s="67">
        <f t="shared" ref="BQ35:BT35" si="88">SUM(BQ8:BQ33)</f>
        <v>56.337973428676946</v>
      </c>
      <c r="BR35" s="67">
        <f t="shared" si="88"/>
        <v>53.038112613415301</v>
      </c>
      <c r="BS35" s="67">
        <f t="shared" si="88"/>
        <v>49.184902475049213</v>
      </c>
      <c r="BT35" s="67">
        <f t="shared" si="88"/>
        <v>39.739903923061846</v>
      </c>
      <c r="BU35" s="69"/>
      <c r="BV35" s="67">
        <f t="shared" ref="BV35" si="89">BT35-BR35</f>
        <v>-13.298208690353455</v>
      </c>
      <c r="BW35" s="67">
        <f>SUM(BW8:BW33)</f>
        <v>22.016183006699663</v>
      </c>
      <c r="BX35" s="67">
        <f>SUM(BV35:BW35)</f>
        <v>8.7179743163462078</v>
      </c>
      <c r="BZ35" s="24" t="str">
        <f>BD35</f>
        <v>All occupations</v>
      </c>
      <c r="CA35" s="67">
        <f>SUM(CA8:CA33)</f>
        <v>34.170312091269565</v>
      </c>
      <c r="CB35" s="67">
        <f t="shared" ref="CB35:CE35" si="90">SUM(CB8:CB33)</f>
        <v>39.028188118945195</v>
      </c>
      <c r="CC35" s="67">
        <f t="shared" si="90"/>
        <v>35.224198890986344</v>
      </c>
      <c r="CD35" s="67">
        <f t="shared" si="90"/>
        <v>32.450726456552104</v>
      </c>
      <c r="CE35" s="67">
        <f t="shared" si="90"/>
        <v>23.239405754102172</v>
      </c>
      <c r="CF35" s="69"/>
      <c r="CG35" s="67">
        <f t="shared" ref="CG35" si="91">CE35-CC35</f>
        <v>-11.984793136884171</v>
      </c>
      <c r="CH35" s="67">
        <f>SUM(CH8:CH33)</f>
        <v>10.707412082886739</v>
      </c>
      <c r="CI35" s="67">
        <f>SUM(CG35:CH35)</f>
        <v>-1.2773810539974324</v>
      </c>
      <c r="CK35" s="24" t="str">
        <f>BO35</f>
        <v>All occupations</v>
      </c>
      <c r="CL35" s="67">
        <f>SUM(CL8:CL33)</f>
        <v>9.4449547145234014</v>
      </c>
      <c r="CM35" s="67">
        <f t="shared" ref="CM35:CP35" si="92">SUM(CM8:CM33)</f>
        <v>8.5093571988765024</v>
      </c>
      <c r="CN35" s="67">
        <f t="shared" si="92"/>
        <v>10.351336604571646</v>
      </c>
      <c r="CO35" s="67">
        <f t="shared" si="92"/>
        <v>7.8212873138424301</v>
      </c>
      <c r="CP35" s="67">
        <f t="shared" si="92"/>
        <v>6.1637721602338038</v>
      </c>
      <c r="CQ35" s="69"/>
      <c r="CR35" s="67">
        <f t="shared" ref="CR35" si="93">CP35-CN35</f>
        <v>-4.1875644443378421</v>
      </c>
      <c r="CS35" s="67">
        <f>SUM(CS8:CS33)</f>
        <v>2.5099841659430733</v>
      </c>
      <c r="CT35" s="67">
        <f>SUM(CR35:CS35)</f>
        <v>-1.6775802783947689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Cornwall and the Isles of Scilly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Cornwall and the Isles of Scilly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Cornwall and the Isles of Scilly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Cornwall and the Isles of Scilly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Cornwall and the Isles of Scilly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Cornwall and the Isles of Scilly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Cornwall and the Isles of Scilly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Cornwall and the Isles of Scilly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Cornwall and the Isles of Scilly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5.9785128837030781</v>
      </c>
      <c r="C45" s="18">
        <f t="shared" si="104"/>
        <v>6.434442225784343</v>
      </c>
      <c r="D45" s="18">
        <f t="shared" si="104"/>
        <v>6.8289747125723599</v>
      </c>
      <c r="E45" s="18">
        <f t="shared" si="104"/>
        <v>6.5470342004145659</v>
      </c>
      <c r="F45" s="18">
        <f t="shared" si="104"/>
        <v>6.8661309235039036</v>
      </c>
      <c r="H45" s="68">
        <f t="shared" ref="H45:H70" si="105">IF(D8&gt;0,(H8/D8)*100,0)</f>
        <v>97.147467700591648</v>
      </c>
      <c r="I45" s="69">
        <f t="shared" ref="I45:I70" si="106">IF(D8&gt;0,I8/D8*100,0)</f>
        <v>73.677497991754237</v>
      </c>
      <c r="J45" s="69">
        <f t="shared" ref="J45:J70" si="107">IF(D8&gt;0,(J8/D8)*100,0)</f>
        <v>170.8249656923459</v>
      </c>
      <c r="L45" t="str">
        <f>A45</f>
        <v>11 Corporate managers and directors</v>
      </c>
      <c r="M45" s="18">
        <f t="shared" ref="M45:Q54" si="108">M8/M$35*100</f>
        <v>7.5928393705037598</v>
      </c>
      <c r="N45" s="18">
        <f t="shared" si="108"/>
        <v>8.1953872216106856</v>
      </c>
      <c r="O45" s="18">
        <f t="shared" si="108"/>
        <v>8.1684900640187124</v>
      </c>
      <c r="P45" s="18">
        <f t="shared" si="108"/>
        <v>7.3707758782045856</v>
      </c>
      <c r="Q45" s="18">
        <f t="shared" si="108"/>
        <v>7.4485257065514023</v>
      </c>
      <c r="S45" s="68">
        <f t="shared" ref="S45:S70" si="109">IF(O8&gt;0,(S8/O8)*100,0)</f>
        <v>80.363485882860815</v>
      </c>
      <c r="T45" s="69">
        <f t="shared" ref="T45:T70" si="110">IF(O8&gt;0,T8/O8*100,0)</f>
        <v>71.39736029960045</v>
      </c>
      <c r="U45" s="69">
        <f t="shared" ref="U45:U70" si="111">IF(O8&gt;0,(U8/O8)*100,0)</f>
        <v>151.76084618246125</v>
      </c>
      <c r="W45" t="str">
        <f>A45</f>
        <v>11 Corporate managers and directors</v>
      </c>
      <c r="X45" s="18">
        <f t="shared" ref="X45:AB54" si="112">X8/X$35*100</f>
        <v>9.0168607469969455</v>
      </c>
      <c r="Y45" s="18">
        <f t="shared" si="112"/>
        <v>10.097511861247787</v>
      </c>
      <c r="Z45" s="18">
        <f t="shared" si="112"/>
        <v>9.931682896373859</v>
      </c>
      <c r="AA45" s="18">
        <f t="shared" si="112"/>
        <v>8.7116026920959602</v>
      </c>
      <c r="AB45" s="18">
        <f t="shared" si="112"/>
        <v>8.4164460492638007</v>
      </c>
      <c r="AD45" s="68">
        <f t="shared" ref="AD45:AD70" si="113">IF(Z8&gt;0,(AD8/Z8)*100,0)</f>
        <v>12.985521469300723</v>
      </c>
      <c r="AE45" s="69">
        <f t="shared" ref="AE45:AE70" si="114">IF(Z8&gt;0,AE8/Z8*100,0)</f>
        <v>62.119281953911056</v>
      </c>
      <c r="AF45" s="69">
        <f t="shared" ref="AF45:AF70" si="115">IF(Z8&gt;0,(AF8/Z8)*100,0)</f>
        <v>75.104803423211777</v>
      </c>
      <c r="AH45" t="str">
        <f>L45</f>
        <v>11 Corporate managers and directors</v>
      </c>
      <c r="AI45" s="18">
        <f t="shared" ref="AI45:AM54" si="116">AI8/AI$35*100</f>
        <v>5.5692952538268052</v>
      </c>
      <c r="AJ45" s="18">
        <f t="shared" si="116"/>
        <v>6.6357592005946193</v>
      </c>
      <c r="AK45" s="18">
        <f t="shared" si="116"/>
        <v>6.9065156017905069</v>
      </c>
      <c r="AL45" s="18">
        <f t="shared" si="116"/>
        <v>6.0898608325266617</v>
      </c>
      <c r="AM45" s="18">
        <f t="shared" si="116"/>
        <v>5.6434495063400769</v>
      </c>
      <c r="AO45" s="68">
        <f t="shared" ref="AO45:AO70" si="117">IF(AK8&gt;0,(AO8/AK8)*100,0)</f>
        <v>-1.0138788379701575</v>
      </c>
      <c r="AP45" s="69">
        <f t="shared" ref="AP45:AP70" si="118">IF(AK8&gt;0,AP8/AK8*100,0)</f>
        <v>52.000712812591196</v>
      </c>
      <c r="AQ45" s="69">
        <f t="shared" ref="AQ45:AQ70" si="119">IF(AK8&gt;0,(AQ8/AK8)*100,0)</f>
        <v>50.986833974621035</v>
      </c>
      <c r="AS45" t="str">
        <f>W45</f>
        <v>11 Corporate managers and directors</v>
      </c>
      <c r="AT45" s="18">
        <f t="shared" ref="AT45:AX54" si="120">AT8/AT$35*100</f>
        <v>8.5518617111112185</v>
      </c>
      <c r="AU45" s="18">
        <f t="shared" si="120"/>
        <v>9.2697575796230591</v>
      </c>
      <c r="AV45" s="18">
        <f t="shared" si="120"/>
        <v>9.6351700729498049</v>
      </c>
      <c r="AW45" s="18">
        <f t="shared" si="120"/>
        <v>8.1241123761597844</v>
      </c>
      <c r="AX45" s="18">
        <f t="shared" si="120"/>
        <v>7.5815476534917252</v>
      </c>
      <c r="AZ45" s="68">
        <f t="shared" ref="AZ45:AZ70" si="121">IF(AV8&gt;0,(AZ8/AV8)*100,0)</f>
        <v>2.7097783812287135</v>
      </c>
      <c r="BA45" s="69">
        <f t="shared" ref="BA45:BA70" si="122">IF(AV8&gt;0,BA8/AV8*100,0)</f>
        <v>53.982730187760964</v>
      </c>
      <c r="BB45" s="69">
        <f t="shared" ref="BB45:BB70" si="123">IF(AV8&gt;0,(BB8/AV8)*100,0)</f>
        <v>56.692508568989673</v>
      </c>
      <c r="BD45" t="str">
        <f>AH45</f>
        <v>11 Corporate managers and directors</v>
      </c>
      <c r="BE45" s="18">
        <f t="shared" ref="BE45:BI54" si="124">BE8/BE$35*100</f>
        <v>5.1964115844554692</v>
      </c>
      <c r="BF45" s="18">
        <f t="shared" si="124"/>
        <v>5.9759820550304452</v>
      </c>
      <c r="BG45" s="18">
        <f t="shared" si="124"/>
        <v>6.4050317907572998</v>
      </c>
      <c r="BH45" s="18">
        <f t="shared" si="124"/>
        <v>5.3216719739943041</v>
      </c>
      <c r="BI45" s="18">
        <f t="shared" si="124"/>
        <v>5.3471652166330834</v>
      </c>
      <c r="BK45" s="68">
        <f t="shared" ref="BK45:BK70" si="125">IF(BG8&gt;0,(BK8/BG8)*100,0)</f>
        <v>-9.0061672747574786</v>
      </c>
      <c r="BL45" s="69">
        <f t="shared" ref="BL45:BL70" si="126">IF(BG8&gt;0,BL8/BG8*100,0)</f>
        <v>37.025392404822561</v>
      </c>
      <c r="BM45" s="69">
        <f t="shared" ref="BM45:BM70" si="127">IF(BG8&gt;0,(BM8/BG8)*100,0)</f>
        <v>28.019225130065077</v>
      </c>
      <c r="BO45" t="str">
        <f>AS45</f>
        <v>11 Corporate managers and directors</v>
      </c>
      <c r="BP45" s="18">
        <f t="shared" ref="BP45:BT54" si="128">BP8/BP$35*100</f>
        <v>4.0407303007028128</v>
      </c>
      <c r="BQ45" s="18">
        <f t="shared" si="128"/>
        <v>4.5527526500626525</v>
      </c>
      <c r="BR45" s="18">
        <f t="shared" si="128"/>
        <v>5.0984726297977776</v>
      </c>
      <c r="BS45" s="18">
        <f t="shared" si="128"/>
        <v>4.1182175032896335</v>
      </c>
      <c r="BT45" s="18">
        <f t="shared" si="128"/>
        <v>3.86896128388112</v>
      </c>
      <c r="BV45" s="68">
        <f t="shared" ref="BV45:BV70" si="129">IF(BR8&gt;0,(BV8/BR8)*100,0)</f>
        <v>-43.141808311998425</v>
      </c>
      <c r="BW45" s="69">
        <f t="shared" ref="BW45:BW70" si="130">IF(BR8&gt;0,BW8/BR8*100,0)</f>
        <v>33.860271685086765</v>
      </c>
      <c r="BX45" s="69">
        <f t="shared" ref="BX45:BX70" si="131">IF(BR8&gt;0,(BX8/BR8)*100,0)</f>
        <v>-9.2815366269116595</v>
      </c>
      <c r="BZ45" t="str">
        <f>BD45</f>
        <v>11 Corporate managers and directors</v>
      </c>
      <c r="CA45" s="18">
        <f t="shared" ref="CA45:CE54" si="132">CA8/CA$35*100</f>
        <v>4.1626355813398286</v>
      </c>
      <c r="CB45" s="18">
        <f t="shared" si="132"/>
        <v>5.091575489953124</v>
      </c>
      <c r="CC45" s="18">
        <f t="shared" si="132"/>
        <v>5.5665124413744227</v>
      </c>
      <c r="CD45" s="18">
        <f t="shared" si="132"/>
        <v>5.1821903455478919</v>
      </c>
      <c r="CE45" s="18">
        <f t="shared" si="132"/>
        <v>6.6184571393814426</v>
      </c>
      <c r="CG45" s="68">
        <f t="shared" ref="CG45:CG70" si="133">IF(CC8&gt;0,(CG8/CC8)*100,0)</f>
        <v>-21.556408268065468</v>
      </c>
      <c r="CH45" s="69">
        <f t="shared" ref="CH45:CH70" si="134">IF(CC8&gt;0,CH8/CC8*100,0)</f>
        <v>32.857072657492552</v>
      </c>
      <c r="CI45" s="69">
        <f t="shared" ref="CI45:CI70" si="135">IF(CC8&gt;0,(CI8/CC8)*100,0)</f>
        <v>11.300664389427084</v>
      </c>
      <c r="CK45" t="str">
        <f>BO45</f>
        <v>11 Corporate managers and directors</v>
      </c>
      <c r="CL45" s="18">
        <f t="shared" ref="CL45:CP54" si="136">CL8/CL$35*100</f>
        <v>2.3670482840876756</v>
      </c>
      <c r="CM45" s="18">
        <f t="shared" si="136"/>
        <v>3.3865509927398554</v>
      </c>
      <c r="CN45" s="18">
        <f t="shared" si="136"/>
        <v>3.5256863479556908</v>
      </c>
      <c r="CO45" s="18">
        <f t="shared" si="136"/>
        <v>3.615027279163094</v>
      </c>
      <c r="CP45" s="18">
        <f t="shared" si="136"/>
        <v>3.8722441967367809</v>
      </c>
      <c r="CR45" s="68">
        <f t="shared" ref="CR45:CR70" si="137">IF(CN8&gt;0,(CR8/CN8)*100,0)</f>
        <v>-34.601285867207253</v>
      </c>
      <c r="CS45" s="69">
        <f t="shared" ref="CS45:CS70" si="138">IF(CN8&gt;0,CS8/CN8*100,0)</f>
        <v>27.163742529555769</v>
      </c>
      <c r="CT45" s="69">
        <f t="shared" ref="CT45:CT70" si="139">IF(CN8&gt;0,(CT8/CN8)*100,0)</f>
        <v>-7.437543337651487</v>
      </c>
    </row>
    <row r="46" spans="1:98" x14ac:dyDescent="0.2">
      <c r="A46" t="str">
        <f t="shared" si="103"/>
        <v>12 Other managers and proprietors</v>
      </c>
      <c r="B46" s="18">
        <f t="shared" si="104"/>
        <v>3.5079281580530552</v>
      </c>
      <c r="C46" s="18">
        <f t="shared" si="104"/>
        <v>3.7739846057273136</v>
      </c>
      <c r="D46" s="18">
        <f t="shared" si="104"/>
        <v>3.3867730178474851</v>
      </c>
      <c r="E46" s="18">
        <f t="shared" si="104"/>
        <v>4.4699742985005395</v>
      </c>
      <c r="F46" s="18">
        <f t="shared" si="104"/>
        <v>5.2375758457743782</v>
      </c>
      <c r="H46" s="68">
        <f t="shared" si="105"/>
        <v>203.23467480405739</v>
      </c>
      <c r="I46" s="69">
        <f t="shared" si="106"/>
        <v>122.3483741330656</v>
      </c>
      <c r="J46" s="69">
        <f t="shared" si="107"/>
        <v>325.58304893712301</v>
      </c>
      <c r="L46" t="str">
        <f t="shared" ref="L46:L69" si="140">A46</f>
        <v>12 Other managers and proprietors</v>
      </c>
      <c r="M46" s="18">
        <f t="shared" si="108"/>
        <v>4.0995415538782813</v>
      </c>
      <c r="N46" s="18">
        <f t="shared" si="108"/>
        <v>4.4370492874026901</v>
      </c>
      <c r="O46" s="18">
        <f t="shared" si="108"/>
        <v>4.3321626558990838</v>
      </c>
      <c r="P46" s="18">
        <f t="shared" si="108"/>
        <v>5.4857171011746839</v>
      </c>
      <c r="Q46" s="18">
        <f t="shared" si="108"/>
        <v>6.4786945961697606</v>
      </c>
      <c r="S46" s="68">
        <f t="shared" si="109"/>
        <v>195.80317968501276</v>
      </c>
      <c r="T46" s="69">
        <f t="shared" si="110"/>
        <v>117.52566478859106</v>
      </c>
      <c r="U46" s="69">
        <f t="shared" si="111"/>
        <v>313.32884447360379</v>
      </c>
      <c r="W46" t="str">
        <f t="shared" ref="W46:W69" si="141">A46</f>
        <v>12 Other managers and proprietors</v>
      </c>
      <c r="X46" s="18">
        <f t="shared" si="112"/>
        <v>4.9664112712287674</v>
      </c>
      <c r="Y46" s="18">
        <f t="shared" si="112"/>
        <v>5.5231671341416373</v>
      </c>
      <c r="Z46" s="18">
        <f t="shared" si="112"/>
        <v>5.2842038304547589</v>
      </c>
      <c r="AA46" s="18">
        <f t="shared" si="112"/>
        <v>6.547758505088022</v>
      </c>
      <c r="AB46" s="18">
        <f t="shared" si="112"/>
        <v>7.2133306007047118</v>
      </c>
      <c r="AD46" s="68">
        <f t="shared" si="113"/>
        <v>82.00074716547671</v>
      </c>
      <c r="AE46" s="69">
        <f t="shared" si="114"/>
        <v>101.96434089132704</v>
      </c>
      <c r="AF46" s="69">
        <f t="shared" si="115"/>
        <v>183.96508805680375</v>
      </c>
      <c r="AH46" t="str">
        <f t="shared" ref="AH46:AH69" si="142">L46</f>
        <v>12 Other managers and proprietors</v>
      </c>
      <c r="AI46" s="18">
        <f t="shared" si="116"/>
        <v>4.5923586372523406</v>
      </c>
      <c r="AJ46" s="18">
        <f t="shared" si="116"/>
        <v>5.4589350462303541</v>
      </c>
      <c r="AK46" s="18">
        <f t="shared" si="116"/>
        <v>5.6306305587283427</v>
      </c>
      <c r="AL46" s="18">
        <f t="shared" si="116"/>
        <v>6.7537334595147174</v>
      </c>
      <c r="AM46" s="18">
        <f t="shared" si="116"/>
        <v>7.6432159203003751</v>
      </c>
      <c r="AO46" s="68">
        <f t="shared" si="117"/>
        <v>64.440108848716989</v>
      </c>
      <c r="AP46" s="69">
        <f t="shared" si="118"/>
        <v>88.874261189619162</v>
      </c>
      <c r="AQ46" s="69">
        <f t="shared" si="119"/>
        <v>153.31437003833614</v>
      </c>
      <c r="AS46" t="str">
        <f t="shared" ref="AS46:AS69" si="143">W46</f>
        <v>12 Other managers and proprietors</v>
      </c>
      <c r="AT46" s="18">
        <f t="shared" si="120"/>
        <v>5.1029298803577676</v>
      </c>
      <c r="AU46" s="18">
        <f t="shared" si="120"/>
        <v>5.5483099398718077</v>
      </c>
      <c r="AV46" s="18">
        <f t="shared" si="120"/>
        <v>5.4350068392713187</v>
      </c>
      <c r="AW46" s="18">
        <f t="shared" si="120"/>
        <v>6.4274352229430534</v>
      </c>
      <c r="AX46" s="18">
        <f t="shared" si="120"/>
        <v>6.1684521179457317</v>
      </c>
      <c r="AZ46" s="68">
        <f t="shared" si="121"/>
        <v>48.145822998702272</v>
      </c>
      <c r="BA46" s="69">
        <f t="shared" si="122"/>
        <v>84.838359996449213</v>
      </c>
      <c r="BB46" s="69">
        <f t="shared" si="123"/>
        <v>132.98418299515146</v>
      </c>
      <c r="BD46" t="str">
        <f t="shared" ref="BD46:BD69" si="144">AH46</f>
        <v>12 Other managers and proprietors</v>
      </c>
      <c r="BE46" s="18">
        <f t="shared" si="124"/>
        <v>3.5189319250497992</v>
      </c>
      <c r="BF46" s="18">
        <f t="shared" si="124"/>
        <v>3.3491161340714481</v>
      </c>
      <c r="BG46" s="18">
        <f t="shared" si="124"/>
        <v>3.5805261530172259</v>
      </c>
      <c r="BH46" s="18">
        <f t="shared" si="124"/>
        <v>3.771998046491134</v>
      </c>
      <c r="BI46" s="18">
        <f t="shared" si="124"/>
        <v>3.880125354246676</v>
      </c>
      <c r="BK46" s="68">
        <f t="shared" si="125"/>
        <v>18.115950987646944</v>
      </c>
      <c r="BL46" s="69">
        <f t="shared" si="126"/>
        <v>49.107005777244972</v>
      </c>
      <c r="BM46" s="69">
        <f t="shared" si="127"/>
        <v>67.222956764891919</v>
      </c>
      <c r="BO46" t="str">
        <f t="shared" ref="BO46:BO69" si="145">AS46</f>
        <v>12 Other managers and proprietors</v>
      </c>
      <c r="BP46" s="18">
        <f t="shared" si="128"/>
        <v>3.9381294599618046</v>
      </c>
      <c r="BQ46" s="18">
        <f t="shared" si="128"/>
        <v>4.3364053705724697</v>
      </c>
      <c r="BR46" s="18">
        <f t="shared" si="128"/>
        <v>4.5881084587151522</v>
      </c>
      <c r="BS46" s="18">
        <f t="shared" si="128"/>
        <v>5.3122253457381845</v>
      </c>
      <c r="BT46" s="18">
        <f t="shared" si="128"/>
        <v>5.4813159093040218</v>
      </c>
      <c r="BV46" s="68">
        <f t="shared" si="129"/>
        <v>-10.486217542055092</v>
      </c>
      <c r="BW46" s="69">
        <f t="shared" si="130"/>
        <v>55.411289472797606</v>
      </c>
      <c r="BX46" s="69">
        <f t="shared" si="131"/>
        <v>44.925071930742519</v>
      </c>
      <c r="BZ46" t="str">
        <f t="shared" ref="BZ46:BZ69" si="146">BD46</f>
        <v>12 Other managers and proprietors</v>
      </c>
      <c r="CA46" s="18">
        <f t="shared" si="132"/>
        <v>4.2447503075416364</v>
      </c>
      <c r="CB46" s="18">
        <f t="shared" si="132"/>
        <v>5.0145222307085184</v>
      </c>
      <c r="CC46" s="18">
        <f t="shared" si="132"/>
        <v>5.2016171887184273</v>
      </c>
      <c r="CD46" s="18">
        <f t="shared" si="132"/>
        <v>6.210596127598202</v>
      </c>
      <c r="CE46" s="18">
        <f t="shared" si="132"/>
        <v>7.4482347655676646</v>
      </c>
      <c r="CG46" s="68">
        <f t="shared" si="133"/>
        <v>-5.5289235997121597</v>
      </c>
      <c r="CH46" s="69">
        <f t="shared" si="134"/>
        <v>45.347639763120071</v>
      </c>
      <c r="CI46" s="69">
        <f t="shared" si="135"/>
        <v>39.818716163407913</v>
      </c>
      <c r="CK46" t="str">
        <f t="shared" ref="CK46:CK69" si="147">BO46</f>
        <v>12 Other managers and proprietors</v>
      </c>
      <c r="CL46" s="18">
        <f t="shared" si="136"/>
        <v>3.3797259434618874</v>
      </c>
      <c r="CM46" s="18">
        <f t="shared" si="136"/>
        <v>3.5052438969580124</v>
      </c>
      <c r="CN46" s="18">
        <f t="shared" si="136"/>
        <v>3.6741662621137579</v>
      </c>
      <c r="CO46" s="18">
        <f t="shared" si="136"/>
        <v>4.8078988252716854</v>
      </c>
      <c r="CP46" s="18">
        <f t="shared" si="136"/>
        <v>6.3708548338252955</v>
      </c>
      <c r="CR46" s="68">
        <f t="shared" si="137"/>
        <v>3.2497598382683526</v>
      </c>
      <c r="CS46" s="69">
        <f t="shared" si="138"/>
        <v>37.897626873212381</v>
      </c>
      <c r="CT46" s="69">
        <f t="shared" si="139"/>
        <v>41.147386711480735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16.294120177783874</v>
      </c>
      <c r="C47" s="18">
        <f t="shared" si="104"/>
        <v>16.524628419491354</v>
      </c>
      <c r="D47" s="18">
        <f t="shared" si="104"/>
        <v>16.425884815051631</v>
      </c>
      <c r="E47" s="18">
        <f t="shared" si="104"/>
        <v>16.24342224567193</v>
      </c>
      <c r="F47" s="18">
        <f t="shared" si="104"/>
        <v>16.036967434496734</v>
      </c>
      <c r="H47" s="68">
        <f t="shared" si="105"/>
        <v>91.437979330424554</v>
      </c>
      <c r="I47" s="69">
        <f t="shared" si="106"/>
        <v>54.208129233106362</v>
      </c>
      <c r="J47" s="69">
        <f t="shared" si="107"/>
        <v>145.6461085635309</v>
      </c>
      <c r="L47" t="str">
        <f t="shared" si="140"/>
        <v>21 Science, research, engineering and technology professionals</v>
      </c>
      <c r="M47" s="18">
        <f t="shared" si="108"/>
        <v>9.3220328953794098</v>
      </c>
      <c r="N47" s="18">
        <f t="shared" si="108"/>
        <v>9.6359510055586579</v>
      </c>
      <c r="O47" s="18">
        <f t="shared" si="108"/>
        <v>9.5729171058437643</v>
      </c>
      <c r="P47" s="18">
        <f t="shared" si="108"/>
        <v>9.8607117653037033</v>
      </c>
      <c r="Q47" s="18">
        <f t="shared" si="108"/>
        <v>9.7211546030120122</v>
      </c>
      <c r="S47" s="68">
        <f t="shared" si="109"/>
        <v>100.86008230618847</v>
      </c>
      <c r="T47" s="69">
        <f t="shared" si="110"/>
        <v>59.836623288191269</v>
      </c>
      <c r="U47" s="69">
        <f t="shared" si="111"/>
        <v>160.69670559437975</v>
      </c>
      <c r="W47" t="str">
        <f t="shared" si="141"/>
        <v>21 Science, research, engineering and technology professionals</v>
      </c>
      <c r="X47" s="18">
        <f t="shared" si="112"/>
        <v>8.3429997443852724</v>
      </c>
      <c r="Y47" s="18">
        <f t="shared" si="112"/>
        <v>8.3844628748545755</v>
      </c>
      <c r="Z47" s="18">
        <f t="shared" si="112"/>
        <v>8.1578680449569525</v>
      </c>
      <c r="AA47" s="18">
        <f t="shared" si="112"/>
        <v>7.6524221638703285</v>
      </c>
      <c r="AB47" s="18">
        <f t="shared" si="112"/>
        <v>6.8244778322005164</v>
      </c>
      <c r="AD47" s="68">
        <f t="shared" si="113"/>
        <v>11.53460829563643</v>
      </c>
      <c r="AE47" s="69">
        <f t="shared" si="114"/>
        <v>44.223881323924793</v>
      </c>
      <c r="AF47" s="69">
        <f t="shared" si="115"/>
        <v>55.75848961956121</v>
      </c>
      <c r="AH47" t="str">
        <f t="shared" si="142"/>
        <v>21 Science, research, engineering and technology professionals</v>
      </c>
      <c r="AI47" s="18">
        <f t="shared" si="116"/>
        <v>2.7510986986838168</v>
      </c>
      <c r="AJ47" s="18">
        <f t="shared" si="116"/>
        <v>2.865051964717694</v>
      </c>
      <c r="AK47" s="18">
        <f t="shared" si="116"/>
        <v>3.1005359389631781</v>
      </c>
      <c r="AL47" s="18">
        <f t="shared" si="116"/>
        <v>3.0783563855243949</v>
      </c>
      <c r="AM47" s="18">
        <f t="shared" si="116"/>
        <v>2.9652342764340278</v>
      </c>
      <c r="AO47" s="68">
        <f t="shared" si="117"/>
        <v>15.853965077060437</v>
      </c>
      <c r="AP47" s="69">
        <f t="shared" si="118"/>
        <v>43.849135051515603</v>
      </c>
      <c r="AQ47" s="69">
        <f t="shared" si="119"/>
        <v>59.70310012857604</v>
      </c>
      <c r="AS47" t="str">
        <f t="shared" si="143"/>
        <v>21 Science, research, engineering and technology professionals</v>
      </c>
      <c r="AT47" s="18">
        <f t="shared" si="120"/>
        <v>8.1194814410907625</v>
      </c>
      <c r="AU47" s="18">
        <f t="shared" si="120"/>
        <v>8.0689717905052465</v>
      </c>
      <c r="AV47" s="18">
        <f t="shared" si="120"/>
        <v>7.6400936505358192</v>
      </c>
      <c r="AW47" s="18">
        <f t="shared" si="120"/>
        <v>6.5011353250456834</v>
      </c>
      <c r="AX47" s="18">
        <f t="shared" si="120"/>
        <v>5.2932764835451511</v>
      </c>
      <c r="AZ47" s="68">
        <f t="shared" si="121"/>
        <v>-9.5644456691292099</v>
      </c>
      <c r="BA47" s="69">
        <f t="shared" si="122"/>
        <v>35.788441503855637</v>
      </c>
      <c r="BB47" s="69">
        <f t="shared" si="123"/>
        <v>26.22399583472642</v>
      </c>
      <c r="BD47" t="str">
        <f t="shared" si="144"/>
        <v>21 Science, research, engineering and technology professionals</v>
      </c>
      <c r="BE47" s="18">
        <f t="shared" si="124"/>
        <v>3.0212924303508171</v>
      </c>
      <c r="BF47" s="18">
        <f t="shared" si="124"/>
        <v>3.254886657678119</v>
      </c>
      <c r="BG47" s="18">
        <f t="shared" si="124"/>
        <v>3.6448277112785901</v>
      </c>
      <c r="BH47" s="18">
        <f t="shared" si="124"/>
        <v>3.3246591182530647</v>
      </c>
      <c r="BI47" s="18">
        <f t="shared" si="124"/>
        <v>3.195743879513286</v>
      </c>
      <c r="BK47" s="68">
        <f t="shared" si="125"/>
        <v>-4.4337364567735795</v>
      </c>
      <c r="BL47" s="69">
        <f t="shared" si="126"/>
        <v>26.792850949123594</v>
      </c>
      <c r="BM47" s="69">
        <f t="shared" si="127"/>
        <v>22.35911449235001</v>
      </c>
      <c r="BO47" t="str">
        <f t="shared" si="145"/>
        <v>21 Science, research, engineering and technology professionals</v>
      </c>
      <c r="BP47" s="18">
        <f t="shared" si="128"/>
        <v>2.0459116403021569</v>
      </c>
      <c r="BQ47" s="18">
        <f t="shared" si="128"/>
        <v>2.2120504049069223</v>
      </c>
      <c r="BR47" s="18">
        <f t="shared" si="128"/>
        <v>2.6276415428453497</v>
      </c>
      <c r="BS47" s="18">
        <f t="shared" si="128"/>
        <v>2.4123183001775126</v>
      </c>
      <c r="BT47" s="18">
        <f t="shared" si="128"/>
        <v>2.4028008310329705</v>
      </c>
      <c r="BV47" s="68">
        <f t="shared" si="129"/>
        <v>-31.484251620521921</v>
      </c>
      <c r="BW47" s="69">
        <f t="shared" si="130"/>
        <v>28.175989539413415</v>
      </c>
      <c r="BX47" s="69">
        <f t="shared" si="131"/>
        <v>-3.3082620811085013</v>
      </c>
      <c r="BZ47" t="str">
        <f t="shared" si="146"/>
        <v>21 Science, research, engineering and technology professionals</v>
      </c>
      <c r="CA47" s="18">
        <f t="shared" si="132"/>
        <v>1.7439795866757071</v>
      </c>
      <c r="CB47" s="18">
        <f t="shared" si="132"/>
        <v>2.0441860850670515</v>
      </c>
      <c r="CC47" s="18">
        <f t="shared" si="132"/>
        <v>2.2918351418324039</v>
      </c>
      <c r="CD47" s="18">
        <f t="shared" si="132"/>
        <v>2.2214279052221628</v>
      </c>
      <c r="CE47" s="18">
        <f t="shared" si="132"/>
        <v>2.2216453476572768</v>
      </c>
      <c r="CG47" s="68">
        <f t="shared" si="133"/>
        <v>-36.044889864431639</v>
      </c>
      <c r="CH47" s="69">
        <f t="shared" si="134"/>
        <v>22.832591426033424</v>
      </c>
      <c r="CI47" s="69">
        <f t="shared" si="135"/>
        <v>-13.212298438398218</v>
      </c>
      <c r="CK47" t="str">
        <f t="shared" si="147"/>
        <v>21 Science, research, engineering and technology professionals</v>
      </c>
      <c r="CL47" s="18">
        <f t="shared" si="136"/>
        <v>0.91035426268235087</v>
      </c>
      <c r="CM47" s="18">
        <f t="shared" si="136"/>
        <v>1.3838673812576989</v>
      </c>
      <c r="CN47" s="18">
        <f t="shared" si="136"/>
        <v>1.7414671688946695</v>
      </c>
      <c r="CO47" s="18">
        <f t="shared" si="136"/>
        <v>2.0767824812240123</v>
      </c>
      <c r="CP47" s="18">
        <f t="shared" si="136"/>
        <v>2.343821305407817</v>
      </c>
      <c r="CR47" s="68">
        <f t="shared" si="137"/>
        <v>-19.858152099546185</v>
      </c>
      <c r="CS47" s="69">
        <f t="shared" si="138"/>
        <v>26.031673668071161</v>
      </c>
      <c r="CT47" s="69">
        <f t="shared" si="139"/>
        <v>6.1735215685249738</v>
      </c>
    </row>
    <row r="48" spans="1:98" x14ac:dyDescent="0.2">
      <c r="A48" t="str">
        <f t="shared" si="103"/>
        <v>22 Health professionals</v>
      </c>
      <c r="B48" s="18">
        <f t="shared" si="104"/>
        <v>20.193504419885933</v>
      </c>
      <c r="C48" s="18">
        <f t="shared" si="104"/>
        <v>21.0537349519362</v>
      </c>
      <c r="D48" s="18">
        <f t="shared" si="104"/>
        <v>21.662572022395164</v>
      </c>
      <c r="E48" s="18">
        <f t="shared" si="104"/>
        <v>22.357632127310819</v>
      </c>
      <c r="F48" s="18">
        <f t="shared" si="104"/>
        <v>22.733431766368451</v>
      </c>
      <c r="H48" s="68">
        <f t="shared" si="105"/>
        <v>105.77357746702482</v>
      </c>
      <c r="I48" s="69">
        <f t="shared" si="106"/>
        <v>74.747149609013846</v>
      </c>
      <c r="J48" s="69">
        <f t="shared" si="107"/>
        <v>180.52072707603867</v>
      </c>
      <c r="L48" t="str">
        <f t="shared" si="140"/>
        <v>22 Health professionals</v>
      </c>
      <c r="M48" s="18">
        <f t="shared" si="108"/>
        <v>8.3472430441188106</v>
      </c>
      <c r="N48" s="18">
        <f t="shared" si="108"/>
        <v>8.8940680712212536</v>
      </c>
      <c r="O48" s="18">
        <f t="shared" si="108"/>
        <v>8.6689328032563431</v>
      </c>
      <c r="P48" s="18">
        <f t="shared" si="108"/>
        <v>8.5632629360584467</v>
      </c>
      <c r="Q48" s="18">
        <f t="shared" si="108"/>
        <v>8.3350782186930346</v>
      </c>
      <c r="S48" s="68">
        <f t="shared" si="109"/>
        <v>90.179686717463582</v>
      </c>
      <c r="T48" s="69">
        <f t="shared" si="110"/>
        <v>75.195883771601345</v>
      </c>
      <c r="U48" s="69">
        <f t="shared" si="111"/>
        <v>165.37557048906493</v>
      </c>
      <c r="W48" t="str">
        <f t="shared" si="141"/>
        <v>22 Health professionals</v>
      </c>
      <c r="X48" s="18">
        <f t="shared" si="112"/>
        <v>8.6641951354723599</v>
      </c>
      <c r="Y48" s="18">
        <f t="shared" si="112"/>
        <v>9.2554593298739576</v>
      </c>
      <c r="Z48" s="18">
        <f t="shared" si="112"/>
        <v>9.0074383323929847</v>
      </c>
      <c r="AA48" s="18">
        <f t="shared" si="112"/>
        <v>8.9829978599661953</v>
      </c>
      <c r="AB48" s="18">
        <f t="shared" si="112"/>
        <v>8.287645524975968</v>
      </c>
      <c r="AD48" s="68">
        <f t="shared" si="113"/>
        <v>22.672372627705119</v>
      </c>
      <c r="AE48" s="69">
        <f t="shared" si="114"/>
        <v>67.65539580938929</v>
      </c>
      <c r="AF48" s="69">
        <f t="shared" si="115"/>
        <v>90.327768437094392</v>
      </c>
      <c r="AH48" t="str">
        <f t="shared" si="142"/>
        <v>22 Health professionals</v>
      </c>
      <c r="AI48" s="18">
        <f t="shared" si="116"/>
        <v>13.717952612345407</v>
      </c>
      <c r="AJ48" s="18">
        <f t="shared" si="116"/>
        <v>11.12600095937607</v>
      </c>
      <c r="AK48" s="18">
        <f t="shared" si="116"/>
        <v>9.7218053723805813</v>
      </c>
      <c r="AL48" s="18">
        <f t="shared" si="116"/>
        <v>5.5207836092299294</v>
      </c>
      <c r="AM48" s="18">
        <f t="shared" si="116"/>
        <v>1.9036708505540467</v>
      </c>
      <c r="AO48" s="68">
        <f t="shared" si="117"/>
        <v>-76.278967004848525</v>
      </c>
      <c r="AP48" s="69">
        <f t="shared" si="118"/>
        <v>20.465750794916449</v>
      </c>
      <c r="AQ48" s="69">
        <f t="shared" si="119"/>
        <v>-55.813216209932072</v>
      </c>
      <c r="AS48" t="str">
        <f t="shared" si="143"/>
        <v>22 Health professionals</v>
      </c>
      <c r="AT48" s="18">
        <f t="shared" si="120"/>
        <v>2.0031148138189305</v>
      </c>
      <c r="AU48" s="18">
        <f t="shared" si="120"/>
        <v>2.2001329015321764</v>
      </c>
      <c r="AV48" s="18">
        <f t="shared" si="120"/>
        <v>2.3433637478309977</v>
      </c>
      <c r="AW48" s="18">
        <f t="shared" si="120"/>
        <v>2.3139597587959351</v>
      </c>
      <c r="AX48" s="18">
        <f t="shared" si="120"/>
        <v>2.1783362707992282</v>
      </c>
      <c r="AZ48" s="68">
        <f t="shared" si="121"/>
        <v>21.338472602275669</v>
      </c>
      <c r="BA48" s="69">
        <f t="shared" si="122"/>
        <v>60.292229018646694</v>
      </c>
      <c r="BB48" s="69">
        <f t="shared" si="123"/>
        <v>81.630701620922352</v>
      </c>
      <c r="BD48" t="str">
        <f t="shared" si="144"/>
        <v>22 Health professionals</v>
      </c>
      <c r="BE48" s="18">
        <f t="shared" si="124"/>
        <v>1.6813763772521397</v>
      </c>
      <c r="BF48" s="18">
        <f t="shared" si="124"/>
        <v>2.2134201709615677</v>
      </c>
      <c r="BG48" s="18">
        <f t="shared" si="124"/>
        <v>2.3185088927292297</v>
      </c>
      <c r="BH48" s="18">
        <f t="shared" si="124"/>
        <v>2.5224737455802178</v>
      </c>
      <c r="BI48" s="18">
        <f t="shared" si="124"/>
        <v>2.6596408068886879</v>
      </c>
      <c r="BK48" s="68">
        <f t="shared" si="125"/>
        <v>25.032773955704172</v>
      </c>
      <c r="BL48" s="69">
        <f t="shared" si="126"/>
        <v>61.801429300460654</v>
      </c>
      <c r="BM48" s="69">
        <f t="shared" si="127"/>
        <v>86.834203256164827</v>
      </c>
      <c r="BO48" t="str">
        <f t="shared" si="145"/>
        <v>22 Health professionals</v>
      </c>
      <c r="BP48" s="18">
        <f t="shared" si="128"/>
        <v>1.4164686649109095</v>
      </c>
      <c r="BQ48" s="18">
        <f t="shared" si="128"/>
        <v>1.7823645609269041</v>
      </c>
      <c r="BR48" s="18">
        <f t="shared" si="128"/>
        <v>1.8049258569213502</v>
      </c>
      <c r="BS48" s="18">
        <f t="shared" si="128"/>
        <v>1.8460058279307967</v>
      </c>
      <c r="BT48" s="18">
        <f t="shared" si="128"/>
        <v>1.7144806058904276</v>
      </c>
      <c r="BV48" s="68">
        <f t="shared" si="129"/>
        <v>-28.827542477139385</v>
      </c>
      <c r="BW48" s="69">
        <f t="shared" si="130"/>
        <v>44.650852686526576</v>
      </c>
      <c r="BX48" s="69">
        <f t="shared" si="131"/>
        <v>15.823310209387193</v>
      </c>
      <c r="BZ48" t="str">
        <f t="shared" si="146"/>
        <v>22 Health professionals</v>
      </c>
      <c r="CA48" s="18">
        <f t="shared" si="132"/>
        <v>1.1054620699049618</v>
      </c>
      <c r="CB48" s="18">
        <f t="shared" si="132"/>
        <v>1.4054761256502866</v>
      </c>
      <c r="CC48" s="18">
        <f t="shared" si="132"/>
        <v>1.4303347658064671</v>
      </c>
      <c r="CD48" s="18">
        <f t="shared" si="132"/>
        <v>1.4778829402625242</v>
      </c>
      <c r="CE48" s="18">
        <f t="shared" si="132"/>
        <v>1.4788821786718513</v>
      </c>
      <c r="CG48" s="68">
        <f t="shared" si="133"/>
        <v>-31.785017077215194</v>
      </c>
      <c r="CH48" s="69">
        <f t="shared" si="134"/>
        <v>32.827343598321505</v>
      </c>
      <c r="CI48" s="69">
        <f t="shared" si="135"/>
        <v>1.0423265211063146</v>
      </c>
      <c r="CK48" t="str">
        <f t="shared" si="147"/>
        <v>22 Health professionals</v>
      </c>
      <c r="CL48" s="18">
        <f t="shared" si="136"/>
        <v>0.44202504911277374</v>
      </c>
      <c r="CM48" s="18">
        <f t="shared" si="136"/>
        <v>0.56409585053347822</v>
      </c>
      <c r="CN48" s="18">
        <f t="shared" si="136"/>
        <v>0.60387913496978796</v>
      </c>
      <c r="CO48" s="18">
        <f t="shared" si="136"/>
        <v>1.2161689744988626</v>
      </c>
      <c r="CP48" s="18">
        <f t="shared" si="136"/>
        <v>2.092844079030614</v>
      </c>
      <c r="CR48" s="68">
        <f t="shared" si="137"/>
        <v>106.36545303719018</v>
      </c>
      <c r="CS48" s="69">
        <f t="shared" si="138"/>
        <v>79.8482265383699</v>
      </c>
      <c r="CT48" s="69">
        <f t="shared" si="139"/>
        <v>186.21367957556009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31.129700978891812</v>
      </c>
      <c r="C49" s="18">
        <f t="shared" si="104"/>
        <v>28.22140382185464</v>
      </c>
      <c r="D49" s="18">
        <f t="shared" si="104"/>
        <v>27.89949890694723</v>
      </c>
      <c r="E49" s="18">
        <f t="shared" si="104"/>
        <v>25.222865652553722</v>
      </c>
      <c r="F49" s="18">
        <f t="shared" si="104"/>
        <v>21.647587663083371</v>
      </c>
      <c r="H49" s="68">
        <f t="shared" si="105"/>
        <v>52.141513114560404</v>
      </c>
      <c r="I49" s="69">
        <f t="shared" si="106"/>
        <v>63.959500729879139</v>
      </c>
      <c r="J49" s="69">
        <f t="shared" si="107"/>
        <v>116.10101384443954</v>
      </c>
      <c r="L49" t="str">
        <f t="shared" si="140"/>
        <v>23 Teaching and other educational professionals</v>
      </c>
      <c r="M49" s="18">
        <f t="shared" si="108"/>
        <v>24.468138023007256</v>
      </c>
      <c r="N49" s="18">
        <f t="shared" si="108"/>
        <v>22.585879826070439</v>
      </c>
      <c r="O49" s="18">
        <f t="shared" si="108"/>
        <v>22.43342495000709</v>
      </c>
      <c r="P49" s="18">
        <f t="shared" si="108"/>
        <v>19.976313818273422</v>
      </c>
      <c r="Q49" s="18">
        <f t="shared" si="108"/>
        <v>16.743189328560764</v>
      </c>
      <c r="S49" s="68">
        <f t="shared" si="109"/>
        <v>47.625944604070604</v>
      </c>
      <c r="T49" s="69">
        <f t="shared" si="110"/>
        <v>65.094370678676398</v>
      </c>
      <c r="U49" s="69">
        <f t="shared" si="111"/>
        <v>112.72031528274699</v>
      </c>
      <c r="W49" t="str">
        <f t="shared" si="141"/>
        <v>23 Teaching and other educational professionals</v>
      </c>
      <c r="X49" s="18">
        <f t="shared" si="112"/>
        <v>8.1868465354944409</v>
      </c>
      <c r="Y49" s="18">
        <f t="shared" si="112"/>
        <v>6.7991286650662159</v>
      </c>
      <c r="Z49" s="18">
        <f t="shared" si="112"/>
        <v>6.7775282506721588</v>
      </c>
      <c r="AA49" s="18">
        <f t="shared" si="112"/>
        <v>5.3117634837302523</v>
      </c>
      <c r="AB49" s="18">
        <f t="shared" si="112"/>
        <v>3.5463548969743059</v>
      </c>
      <c r="AD49" s="68">
        <f t="shared" si="113"/>
        <v>-30.236581470712494</v>
      </c>
      <c r="AE49" s="69">
        <f t="shared" si="114"/>
        <v>45.039863191132206</v>
      </c>
      <c r="AF49" s="69">
        <f t="shared" si="115"/>
        <v>14.80328172041972</v>
      </c>
      <c r="AH49" t="str">
        <f t="shared" si="142"/>
        <v>23 Teaching and other educational professionals</v>
      </c>
      <c r="AI49" s="18">
        <f t="shared" si="116"/>
        <v>3.8902338313013902</v>
      </c>
      <c r="AJ49" s="18">
        <f t="shared" si="116"/>
        <v>2.4959472937668146</v>
      </c>
      <c r="AK49" s="18">
        <f t="shared" si="116"/>
        <v>2.0768756097037016</v>
      </c>
      <c r="AL49" s="18">
        <f t="shared" si="116"/>
        <v>1.4762119245893026</v>
      </c>
      <c r="AM49" s="18">
        <f t="shared" si="116"/>
        <v>1.3634812422522291</v>
      </c>
      <c r="AO49" s="68">
        <f t="shared" si="117"/>
        <v>-20.47066673541336</v>
      </c>
      <c r="AP49" s="69">
        <f t="shared" si="118"/>
        <v>27.429347010593951</v>
      </c>
      <c r="AQ49" s="69">
        <f t="shared" si="119"/>
        <v>6.9586802751805896</v>
      </c>
      <c r="AS49" t="str">
        <f t="shared" si="143"/>
        <v>23 Teaching and other educational professionals</v>
      </c>
      <c r="AT49" s="18">
        <f t="shared" si="120"/>
        <v>1.1334220907350554</v>
      </c>
      <c r="AU49" s="18">
        <f t="shared" si="120"/>
        <v>1.1664003147217343</v>
      </c>
      <c r="AV49" s="18">
        <f t="shared" si="120"/>
        <v>1.0051886262203293</v>
      </c>
      <c r="AW49" s="18">
        <f t="shared" si="120"/>
        <v>0.78417342689761704</v>
      </c>
      <c r="AX49" s="18">
        <f t="shared" si="120"/>
        <v>0.55961238170070327</v>
      </c>
      <c r="AZ49" s="68">
        <f t="shared" si="121"/>
        <v>-27.33035192158188</v>
      </c>
      <c r="BA49" s="69">
        <f t="shared" si="122"/>
        <v>44.260439391915249</v>
      </c>
      <c r="BB49" s="69">
        <f t="shared" si="123"/>
        <v>16.930087470333373</v>
      </c>
      <c r="BD49" t="str">
        <f t="shared" si="144"/>
        <v>23 Teaching and other educational professionals</v>
      </c>
      <c r="BE49" s="18">
        <f t="shared" si="124"/>
        <v>0.97922789296149626</v>
      </c>
      <c r="BF49" s="18">
        <f t="shared" si="124"/>
        <v>1.034443777036234</v>
      </c>
      <c r="BG49" s="18">
        <f t="shared" si="124"/>
        <v>1.0422545320593579</v>
      </c>
      <c r="BH49" s="18">
        <f t="shared" si="124"/>
        <v>0.99116017681064217</v>
      </c>
      <c r="BI49" s="18">
        <f t="shared" si="124"/>
        <v>1.0319358897437665</v>
      </c>
      <c r="BK49" s="68">
        <f t="shared" si="125"/>
        <v>7.9166783903859974</v>
      </c>
      <c r="BL49" s="69">
        <f t="shared" si="126"/>
        <v>42.413651524576977</v>
      </c>
      <c r="BM49" s="69">
        <f t="shared" si="127"/>
        <v>50.330329914962981</v>
      </c>
      <c r="BO49" t="str">
        <f t="shared" si="145"/>
        <v>23 Teaching and other educational professionals</v>
      </c>
      <c r="BP49" s="18">
        <f t="shared" si="128"/>
        <v>0.71723749849139762</v>
      </c>
      <c r="BQ49" s="18">
        <f t="shared" si="128"/>
        <v>0.7939564188204622</v>
      </c>
      <c r="BR49" s="18">
        <f t="shared" si="128"/>
        <v>0.76429743960989183</v>
      </c>
      <c r="BS49" s="18">
        <f t="shared" si="128"/>
        <v>0.71388895396032159</v>
      </c>
      <c r="BT49" s="18">
        <f t="shared" si="128"/>
        <v>0.67468418428033461</v>
      </c>
      <c r="BV49" s="68">
        <f t="shared" si="129"/>
        <v>-33.858067965098613</v>
      </c>
      <c r="BW49" s="69">
        <f t="shared" si="130"/>
        <v>39.11738316625172</v>
      </c>
      <c r="BX49" s="69">
        <f t="shared" si="131"/>
        <v>5.2593152011531172</v>
      </c>
      <c r="BZ49" t="str">
        <f t="shared" si="146"/>
        <v>23 Teaching and other educational professionals</v>
      </c>
      <c r="CA49" s="18">
        <f t="shared" si="132"/>
        <v>0.78545863018071105</v>
      </c>
      <c r="CB49" s="18">
        <f t="shared" si="132"/>
        <v>0.88944076844782782</v>
      </c>
      <c r="CC49" s="18">
        <f t="shared" si="132"/>
        <v>1.0383588505159806</v>
      </c>
      <c r="CD49" s="18">
        <f t="shared" si="132"/>
        <v>1.0336567337922635</v>
      </c>
      <c r="CE49" s="18">
        <f t="shared" si="132"/>
        <v>1.2196203143071607</v>
      </c>
      <c r="CG49" s="68">
        <f t="shared" si="133"/>
        <v>-22.507249743623987</v>
      </c>
      <c r="CH49" s="69">
        <f t="shared" si="134"/>
        <v>34.965866704167155</v>
      </c>
      <c r="CI49" s="69">
        <f t="shared" si="135"/>
        <v>12.458616960543164</v>
      </c>
      <c r="CK49" t="str">
        <f t="shared" si="147"/>
        <v>23 Teaching and other educational professionals</v>
      </c>
      <c r="CL49" s="18">
        <f t="shared" si="136"/>
        <v>0.4621295886648541</v>
      </c>
      <c r="CM49" s="18">
        <f t="shared" si="136"/>
        <v>0.5724406682378933</v>
      </c>
      <c r="CN49" s="18">
        <f t="shared" si="136"/>
        <v>0.66062360030899547</v>
      </c>
      <c r="CO49" s="18">
        <f t="shared" si="136"/>
        <v>0.92082532546294926</v>
      </c>
      <c r="CP49" s="18">
        <f t="shared" si="136"/>
        <v>0.98405546229472163</v>
      </c>
      <c r="CR49" s="68">
        <f t="shared" si="137"/>
        <v>-11.301630267759569</v>
      </c>
      <c r="CS49" s="69">
        <f t="shared" si="138"/>
        <v>41.758462170038392</v>
      </c>
      <c r="CT49" s="69">
        <f t="shared" si="139"/>
        <v>30.456831902278825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6.1659574240768098</v>
      </c>
      <c r="C50" s="18">
        <f t="shared" si="104"/>
        <v>6.527628345363758</v>
      </c>
      <c r="D50" s="18">
        <f t="shared" si="104"/>
        <v>6.6408443721348496</v>
      </c>
      <c r="E50" s="18">
        <f t="shared" si="104"/>
        <v>7.3329021343219312</v>
      </c>
      <c r="F50" s="18">
        <f t="shared" si="104"/>
        <v>7.7299243501487087</v>
      </c>
      <c r="H50" s="68">
        <f t="shared" si="105"/>
        <v>128.2372722601005</v>
      </c>
      <c r="I50" s="69">
        <f t="shared" si="106"/>
        <v>78.409153806596862</v>
      </c>
      <c r="J50" s="69">
        <f t="shared" si="107"/>
        <v>206.64642606669736</v>
      </c>
      <c r="L50" t="str">
        <f t="shared" si="140"/>
        <v>24 Business, media and public service professionals</v>
      </c>
      <c r="M50" s="18">
        <f t="shared" si="108"/>
        <v>12.027790802956606</v>
      </c>
      <c r="N50" s="18">
        <f t="shared" si="108"/>
        <v>12.626239830771565</v>
      </c>
      <c r="O50" s="18">
        <f t="shared" si="108"/>
        <v>13.19910686734076</v>
      </c>
      <c r="P50" s="18">
        <f t="shared" si="108"/>
        <v>13.489100100667125</v>
      </c>
      <c r="Q50" s="18">
        <f t="shared" si="108"/>
        <v>13.123789339360126</v>
      </c>
      <c r="S50" s="68">
        <f t="shared" si="109"/>
        <v>96.668492962299197</v>
      </c>
      <c r="T50" s="69">
        <f t="shared" si="110"/>
        <v>73.544857569323312</v>
      </c>
      <c r="U50" s="69">
        <f t="shared" si="111"/>
        <v>170.21335053162252</v>
      </c>
      <c r="W50" t="str">
        <f t="shared" si="141"/>
        <v>24 Business, media and public service professionals</v>
      </c>
      <c r="X50" s="18">
        <f t="shared" si="112"/>
        <v>10.304577491097557</v>
      </c>
      <c r="Y50" s="18">
        <f t="shared" si="112"/>
        <v>10.583607151176363</v>
      </c>
      <c r="Z50" s="18">
        <f t="shared" si="112"/>
        <v>10.998521543999779</v>
      </c>
      <c r="AA50" s="18">
        <f t="shared" si="112"/>
        <v>10.87423862225609</v>
      </c>
      <c r="AB50" s="18">
        <f t="shared" si="112"/>
        <v>9.793277493201586</v>
      </c>
      <c r="AD50" s="68">
        <f t="shared" si="113"/>
        <v>18.716380158355346</v>
      </c>
      <c r="AE50" s="69">
        <f t="shared" si="114"/>
        <v>59.692239995184693</v>
      </c>
      <c r="AF50" s="69">
        <f t="shared" si="115"/>
        <v>78.408620153540028</v>
      </c>
      <c r="AH50" t="str">
        <f t="shared" si="142"/>
        <v>24 Business, media and public service professionals</v>
      </c>
      <c r="AI50" s="18">
        <f t="shared" si="116"/>
        <v>3.7154443526526437</v>
      </c>
      <c r="AJ50" s="18">
        <f t="shared" si="116"/>
        <v>3.6436555427901482</v>
      </c>
      <c r="AK50" s="18">
        <f t="shared" si="116"/>
        <v>3.8527048684448473</v>
      </c>
      <c r="AL50" s="18">
        <f t="shared" si="116"/>
        <v>3.6048458683540159</v>
      </c>
      <c r="AM50" s="18">
        <f t="shared" si="116"/>
        <v>3.207993903503942</v>
      </c>
      <c r="AO50" s="68">
        <f t="shared" si="117"/>
        <v>0.8687067250852516</v>
      </c>
      <c r="AP50" s="69">
        <f t="shared" si="118"/>
        <v>38.607887737569776</v>
      </c>
      <c r="AQ50" s="69">
        <f t="shared" si="119"/>
        <v>39.476594462655022</v>
      </c>
      <c r="AS50" t="str">
        <f t="shared" si="143"/>
        <v>24 Business, media and public service professionals</v>
      </c>
      <c r="AT50" s="18">
        <f t="shared" si="120"/>
        <v>5.866096227486806</v>
      </c>
      <c r="AU50" s="18">
        <f t="shared" si="120"/>
        <v>6.0185820599382867</v>
      </c>
      <c r="AV50" s="18">
        <f t="shared" si="120"/>
        <v>6.3701331641197498</v>
      </c>
      <c r="AW50" s="18">
        <f t="shared" si="120"/>
        <v>6.2803667202261826</v>
      </c>
      <c r="AX50" s="18">
        <f t="shared" si="120"/>
        <v>5.7600346864440723</v>
      </c>
      <c r="AZ50" s="68">
        <f t="shared" si="121"/>
        <v>18.029317430242749</v>
      </c>
      <c r="BA50" s="69">
        <f t="shared" si="122"/>
        <v>56.01789719333852</v>
      </c>
      <c r="BB50" s="69">
        <f t="shared" si="123"/>
        <v>74.047214623581255</v>
      </c>
      <c r="BD50" t="str">
        <f t="shared" si="144"/>
        <v>24 Business, media and public service professionals</v>
      </c>
      <c r="BE50" s="18">
        <f t="shared" si="124"/>
        <v>3.3102790793505741</v>
      </c>
      <c r="BF50" s="18">
        <f t="shared" si="124"/>
        <v>3.7930778827887459</v>
      </c>
      <c r="BG50" s="18">
        <f t="shared" si="124"/>
        <v>4.2863098698002746</v>
      </c>
      <c r="BH50" s="18">
        <f t="shared" si="124"/>
        <v>4.4768595537486071</v>
      </c>
      <c r="BI50" s="18">
        <f t="shared" si="124"/>
        <v>4.7300964083858856</v>
      </c>
      <c r="BK50" s="68">
        <f t="shared" si="125"/>
        <v>20.280734940965299</v>
      </c>
      <c r="BL50" s="69">
        <f t="shared" si="126"/>
        <v>44.365361734057821</v>
      </c>
      <c r="BM50" s="69">
        <f t="shared" si="127"/>
        <v>64.646096675023117</v>
      </c>
      <c r="BO50" t="str">
        <f t="shared" si="145"/>
        <v>24 Business, media and public service professionals</v>
      </c>
      <c r="BP50" s="18">
        <f t="shared" si="128"/>
        <v>2.2005153927382541</v>
      </c>
      <c r="BQ50" s="18">
        <f t="shared" si="128"/>
        <v>2.4165211380350677</v>
      </c>
      <c r="BR50" s="18">
        <f t="shared" si="128"/>
        <v>2.9547979891429472</v>
      </c>
      <c r="BS50" s="18">
        <f t="shared" si="128"/>
        <v>2.9103096272001117</v>
      </c>
      <c r="BT50" s="18">
        <f t="shared" si="128"/>
        <v>2.8907183614266514</v>
      </c>
      <c r="BV50" s="68">
        <f t="shared" si="129"/>
        <v>-26.697845782766727</v>
      </c>
      <c r="BW50" s="69">
        <f t="shared" si="130"/>
        <v>36.144063548189074</v>
      </c>
      <c r="BX50" s="69">
        <f t="shared" si="131"/>
        <v>9.4462177654223414</v>
      </c>
      <c r="BZ50" t="str">
        <f t="shared" si="146"/>
        <v>24 Business, media and public service professionals</v>
      </c>
      <c r="CA50" s="18">
        <f t="shared" si="132"/>
        <v>2.0655980948245674</v>
      </c>
      <c r="CB50" s="18">
        <f t="shared" si="132"/>
        <v>2.5810306015329165</v>
      </c>
      <c r="CC50" s="18">
        <f t="shared" si="132"/>
        <v>2.9607649507309555</v>
      </c>
      <c r="CD50" s="18">
        <f t="shared" si="132"/>
        <v>3.1121489188372151</v>
      </c>
      <c r="CE50" s="18">
        <f t="shared" si="132"/>
        <v>3.6288664397137418</v>
      </c>
      <c r="CG50" s="68">
        <f t="shared" si="133"/>
        <v>-19.136795594669294</v>
      </c>
      <c r="CH50" s="69">
        <f t="shared" si="134"/>
        <v>31.779192558891147</v>
      </c>
      <c r="CI50" s="69">
        <f t="shared" si="135"/>
        <v>12.642396964221847</v>
      </c>
      <c r="CK50" t="str">
        <f t="shared" si="147"/>
        <v>24 Business, media and public service professionals</v>
      </c>
      <c r="CL50" s="18">
        <f t="shared" si="136"/>
        <v>1.1481595759411343</v>
      </c>
      <c r="CM50" s="18">
        <f t="shared" si="136"/>
        <v>1.6410721641060486</v>
      </c>
      <c r="CN50" s="18">
        <f t="shared" si="136"/>
        <v>1.8847305902534064</v>
      </c>
      <c r="CO50" s="18">
        <f t="shared" si="136"/>
        <v>2.3627695400233955</v>
      </c>
      <c r="CP50" s="18">
        <f t="shared" si="136"/>
        <v>2.6412513719413901</v>
      </c>
      <c r="CR50" s="68">
        <f t="shared" si="137"/>
        <v>-16.553024222945844</v>
      </c>
      <c r="CS50" s="69">
        <f t="shared" si="138"/>
        <v>33.115190842470454</v>
      </c>
      <c r="CT50" s="69">
        <f t="shared" si="139"/>
        <v>16.562166619524614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1.9832862903762123</v>
      </c>
      <c r="C51" s="18">
        <f t="shared" si="104"/>
        <v>2.2132307021036071</v>
      </c>
      <c r="D51" s="18">
        <f t="shared" si="104"/>
        <v>2.6057420997609673</v>
      </c>
      <c r="E51" s="18">
        <f t="shared" si="104"/>
        <v>2.3423944086141479</v>
      </c>
      <c r="F51" s="18">
        <f t="shared" si="104"/>
        <v>2.5527161824207978</v>
      </c>
      <c r="H51" s="68">
        <f t="shared" si="105"/>
        <v>92.090430161637769</v>
      </c>
      <c r="I51" s="69">
        <f t="shared" si="106"/>
        <v>63.749568733480054</v>
      </c>
      <c r="J51" s="69">
        <f t="shared" si="107"/>
        <v>155.83999889511782</v>
      </c>
      <c r="L51" t="str">
        <f t="shared" si="140"/>
        <v>31 Science, engineering and technology associate professionals</v>
      </c>
      <c r="M51" s="18">
        <f t="shared" si="108"/>
        <v>1.7508555643525707</v>
      </c>
      <c r="N51" s="18">
        <f t="shared" si="108"/>
        <v>1.8338623630774875</v>
      </c>
      <c r="O51" s="18">
        <f t="shared" si="108"/>
        <v>1.946513822794016</v>
      </c>
      <c r="P51" s="18">
        <f t="shared" si="108"/>
        <v>1.7093890047936398</v>
      </c>
      <c r="Q51" s="18">
        <f t="shared" si="108"/>
        <v>1.705954860808788</v>
      </c>
      <c r="S51" s="68">
        <f t="shared" si="109"/>
        <v>73.352507503261805</v>
      </c>
      <c r="T51" s="69">
        <f t="shared" si="110"/>
        <v>57.466808993572691</v>
      </c>
      <c r="U51" s="69">
        <f t="shared" si="111"/>
        <v>130.81931649683449</v>
      </c>
      <c r="W51" t="str">
        <f t="shared" si="141"/>
        <v>31 Science, engineering and technology associate professionals</v>
      </c>
      <c r="X51" s="18">
        <f t="shared" si="112"/>
        <v>1.925980954461431</v>
      </c>
      <c r="Y51" s="18">
        <f t="shared" si="112"/>
        <v>2.0195034402853507</v>
      </c>
      <c r="Z51" s="18">
        <f t="shared" si="112"/>
        <v>2.1061158832454954</v>
      </c>
      <c r="AA51" s="18">
        <f t="shared" si="112"/>
        <v>1.7371898203890803</v>
      </c>
      <c r="AB51" s="18">
        <f t="shared" si="112"/>
        <v>1.5986629040569227</v>
      </c>
      <c r="AD51" s="68">
        <f t="shared" si="113"/>
        <v>1.2025672141063686</v>
      </c>
      <c r="AE51" s="69">
        <f t="shared" si="114"/>
        <v>44.793440585326699</v>
      </c>
      <c r="AF51" s="69">
        <f t="shared" si="115"/>
        <v>45.996007799433066</v>
      </c>
      <c r="AH51" t="str">
        <f t="shared" si="142"/>
        <v>31 Science, engineering and technology associate professionals</v>
      </c>
      <c r="AI51" s="18">
        <f t="shared" si="116"/>
        <v>1.1203253595238116</v>
      </c>
      <c r="AJ51" s="18">
        <f t="shared" si="116"/>
        <v>1.3990453972193275</v>
      </c>
      <c r="AK51" s="18">
        <f t="shared" si="116"/>
        <v>1.3854740129612111</v>
      </c>
      <c r="AL51" s="18">
        <f t="shared" si="116"/>
        <v>1.3480383145449562</v>
      </c>
      <c r="AM51" s="18">
        <f t="shared" si="116"/>
        <v>1.4979825981689576</v>
      </c>
      <c r="AO51" s="68">
        <f t="shared" si="117"/>
        <v>30.977604770755065</v>
      </c>
      <c r="AP51" s="69">
        <f t="shared" si="118"/>
        <v>54.126337355850772</v>
      </c>
      <c r="AQ51" s="69">
        <f t="shared" si="119"/>
        <v>85.10394212660583</v>
      </c>
      <c r="AS51" t="str">
        <f t="shared" si="143"/>
        <v>31 Science, engineering and technology associate professionals</v>
      </c>
      <c r="AT51" s="18">
        <f t="shared" si="120"/>
        <v>3.2528868987996762</v>
      </c>
      <c r="AU51" s="18">
        <f t="shared" si="120"/>
        <v>3.3553566695328234</v>
      </c>
      <c r="AV51" s="18">
        <f t="shared" si="120"/>
        <v>3.3257719144683811</v>
      </c>
      <c r="AW51" s="18">
        <f t="shared" si="120"/>
        <v>2.5370377324269175</v>
      </c>
      <c r="AX51" s="18">
        <f t="shared" si="120"/>
        <v>2.1077833986783698</v>
      </c>
      <c r="AZ51" s="68">
        <f t="shared" si="121"/>
        <v>-17.273085583629943</v>
      </c>
      <c r="BA51" s="69">
        <f t="shared" si="122"/>
        <v>34.519067079853798</v>
      </c>
      <c r="BB51" s="69">
        <f t="shared" si="123"/>
        <v>17.245981496223855</v>
      </c>
      <c r="BD51" t="str">
        <f t="shared" si="144"/>
        <v>31 Science, engineering and technology associate professionals</v>
      </c>
      <c r="BE51" s="18">
        <f t="shared" si="124"/>
        <v>1.3143369937109619</v>
      </c>
      <c r="BF51" s="18">
        <f t="shared" si="124"/>
        <v>1.3122141137503462</v>
      </c>
      <c r="BG51" s="18">
        <f t="shared" si="124"/>
        <v>1.5170069118043739</v>
      </c>
      <c r="BH51" s="18">
        <f t="shared" si="124"/>
        <v>1.0863768951118913</v>
      </c>
      <c r="BI51" s="18">
        <f t="shared" si="124"/>
        <v>0.84021609510487716</v>
      </c>
      <c r="BK51" s="68">
        <f t="shared" si="125"/>
        <v>-39.63112511991114</v>
      </c>
      <c r="BL51" s="69">
        <f t="shared" si="126"/>
        <v>24.257060301873288</v>
      </c>
      <c r="BM51" s="69">
        <f t="shared" si="127"/>
        <v>-15.374064818037855</v>
      </c>
      <c r="BO51" t="str">
        <f t="shared" si="145"/>
        <v>31 Science, engineering and technology associate professionals</v>
      </c>
      <c r="BP51" s="18">
        <f t="shared" si="128"/>
        <v>0.85593608629716333</v>
      </c>
      <c r="BQ51" s="18">
        <f t="shared" si="128"/>
        <v>0.97323511758377546</v>
      </c>
      <c r="BR51" s="18">
        <f t="shared" si="128"/>
        <v>1.2064381122131282</v>
      </c>
      <c r="BS51" s="18">
        <f t="shared" si="128"/>
        <v>0.98010303066306992</v>
      </c>
      <c r="BT51" s="18">
        <f t="shared" si="128"/>
        <v>1.0797585704890591</v>
      </c>
      <c r="BV51" s="68">
        <f t="shared" si="129"/>
        <v>-32.940491934178873</v>
      </c>
      <c r="BW51" s="69">
        <f t="shared" si="130"/>
        <v>29.746064132513755</v>
      </c>
      <c r="BX51" s="69">
        <f t="shared" si="131"/>
        <v>-3.1944278016651175</v>
      </c>
      <c r="BZ51" t="str">
        <f t="shared" si="146"/>
        <v>31 Science, engineering and technology associate professionals</v>
      </c>
      <c r="CA51" s="18">
        <f t="shared" si="132"/>
        <v>1.020039360359037</v>
      </c>
      <c r="CB51" s="18">
        <f t="shared" si="132"/>
        <v>1.2332220412744539</v>
      </c>
      <c r="CC51" s="18">
        <f t="shared" si="132"/>
        <v>1.4953515360853915</v>
      </c>
      <c r="CD51" s="18">
        <f t="shared" si="132"/>
        <v>1.3158260834140971</v>
      </c>
      <c r="CE51" s="18">
        <f t="shared" si="132"/>
        <v>1.7075999405300029</v>
      </c>
      <c r="CG51" s="68">
        <f t="shared" si="133"/>
        <v>-24.659807792382498</v>
      </c>
      <c r="CH51" s="69">
        <f t="shared" si="134"/>
        <v>26.47550144963715</v>
      </c>
      <c r="CI51" s="69">
        <f t="shared" si="135"/>
        <v>1.8156936572546543</v>
      </c>
      <c r="CK51" t="str">
        <f t="shared" si="147"/>
        <v>31 Science, engineering and technology associate professionals</v>
      </c>
      <c r="CL51" s="18">
        <f t="shared" si="136"/>
        <v>0.58363133948191992</v>
      </c>
      <c r="CM51" s="18">
        <f t="shared" si="136"/>
        <v>0.92652471311826456</v>
      </c>
      <c r="CN51" s="18">
        <f t="shared" si="136"/>
        <v>1.0656670987800798</v>
      </c>
      <c r="CO51" s="18">
        <f t="shared" si="136"/>
        <v>1.3807360573762353</v>
      </c>
      <c r="CP51" s="18">
        <f t="shared" si="136"/>
        <v>2.2103113273372506</v>
      </c>
      <c r="CR51" s="68">
        <f t="shared" si="137"/>
        <v>23.50428831806261</v>
      </c>
      <c r="CS51" s="69">
        <f t="shared" si="138"/>
        <v>40.531041905581496</v>
      </c>
      <c r="CT51" s="69">
        <f t="shared" si="139"/>
        <v>64.03533022364411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0.73415806248562465</v>
      </c>
      <c r="C52" s="18">
        <f t="shared" si="104"/>
        <v>0.76787687074357125</v>
      </c>
      <c r="D52" s="18">
        <f t="shared" si="104"/>
        <v>0.66408816651370262</v>
      </c>
      <c r="E52" s="18">
        <f t="shared" si="104"/>
        <v>0.70828222082683112</v>
      </c>
      <c r="F52" s="18">
        <f t="shared" si="104"/>
        <v>0.82503878829979449</v>
      </c>
      <c r="H52" s="68">
        <f t="shared" si="105"/>
        <v>143.60334792944022</v>
      </c>
      <c r="I52" s="69">
        <f t="shared" si="106"/>
        <v>99.368088767718831</v>
      </c>
      <c r="J52" s="69">
        <f t="shared" si="107"/>
        <v>242.97143669715905</v>
      </c>
      <c r="L52" t="str">
        <f t="shared" si="140"/>
        <v>32 Health and social care associate professionals</v>
      </c>
      <c r="M52" s="18">
        <f t="shared" si="108"/>
        <v>2.0669575219717418</v>
      </c>
      <c r="N52" s="18">
        <f t="shared" si="108"/>
        <v>2.1230815265347442</v>
      </c>
      <c r="O52" s="18">
        <f t="shared" si="108"/>
        <v>2.1051925032390426</v>
      </c>
      <c r="P52" s="18">
        <f t="shared" si="108"/>
        <v>2.0702879641845602</v>
      </c>
      <c r="Q52" s="18">
        <f t="shared" si="108"/>
        <v>2.2761925297212922</v>
      </c>
      <c r="S52" s="68">
        <f t="shared" si="109"/>
        <v>113.86379219145044</v>
      </c>
      <c r="T52" s="69">
        <f t="shared" si="110"/>
        <v>89.15236559579111</v>
      </c>
      <c r="U52" s="69">
        <f t="shared" si="111"/>
        <v>203.01615778724158</v>
      </c>
      <c r="W52" t="str">
        <f t="shared" si="141"/>
        <v>32 Health and social care associate professionals</v>
      </c>
      <c r="X52" s="18">
        <f t="shared" si="112"/>
        <v>3.0950899713056841</v>
      </c>
      <c r="Y52" s="18">
        <f t="shared" si="112"/>
        <v>3.1475106813654765</v>
      </c>
      <c r="Z52" s="18">
        <f t="shared" si="112"/>
        <v>3.1758964619018526</v>
      </c>
      <c r="AA52" s="18">
        <f t="shared" si="112"/>
        <v>3.171850628847718</v>
      </c>
      <c r="AB52" s="18">
        <f t="shared" si="112"/>
        <v>3.2491828702756029</v>
      </c>
      <c r="AD52" s="68">
        <f t="shared" si="113"/>
        <v>36.403248940919745</v>
      </c>
      <c r="AE52" s="69">
        <f t="shared" si="114"/>
        <v>77.898006635870985</v>
      </c>
      <c r="AF52" s="69">
        <f t="shared" si="115"/>
        <v>114.30125557679074</v>
      </c>
      <c r="AH52" t="str">
        <f t="shared" si="142"/>
        <v>32 Health and social care associate professionals</v>
      </c>
      <c r="AI52" s="18">
        <f t="shared" si="116"/>
        <v>6.5197603278284459</v>
      </c>
      <c r="AJ52" s="18">
        <f t="shared" si="116"/>
        <v>5.6006554275354068</v>
      </c>
      <c r="AK52" s="18">
        <f t="shared" si="116"/>
        <v>5.3282022248470478</v>
      </c>
      <c r="AL52" s="18">
        <f t="shared" si="116"/>
        <v>3.8983486945013466</v>
      </c>
      <c r="AM52" s="18">
        <f t="shared" si="116"/>
        <v>2.1575436990900081</v>
      </c>
      <c r="AO52" s="68">
        <f t="shared" si="117"/>
        <v>-50.946775461710658</v>
      </c>
      <c r="AP52" s="69">
        <f t="shared" si="118"/>
        <v>31.745104079171799</v>
      </c>
      <c r="AQ52" s="69">
        <f t="shared" si="119"/>
        <v>-19.201671382538859</v>
      </c>
      <c r="AS52" t="str">
        <f t="shared" si="143"/>
        <v>32 Health and social care associate professionals</v>
      </c>
      <c r="AT52" s="18">
        <f t="shared" si="120"/>
        <v>1.6305941125657122</v>
      </c>
      <c r="AU52" s="18">
        <f t="shared" si="120"/>
        <v>1.6958866924359124</v>
      </c>
      <c r="AV52" s="18">
        <f t="shared" si="120"/>
        <v>1.8279876393442227</v>
      </c>
      <c r="AW52" s="18">
        <f t="shared" si="120"/>
        <v>1.6738969964631973</v>
      </c>
      <c r="AX52" s="18">
        <f t="shared" si="120"/>
        <v>1.6065775299338823</v>
      </c>
      <c r="AZ52" s="68">
        <f t="shared" si="121"/>
        <v>14.720687698169375</v>
      </c>
      <c r="BA52" s="69">
        <f t="shared" si="122"/>
        <v>63.349781858434149</v>
      </c>
      <c r="BB52" s="69">
        <f t="shared" si="123"/>
        <v>78.070469556603527</v>
      </c>
      <c r="BD52" t="str">
        <f t="shared" si="144"/>
        <v>32 Health and social care associate professionals</v>
      </c>
      <c r="BE52" s="18">
        <f t="shared" si="124"/>
        <v>1.3718943803225823</v>
      </c>
      <c r="BF52" s="18">
        <f t="shared" si="124"/>
        <v>1.7062982040974843</v>
      </c>
      <c r="BG52" s="18">
        <f t="shared" si="124"/>
        <v>1.7926004968270359</v>
      </c>
      <c r="BH52" s="18">
        <f t="shared" si="124"/>
        <v>1.8089024852699458</v>
      </c>
      <c r="BI52" s="18">
        <f t="shared" si="124"/>
        <v>1.9963929961676148</v>
      </c>
      <c r="BK52" s="68">
        <f t="shared" si="125"/>
        <v>21.386997658950321</v>
      </c>
      <c r="BL52" s="69">
        <f t="shared" si="126"/>
        <v>58.924358631499985</v>
      </c>
      <c r="BM52" s="69">
        <f t="shared" si="127"/>
        <v>80.311356290450306</v>
      </c>
      <c r="BO52" t="str">
        <f t="shared" si="145"/>
        <v>32 Health and social care associate professionals</v>
      </c>
      <c r="BP52" s="18">
        <f t="shared" si="128"/>
        <v>1.2064870960742597</v>
      </c>
      <c r="BQ52" s="18">
        <f t="shared" si="128"/>
        <v>1.4502300403380604</v>
      </c>
      <c r="BR52" s="18">
        <f t="shared" si="128"/>
        <v>1.4047657766108845</v>
      </c>
      <c r="BS52" s="18">
        <f t="shared" si="128"/>
        <v>1.3371464293014739</v>
      </c>
      <c r="BT52" s="18">
        <f t="shared" si="128"/>
        <v>1.2501850792015676</v>
      </c>
      <c r="BV52" s="68">
        <f t="shared" si="129"/>
        <v>-33.31791899005308</v>
      </c>
      <c r="BW52" s="69">
        <f t="shared" si="130"/>
        <v>43.739674486664043</v>
      </c>
      <c r="BX52" s="69">
        <f t="shared" si="131"/>
        <v>10.421755496610963</v>
      </c>
      <c r="BZ52" t="str">
        <f t="shared" si="146"/>
        <v>32 Health and social care associate professionals</v>
      </c>
      <c r="CA52" s="18">
        <f t="shared" si="132"/>
        <v>0.68313917438476046</v>
      </c>
      <c r="CB52" s="18">
        <f t="shared" si="132"/>
        <v>0.67230086963332614</v>
      </c>
      <c r="CC52" s="18">
        <f t="shared" si="132"/>
        <v>0.69731891360005804</v>
      </c>
      <c r="CD52" s="18">
        <f t="shared" si="132"/>
        <v>0.64549351593833926</v>
      </c>
      <c r="CE52" s="18">
        <f t="shared" si="132"/>
        <v>0.67991429875373433</v>
      </c>
      <c r="CG52" s="68">
        <f t="shared" si="133"/>
        <v>-35.671026155994134</v>
      </c>
      <c r="CH52" s="69">
        <f t="shared" si="134"/>
        <v>30.886968386369475</v>
      </c>
      <c r="CI52" s="69">
        <f t="shared" si="135"/>
        <v>-4.7840577696246624</v>
      </c>
      <c r="CK52" t="str">
        <f t="shared" si="147"/>
        <v>32 Health and social care associate professionals</v>
      </c>
      <c r="CL52" s="18">
        <f t="shared" si="136"/>
        <v>0.24718235457311089</v>
      </c>
      <c r="CM52" s="18">
        <f t="shared" si="136"/>
        <v>0.26851254273416381</v>
      </c>
      <c r="CN52" s="18">
        <f t="shared" si="136"/>
        <v>0.30795321374215007</v>
      </c>
      <c r="CO52" s="18">
        <f t="shared" si="136"/>
        <v>0.44283461864467127</v>
      </c>
      <c r="CP52" s="18">
        <f t="shared" si="136"/>
        <v>0.6980948165886629</v>
      </c>
      <c r="CR52" s="68">
        <f t="shared" si="137"/>
        <v>34.983230715309773</v>
      </c>
      <c r="CS52" s="69">
        <f t="shared" si="138"/>
        <v>52.363689896872422</v>
      </c>
      <c r="CT52" s="69">
        <f t="shared" si="139"/>
        <v>87.346920612182217</v>
      </c>
    </row>
    <row r="53" spans="1:98" x14ac:dyDescent="0.2">
      <c r="A53" t="str">
        <f t="shared" si="103"/>
        <v>33 Protective service occupations</v>
      </c>
      <c r="B53" s="18">
        <f t="shared" si="104"/>
        <v>0.16307818103321042</v>
      </c>
      <c r="C53" s="18">
        <f t="shared" si="104"/>
        <v>0.15255683935924555</v>
      </c>
      <c r="D53" s="18">
        <f t="shared" si="104"/>
        <v>0.16318100299618241</v>
      </c>
      <c r="E53" s="18">
        <f t="shared" si="104"/>
        <v>0.22822724599257566</v>
      </c>
      <c r="F53" s="18">
        <f t="shared" si="104"/>
        <v>0.27559777423009801</v>
      </c>
      <c r="H53" s="68">
        <f t="shared" si="105"/>
        <v>231.16218159081154</v>
      </c>
      <c r="I53" s="69">
        <f t="shared" si="106"/>
        <v>70.14046799135248</v>
      </c>
      <c r="J53" s="69">
        <f t="shared" si="107"/>
        <v>301.30264958216401</v>
      </c>
      <c r="L53" t="str">
        <f t="shared" si="140"/>
        <v>33 Protective service occupations</v>
      </c>
      <c r="M53" s="18">
        <f t="shared" si="108"/>
        <v>0.36663846178742848</v>
      </c>
      <c r="N53" s="18">
        <f t="shared" si="108"/>
        <v>0.35524610499652376</v>
      </c>
      <c r="O53" s="18">
        <f t="shared" si="108"/>
        <v>0.3670658461737028</v>
      </c>
      <c r="P53" s="18">
        <f t="shared" si="108"/>
        <v>0.47311673578337998</v>
      </c>
      <c r="Q53" s="18">
        <f t="shared" si="108"/>
        <v>0.57488992880799228</v>
      </c>
      <c r="S53" s="68">
        <f t="shared" si="109"/>
        <v>209.78530150498224</v>
      </c>
      <c r="T53" s="69">
        <f t="shared" si="110"/>
        <v>63.839472809810218</v>
      </c>
      <c r="U53" s="69">
        <f t="shared" si="111"/>
        <v>273.62477431479243</v>
      </c>
      <c r="W53" t="str">
        <f t="shared" si="141"/>
        <v>33 Protective service occupations</v>
      </c>
      <c r="X53" s="18">
        <f t="shared" si="112"/>
        <v>0.76448778676590412</v>
      </c>
      <c r="Y53" s="18">
        <f t="shared" si="112"/>
        <v>0.79139140196301649</v>
      </c>
      <c r="Z53" s="18">
        <f t="shared" si="112"/>
        <v>0.84928269428626058</v>
      </c>
      <c r="AA53" s="18">
        <f t="shared" si="112"/>
        <v>1.0308557306978117</v>
      </c>
      <c r="AB53" s="18">
        <f t="shared" si="112"/>
        <v>1.1985041278565451</v>
      </c>
      <c r="AD53" s="68">
        <f t="shared" si="113"/>
        <v>88.149970595710016</v>
      </c>
      <c r="AE53" s="69">
        <f t="shared" si="114"/>
        <v>64.867398086373356</v>
      </c>
      <c r="AF53" s="69">
        <f t="shared" si="115"/>
        <v>153.0173686820834</v>
      </c>
      <c r="AH53" t="str">
        <f t="shared" si="142"/>
        <v>33 Protective service occupations</v>
      </c>
      <c r="AI53" s="18">
        <f t="shared" si="116"/>
        <v>0.6254340826252599</v>
      </c>
      <c r="AJ53" s="18">
        <f t="shared" si="116"/>
        <v>0.70205396274051257</v>
      </c>
      <c r="AK53" s="18">
        <f t="shared" si="116"/>
        <v>0.75551200893241599</v>
      </c>
      <c r="AL53" s="18">
        <f t="shared" si="116"/>
        <v>0.9845815856690322</v>
      </c>
      <c r="AM53" s="18">
        <f t="shared" si="116"/>
        <v>1.1804677308439859</v>
      </c>
      <c r="AO53" s="68">
        <f t="shared" si="117"/>
        <v>89.278553312600621</v>
      </c>
      <c r="AP53" s="69">
        <f t="shared" si="118"/>
        <v>57.840292722453022</v>
      </c>
      <c r="AQ53" s="69">
        <f t="shared" si="119"/>
        <v>147.11884603505365</v>
      </c>
      <c r="AS53" t="str">
        <f t="shared" si="143"/>
        <v>33 Protective service occupations</v>
      </c>
      <c r="AT53" s="18">
        <f t="shared" si="120"/>
        <v>0.64145860059831006</v>
      </c>
      <c r="AU53" s="18">
        <f t="shared" si="120"/>
        <v>0.57863397629565594</v>
      </c>
      <c r="AV53" s="18">
        <f t="shared" si="120"/>
        <v>0.61597915769046752</v>
      </c>
      <c r="AW53" s="18">
        <f t="shared" si="120"/>
        <v>0.64885790233492868</v>
      </c>
      <c r="AX53" s="18">
        <f t="shared" si="120"/>
        <v>0.63228767515952899</v>
      </c>
      <c r="AZ53" s="68">
        <f t="shared" si="121"/>
        <v>33.986797471995466</v>
      </c>
      <c r="BA53" s="69">
        <f t="shared" si="122"/>
        <v>45.295376606790356</v>
      </c>
      <c r="BB53" s="69">
        <f t="shared" si="123"/>
        <v>79.282174078785815</v>
      </c>
      <c r="BD53" t="str">
        <f t="shared" si="144"/>
        <v>33 Protective service occupations</v>
      </c>
      <c r="BE53" s="18">
        <f t="shared" si="124"/>
        <v>0.618052877454627</v>
      </c>
      <c r="BF53" s="18">
        <f t="shared" si="124"/>
        <v>0.56182998544555807</v>
      </c>
      <c r="BG53" s="18">
        <f t="shared" si="124"/>
        <v>0.61536433947717906</v>
      </c>
      <c r="BH53" s="18">
        <f t="shared" si="124"/>
        <v>0.6775529266908501</v>
      </c>
      <c r="BI53" s="18">
        <f t="shared" si="124"/>
        <v>0.6568136357283747</v>
      </c>
      <c r="BK53" s="68">
        <f t="shared" si="125"/>
        <v>16.337433834378643</v>
      </c>
      <c r="BL53" s="69">
        <f t="shared" si="126"/>
        <v>27.150024556244045</v>
      </c>
      <c r="BM53" s="69">
        <f t="shared" si="127"/>
        <v>43.487458390622692</v>
      </c>
      <c r="BO53" t="str">
        <f t="shared" si="145"/>
        <v>33 Protective service occupations</v>
      </c>
      <c r="BP53" s="18">
        <f t="shared" si="128"/>
        <v>0.65812554882836494</v>
      </c>
      <c r="BQ53" s="18">
        <f t="shared" si="128"/>
        <v>0.6506092089890011</v>
      </c>
      <c r="BR53" s="18">
        <f t="shared" si="128"/>
        <v>0.75042699139412139</v>
      </c>
      <c r="BS53" s="18">
        <f t="shared" si="128"/>
        <v>0.81868040599789771</v>
      </c>
      <c r="BT53" s="18">
        <f t="shared" si="128"/>
        <v>0.75683265894546825</v>
      </c>
      <c r="BV53" s="68">
        <f t="shared" si="129"/>
        <v>-24.433349957256787</v>
      </c>
      <c r="BW53" s="69">
        <f t="shared" si="130"/>
        <v>28.70955296246775</v>
      </c>
      <c r="BX53" s="69">
        <f t="shared" si="131"/>
        <v>4.2762030052109612</v>
      </c>
      <c r="BZ53" t="str">
        <f t="shared" si="146"/>
        <v>33 Protective service occupations</v>
      </c>
      <c r="CA53" s="18">
        <f t="shared" si="132"/>
        <v>0.58197289865787771</v>
      </c>
      <c r="CB53" s="18">
        <f t="shared" si="132"/>
        <v>0.63435744776122405</v>
      </c>
      <c r="CC53" s="18">
        <f t="shared" si="132"/>
        <v>0.71256761054046103</v>
      </c>
      <c r="CD53" s="18">
        <f t="shared" si="132"/>
        <v>0.88467387819455934</v>
      </c>
      <c r="CE53" s="18">
        <f t="shared" si="132"/>
        <v>1.2789133190388289</v>
      </c>
      <c r="CG53" s="68">
        <f t="shared" si="133"/>
        <v>18.412875224807486</v>
      </c>
      <c r="CH53" s="69">
        <f t="shared" si="134"/>
        <v>34.63351627287576</v>
      </c>
      <c r="CI53" s="69">
        <f t="shared" si="135"/>
        <v>53.046391497683246</v>
      </c>
      <c r="CK53" t="str">
        <f t="shared" si="147"/>
        <v>33 Protective service occupations</v>
      </c>
      <c r="CL53" s="18">
        <f t="shared" si="136"/>
        <v>0.24815784266115368</v>
      </c>
      <c r="CM53" s="18">
        <f t="shared" si="136"/>
        <v>0.24391041249569623</v>
      </c>
      <c r="CN53" s="18">
        <f t="shared" si="136"/>
        <v>0.28972802470426934</v>
      </c>
      <c r="CO53" s="18">
        <f t="shared" si="136"/>
        <v>0.32263134367484247</v>
      </c>
      <c r="CP53" s="18">
        <f t="shared" si="136"/>
        <v>0.49468773651576642</v>
      </c>
      <c r="CR53" s="68">
        <f t="shared" si="137"/>
        <v>1.6695226296592338</v>
      </c>
      <c r="CS53" s="69">
        <f t="shared" si="138"/>
        <v>19.791547252772979</v>
      </c>
      <c r="CT53" s="69">
        <f t="shared" si="139"/>
        <v>21.461069882432213</v>
      </c>
    </row>
    <row r="54" spans="1:98" x14ac:dyDescent="0.2">
      <c r="A54" t="str">
        <f t="shared" si="103"/>
        <v>34 Culture, media and sports occupations</v>
      </c>
      <c r="B54" s="18">
        <f t="shared" si="104"/>
        <v>1.3978929659694985</v>
      </c>
      <c r="C54" s="18">
        <f t="shared" si="104"/>
        <v>1.9296572834024941</v>
      </c>
      <c r="D54" s="18">
        <f t="shared" si="104"/>
        <v>1.8038141943570685</v>
      </c>
      <c r="E54" s="18">
        <f t="shared" si="104"/>
        <v>1.7284200210204805</v>
      </c>
      <c r="F54" s="18">
        <f t="shared" si="104"/>
        <v>1.7982699873250751</v>
      </c>
      <c r="H54" s="68">
        <f t="shared" si="105"/>
        <v>95.477926323379606</v>
      </c>
      <c r="I54" s="69">
        <f t="shared" si="106"/>
        <v>78.059238818381843</v>
      </c>
      <c r="J54" s="69">
        <f t="shared" si="107"/>
        <v>173.53716514176145</v>
      </c>
      <c r="L54" t="str">
        <f t="shared" si="140"/>
        <v>34 Culture, media and sports occupations</v>
      </c>
      <c r="M54" s="18">
        <f t="shared" si="108"/>
        <v>4.015845650529414</v>
      </c>
      <c r="N54" s="18">
        <f t="shared" si="108"/>
        <v>4.193389341873841</v>
      </c>
      <c r="O54" s="18">
        <f t="shared" si="108"/>
        <v>4.1630964203956413</v>
      </c>
      <c r="P54" s="18">
        <f t="shared" si="108"/>
        <v>4.1638295103560026</v>
      </c>
      <c r="Q54" s="18">
        <f t="shared" si="108"/>
        <v>4.3042236459858865</v>
      </c>
      <c r="S54" s="68">
        <f t="shared" si="109"/>
        <v>104.50241637103335</v>
      </c>
      <c r="T54" s="69">
        <f t="shared" si="110"/>
        <v>78.824883173794305</v>
      </c>
      <c r="U54" s="69">
        <f t="shared" si="111"/>
        <v>183.32729954482764</v>
      </c>
      <c r="W54" t="str">
        <f t="shared" si="141"/>
        <v>34 Culture, media and sports occupations</v>
      </c>
      <c r="X54" s="18">
        <f t="shared" si="112"/>
        <v>4.3720759023275688</v>
      </c>
      <c r="Y54" s="18">
        <f t="shared" si="112"/>
        <v>4.2210215384297696</v>
      </c>
      <c r="Z54" s="18">
        <f t="shared" si="112"/>
        <v>3.9901524627911944</v>
      </c>
      <c r="AA54" s="18">
        <f t="shared" si="112"/>
        <v>3.8194528654079303</v>
      </c>
      <c r="AB54" s="18">
        <f t="shared" si="112"/>
        <v>3.6220776223868381</v>
      </c>
      <c r="AD54" s="68">
        <f t="shared" si="113"/>
        <v>21.027805350255672</v>
      </c>
      <c r="AE54" s="69">
        <f t="shared" si="114"/>
        <v>57.277835006947612</v>
      </c>
      <c r="AF54" s="69">
        <f t="shared" si="115"/>
        <v>78.305640357203288</v>
      </c>
      <c r="AH54" t="str">
        <f t="shared" si="142"/>
        <v>34 Culture, media and sports occupations</v>
      </c>
      <c r="AI54" s="18">
        <f t="shared" si="116"/>
        <v>1.5669929903462583</v>
      </c>
      <c r="AJ54" s="18">
        <f t="shared" si="116"/>
        <v>1.5476135202356558</v>
      </c>
      <c r="AK54" s="18">
        <f t="shared" si="116"/>
        <v>1.7759770367073582</v>
      </c>
      <c r="AL54" s="18">
        <f t="shared" si="116"/>
        <v>1.8285578219086176</v>
      </c>
      <c r="AM54" s="18">
        <f t="shared" si="116"/>
        <v>2.0610417349024779</v>
      </c>
      <c r="AO54" s="68">
        <f t="shared" si="117"/>
        <v>40.584713461276962</v>
      </c>
      <c r="AP54" s="69">
        <f t="shared" si="118"/>
        <v>60.806270811770268</v>
      </c>
      <c r="AQ54" s="69">
        <f t="shared" si="119"/>
        <v>101.39098427304725</v>
      </c>
      <c r="AS54" t="str">
        <f t="shared" si="143"/>
        <v>34 Culture, media and sports occupations</v>
      </c>
      <c r="AT54" s="18">
        <f t="shared" si="120"/>
        <v>2.5668132070683369</v>
      </c>
      <c r="AU54" s="18">
        <f t="shared" si="120"/>
        <v>2.3856101184823197</v>
      </c>
      <c r="AV54" s="18">
        <f t="shared" si="120"/>
        <v>2.2582535727818525</v>
      </c>
      <c r="AW54" s="18">
        <f t="shared" si="120"/>
        <v>2.0683950198504784</v>
      </c>
      <c r="AX54" s="18">
        <f t="shared" si="120"/>
        <v>1.8698716289688544</v>
      </c>
      <c r="AZ54" s="68">
        <f t="shared" si="121"/>
        <v>8.0817565427117568</v>
      </c>
      <c r="BA54" s="69">
        <f t="shared" si="122"/>
        <v>51.006954095249966</v>
      </c>
      <c r="BB54" s="69">
        <f t="shared" si="123"/>
        <v>59.088710637961725</v>
      </c>
      <c r="BD54" t="str">
        <f t="shared" si="144"/>
        <v>34 Culture, media and sports occupations</v>
      </c>
      <c r="BE54" s="18">
        <f t="shared" si="124"/>
        <v>1.6473980634284093</v>
      </c>
      <c r="BF54" s="18">
        <f t="shared" si="124"/>
        <v>1.6028356671203836</v>
      </c>
      <c r="BG54" s="18">
        <f t="shared" si="124"/>
        <v>1.5590619457707275</v>
      </c>
      <c r="BH54" s="18">
        <f t="shared" si="124"/>
        <v>1.5065225533165874</v>
      </c>
      <c r="BI54" s="18">
        <f t="shared" si="124"/>
        <v>1.6133248208753139</v>
      </c>
      <c r="BK54" s="68">
        <f t="shared" si="125"/>
        <v>12.789348729708728</v>
      </c>
      <c r="BL54" s="69">
        <f t="shared" si="126"/>
        <v>40.69035635511834</v>
      </c>
      <c r="BM54" s="69">
        <f t="shared" si="127"/>
        <v>53.479705084827081</v>
      </c>
      <c r="BO54" t="str">
        <f t="shared" si="145"/>
        <v>34 Culture, media and sports occupations</v>
      </c>
      <c r="BP54" s="18">
        <f t="shared" si="128"/>
        <v>0.86570716342463727</v>
      </c>
      <c r="BQ54" s="18">
        <f t="shared" si="128"/>
        <v>0.80750902045121276</v>
      </c>
      <c r="BR54" s="18">
        <f t="shared" si="128"/>
        <v>0.73217556554928653</v>
      </c>
      <c r="BS54" s="18">
        <f t="shared" si="128"/>
        <v>0.59177237286620432</v>
      </c>
      <c r="BT54" s="18">
        <f t="shared" si="128"/>
        <v>0.38582363703881367</v>
      </c>
      <c r="BV54" s="68">
        <f t="shared" si="129"/>
        <v>-60.516799336651282</v>
      </c>
      <c r="BW54" s="69">
        <f t="shared" si="130"/>
        <v>25.600190066484174</v>
      </c>
      <c r="BX54" s="69">
        <f t="shared" si="131"/>
        <v>-34.9166092701671</v>
      </c>
      <c r="BZ54" t="str">
        <f t="shared" si="146"/>
        <v>34 Culture, media and sports occupations</v>
      </c>
      <c r="CA54" s="18">
        <f t="shared" si="132"/>
        <v>0.97729679280751802</v>
      </c>
      <c r="CB54" s="18">
        <f t="shared" si="132"/>
        <v>1.0117025005504428</v>
      </c>
      <c r="CC54" s="18">
        <f t="shared" si="132"/>
        <v>1.0095582394962961</v>
      </c>
      <c r="CD54" s="18">
        <f t="shared" si="132"/>
        <v>0.90965921442524889</v>
      </c>
      <c r="CE54" s="18">
        <f t="shared" si="132"/>
        <v>0.99589403571180823</v>
      </c>
      <c r="CG54" s="68">
        <f t="shared" si="133"/>
        <v>-34.917287084061165</v>
      </c>
      <c r="CH54" s="69">
        <f t="shared" si="134"/>
        <v>27.732976558593052</v>
      </c>
      <c r="CI54" s="69">
        <f t="shared" si="135"/>
        <v>-7.1843105254681117</v>
      </c>
      <c r="CK54" t="str">
        <f t="shared" si="147"/>
        <v>34 Culture, media and sports occupations</v>
      </c>
      <c r="CL54" s="18">
        <f t="shared" si="136"/>
        <v>0.66386301960800476</v>
      </c>
      <c r="CM54" s="18">
        <f t="shared" si="136"/>
        <v>0.9289652660488199</v>
      </c>
      <c r="CN54" s="18">
        <f t="shared" si="136"/>
        <v>0.89599804058006749</v>
      </c>
      <c r="CO54" s="18">
        <f t="shared" si="136"/>
        <v>1.0732292049933656</v>
      </c>
      <c r="CP54" s="18">
        <f t="shared" si="136"/>
        <v>1.2069843914638132</v>
      </c>
      <c r="CR54" s="68">
        <f t="shared" si="137"/>
        <v>-19.787003642184171</v>
      </c>
      <c r="CS54" s="69">
        <f t="shared" si="138"/>
        <v>30.87186106065511</v>
      </c>
      <c r="CT54" s="69">
        <f t="shared" si="139"/>
        <v>11.084857418470937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4.5182673072134909</v>
      </c>
      <c r="C55" s="18">
        <f t="shared" si="148"/>
        <v>4.4282677773660382</v>
      </c>
      <c r="D55" s="18">
        <f t="shared" si="148"/>
        <v>4.4122154037653916</v>
      </c>
      <c r="E55" s="18">
        <f t="shared" si="148"/>
        <v>4.3995404907435036</v>
      </c>
      <c r="F55" s="18">
        <f t="shared" si="148"/>
        <v>4.6337771353030632</v>
      </c>
      <c r="H55" s="68">
        <f t="shared" si="105"/>
        <v>105.92689116259703</v>
      </c>
      <c r="I55" s="69">
        <f t="shared" si="106"/>
        <v>70.796111706910551</v>
      </c>
      <c r="J55" s="69">
        <f t="shared" si="107"/>
        <v>176.72300286950758</v>
      </c>
      <c r="L55" t="str">
        <f t="shared" si="140"/>
        <v>35 Business and public service associate professionals</v>
      </c>
      <c r="M55" s="18">
        <f t="shared" ref="M55:Q64" si="149">M18/M$35*100</f>
        <v>7.0487126377302767</v>
      </c>
      <c r="N55" s="18">
        <f t="shared" si="149"/>
        <v>7.0082571914308502</v>
      </c>
      <c r="O55" s="18">
        <f t="shared" si="149"/>
        <v>7.2159547890116986</v>
      </c>
      <c r="P55" s="18">
        <f t="shared" si="149"/>
        <v>6.8558101475276079</v>
      </c>
      <c r="Q55" s="18">
        <f t="shared" si="149"/>
        <v>6.620092606283114</v>
      </c>
      <c r="S55" s="68">
        <f t="shared" si="109"/>
        <v>81.463943962963285</v>
      </c>
      <c r="T55" s="69">
        <f t="shared" si="110"/>
        <v>69.010754379104597</v>
      </c>
      <c r="U55" s="69">
        <f t="shared" si="111"/>
        <v>150.47469834206788</v>
      </c>
      <c r="W55" t="str">
        <f t="shared" si="141"/>
        <v>35 Business and public service associate professionals</v>
      </c>
      <c r="X55" s="18">
        <f t="shared" ref="X55:AB64" si="150">X18/X$35*100</f>
        <v>7.4674160128612836</v>
      </c>
      <c r="Y55" s="18">
        <f t="shared" si="150"/>
        <v>7.3265964341939602</v>
      </c>
      <c r="Z55" s="18">
        <f t="shared" si="150"/>
        <v>7.2921990300868265</v>
      </c>
      <c r="AA55" s="18">
        <f t="shared" si="150"/>
        <v>6.61315529276711</v>
      </c>
      <c r="AB55" s="18">
        <f t="shared" si="150"/>
        <v>5.9493329937684694</v>
      </c>
      <c r="AD55" s="68">
        <f t="shared" si="113"/>
        <v>8.7743907384608413</v>
      </c>
      <c r="AE55" s="69">
        <f t="shared" si="114"/>
        <v>55.310352429292173</v>
      </c>
      <c r="AF55" s="69">
        <f t="shared" si="115"/>
        <v>64.084743167753018</v>
      </c>
      <c r="AH55" t="str">
        <f t="shared" si="142"/>
        <v>35 Business and public service associate professionals</v>
      </c>
      <c r="AI55" s="18">
        <f t="shared" ref="AI55:AM64" si="151">AI18/AI$35*100</f>
        <v>6.1355588862091492</v>
      </c>
      <c r="AJ55" s="18">
        <f t="shared" si="151"/>
        <v>6.7070002474485895</v>
      </c>
      <c r="AK55" s="18">
        <f t="shared" si="151"/>
        <v>7.0789228228870513</v>
      </c>
      <c r="AL55" s="18">
        <f t="shared" si="151"/>
        <v>6.8546017782351116</v>
      </c>
      <c r="AM55" s="18">
        <f t="shared" si="151"/>
        <v>6.5779251925690581</v>
      </c>
      <c r="AO55" s="68">
        <f t="shared" si="117"/>
        <v>12.566823941840358</v>
      </c>
      <c r="AP55" s="69">
        <f t="shared" si="118"/>
        <v>52.41718178462812</v>
      </c>
      <c r="AQ55" s="69">
        <f t="shared" si="119"/>
        <v>64.984005726468467</v>
      </c>
      <c r="AS55" t="str">
        <f t="shared" si="143"/>
        <v>35 Business and public service associate professionals</v>
      </c>
      <c r="AT55" s="18">
        <f t="shared" ref="AT55:AX64" si="152">AT18/AT$35*100</f>
        <v>6.2856760787373345</v>
      </c>
      <c r="AU55" s="18">
        <f t="shared" si="152"/>
        <v>6.1257857932286504</v>
      </c>
      <c r="AV55" s="18">
        <f t="shared" si="152"/>
        <v>6.1903400278369975</v>
      </c>
      <c r="AW55" s="18">
        <f t="shared" si="152"/>
        <v>5.554481379095523</v>
      </c>
      <c r="AX55" s="18">
        <f t="shared" si="152"/>
        <v>5.1070144059430538</v>
      </c>
      <c r="AZ55" s="68">
        <f t="shared" si="121"/>
        <v>7.6876465868651032</v>
      </c>
      <c r="BA55" s="69">
        <f t="shared" si="122"/>
        <v>50.357732733565221</v>
      </c>
      <c r="BB55" s="69">
        <f t="shared" si="123"/>
        <v>58.045379320430314</v>
      </c>
      <c r="BD55" t="str">
        <f t="shared" si="144"/>
        <v>35 Business and public service associate professionals</v>
      </c>
      <c r="BE55" s="18">
        <f t="shared" ref="BE55:BI64" si="153">BE18/BE$35*100</f>
        <v>4.6143039003192836</v>
      </c>
      <c r="BF55" s="18">
        <f t="shared" si="153"/>
        <v>4.7481469843786117</v>
      </c>
      <c r="BG55" s="18">
        <f t="shared" si="153"/>
        <v>5.1983012953252974</v>
      </c>
      <c r="BH55" s="18">
        <f t="shared" si="153"/>
        <v>4.6366915245411491</v>
      </c>
      <c r="BI55" s="18">
        <f t="shared" si="153"/>
        <v>4.4784726536871844</v>
      </c>
      <c r="BK55" s="68">
        <f t="shared" si="125"/>
        <v>-6.0972905110163431</v>
      </c>
      <c r="BL55" s="69">
        <f t="shared" si="126"/>
        <v>37.094569968807384</v>
      </c>
      <c r="BM55" s="69">
        <f t="shared" si="127"/>
        <v>30.997279457791045</v>
      </c>
      <c r="BO55" t="str">
        <f t="shared" si="145"/>
        <v>35 Business and public service associate professionals</v>
      </c>
      <c r="BP55" s="18">
        <f t="shared" ref="BP55:BT64" si="154">BP18/BP$35*100</f>
        <v>3.6678126627870298</v>
      </c>
      <c r="BQ55" s="18">
        <f t="shared" si="154"/>
        <v>3.7538515000374075</v>
      </c>
      <c r="BR55" s="18">
        <f t="shared" si="154"/>
        <v>4.2548024151630015</v>
      </c>
      <c r="BS55" s="18">
        <f t="shared" si="154"/>
        <v>3.6587354257247435</v>
      </c>
      <c r="BT55" s="18">
        <f t="shared" si="154"/>
        <v>3.4523320295951523</v>
      </c>
      <c r="BV55" s="68">
        <f t="shared" si="129"/>
        <v>-39.204433147173532</v>
      </c>
      <c r="BW55" s="69">
        <f t="shared" si="130"/>
        <v>30.550397130232636</v>
      </c>
      <c r="BX55" s="69">
        <f t="shared" si="131"/>
        <v>-8.654036016940891</v>
      </c>
      <c r="BZ55" t="str">
        <f t="shared" si="146"/>
        <v>35 Business and public service associate professionals</v>
      </c>
      <c r="CA55" s="18">
        <f t="shared" ref="CA55:CE64" si="155">CA18/CA$35*100</f>
        <v>3.549553872447575</v>
      </c>
      <c r="CB55" s="18">
        <f t="shared" si="155"/>
        <v>3.9196166867300701</v>
      </c>
      <c r="CC55" s="18">
        <f t="shared" si="155"/>
        <v>4.1220759589637082</v>
      </c>
      <c r="CD55" s="18">
        <f t="shared" si="155"/>
        <v>3.6747648322121074</v>
      </c>
      <c r="CE55" s="18">
        <f t="shared" si="155"/>
        <v>3.779031871255127</v>
      </c>
      <c r="CG55" s="68">
        <f t="shared" si="133"/>
        <v>-39.51489230700399</v>
      </c>
      <c r="CH55" s="69">
        <f t="shared" si="134"/>
        <v>24.450636488389264</v>
      </c>
      <c r="CI55" s="69">
        <f t="shared" si="135"/>
        <v>-15.064255818614722</v>
      </c>
      <c r="CK55" t="str">
        <f t="shared" si="147"/>
        <v>35 Business and public service associate professionals</v>
      </c>
      <c r="CL55" s="18">
        <f t="shared" ref="CL55:CP64" si="156">CL18/CL$35*100</f>
        <v>2.136192503412174</v>
      </c>
      <c r="CM55" s="18">
        <f t="shared" si="156"/>
        <v>2.5857373412644922</v>
      </c>
      <c r="CN55" s="18">
        <f t="shared" si="156"/>
        <v>2.7167060455687415</v>
      </c>
      <c r="CO55" s="18">
        <f t="shared" si="156"/>
        <v>2.5841016307287239</v>
      </c>
      <c r="CP55" s="18">
        <f t="shared" si="156"/>
        <v>2.6500374718988242</v>
      </c>
      <c r="CR55" s="68">
        <f t="shared" si="137"/>
        <v>-41.915599470767056</v>
      </c>
      <c r="CS55" s="69">
        <f t="shared" si="138"/>
        <v>23.172826510040306</v>
      </c>
      <c r="CT55" s="69">
        <f t="shared" si="139"/>
        <v>-18.74277296072675</v>
      </c>
    </row>
    <row r="56" spans="1:98" x14ac:dyDescent="0.2">
      <c r="A56" t="str">
        <f t="shared" si="103"/>
        <v>41 Administrative occupations</v>
      </c>
      <c r="B56" s="18">
        <f t="shared" si="148"/>
        <v>2.7774263073615808</v>
      </c>
      <c r="C56" s="18">
        <f t="shared" si="148"/>
        <v>2.7313359332845217</v>
      </c>
      <c r="D56" s="18">
        <f t="shared" si="148"/>
        <v>2.789866340985192</v>
      </c>
      <c r="E56" s="18">
        <f t="shared" si="148"/>
        <v>2.8005322915480186</v>
      </c>
      <c r="F56" s="18">
        <f t="shared" si="148"/>
        <v>3.1662052083014895</v>
      </c>
      <c r="H56" s="68">
        <f t="shared" si="105"/>
        <v>122.53088186991519</v>
      </c>
      <c r="I56" s="69">
        <f t="shared" si="106"/>
        <v>87.149721236623293</v>
      </c>
      <c r="J56" s="69">
        <f t="shared" si="107"/>
        <v>209.68060310653846</v>
      </c>
      <c r="L56" t="str">
        <f t="shared" si="140"/>
        <v>41 Administrative occupations</v>
      </c>
      <c r="M56" s="18">
        <f t="shared" si="149"/>
        <v>4.6979611236139691</v>
      </c>
      <c r="N56" s="18">
        <f t="shared" si="149"/>
        <v>4.4509395942696761</v>
      </c>
      <c r="O56" s="18">
        <f t="shared" si="149"/>
        <v>4.7229528516672712</v>
      </c>
      <c r="P56" s="18">
        <f t="shared" si="149"/>
        <v>4.5626690894519362</v>
      </c>
      <c r="Q56" s="18">
        <f t="shared" si="149"/>
        <v>4.7910921892999587</v>
      </c>
      <c r="S56" s="68">
        <f t="shared" si="109"/>
        <v>100.65084911119231</v>
      </c>
      <c r="T56" s="69">
        <f t="shared" si="110"/>
        <v>81.350592298334661</v>
      </c>
      <c r="U56" s="69">
        <f t="shared" si="111"/>
        <v>182.00144140952693</v>
      </c>
      <c r="W56" t="str">
        <f t="shared" si="141"/>
        <v>41 Administrative occupations</v>
      </c>
      <c r="X56" s="18">
        <f t="shared" si="150"/>
        <v>7.768663032599914</v>
      </c>
      <c r="Y56" s="18">
        <f t="shared" si="150"/>
        <v>7.2905542458820545</v>
      </c>
      <c r="Z56" s="18">
        <f t="shared" si="150"/>
        <v>7.845786901018549</v>
      </c>
      <c r="AA56" s="18">
        <f t="shared" si="150"/>
        <v>7.5188263826760542</v>
      </c>
      <c r="AB56" s="18">
        <f t="shared" si="150"/>
        <v>7.5238936426818084</v>
      </c>
      <c r="AD56" s="68">
        <f t="shared" si="113"/>
        <v>27.856565711911308</v>
      </c>
      <c r="AE56" s="69">
        <f t="shared" si="114"/>
        <v>66.369695935376825</v>
      </c>
      <c r="AF56" s="69">
        <f t="shared" si="115"/>
        <v>94.22626164728814</v>
      </c>
      <c r="AH56" t="str">
        <f t="shared" si="142"/>
        <v>41 Administrative occupations</v>
      </c>
      <c r="AI56" s="18">
        <f t="shared" si="151"/>
        <v>9.4105899644881941</v>
      </c>
      <c r="AJ56" s="18">
        <f t="shared" si="151"/>
        <v>9.8665321655048981</v>
      </c>
      <c r="AK56" s="18">
        <f t="shared" si="151"/>
        <v>10.364950390867742</v>
      </c>
      <c r="AL56" s="18">
        <f t="shared" si="151"/>
        <v>10.245749902175866</v>
      </c>
      <c r="AM56" s="18">
        <f t="shared" si="151"/>
        <v>10.192102456554146</v>
      </c>
      <c r="AO56" s="68">
        <f t="shared" si="117"/>
        <v>19.120144900007766</v>
      </c>
      <c r="AP56" s="69">
        <f t="shared" si="118"/>
        <v>66.14431927828862</v>
      </c>
      <c r="AQ56" s="69">
        <f t="shared" si="119"/>
        <v>85.264464178296379</v>
      </c>
      <c r="AS56" t="str">
        <f t="shared" si="143"/>
        <v>41 Administrative occupations</v>
      </c>
      <c r="AT56" s="18">
        <f t="shared" si="152"/>
        <v>9.6778005899850061</v>
      </c>
      <c r="AU56" s="18">
        <f t="shared" si="152"/>
        <v>9.3249689162023497</v>
      </c>
      <c r="AV56" s="18">
        <f t="shared" si="152"/>
        <v>9.8185436544115916</v>
      </c>
      <c r="AW56" s="18">
        <f t="shared" si="152"/>
        <v>9.1235545708466361</v>
      </c>
      <c r="AX56" s="18">
        <f t="shared" si="152"/>
        <v>8.8696442194447886</v>
      </c>
      <c r="AZ56" s="68">
        <f t="shared" si="121"/>
        <v>17.915916879145968</v>
      </c>
      <c r="BA56" s="69">
        <f t="shared" si="122"/>
        <v>61.094451021574393</v>
      </c>
      <c r="BB56" s="69">
        <f t="shared" si="123"/>
        <v>79.010367900720368</v>
      </c>
      <c r="BD56" t="str">
        <f t="shared" si="144"/>
        <v>41 Administrative occupations</v>
      </c>
      <c r="BE56" s="18">
        <f t="shared" si="153"/>
        <v>7.2515765866096826</v>
      </c>
      <c r="BF56" s="18">
        <f t="shared" si="153"/>
        <v>7.1040587965968642</v>
      </c>
      <c r="BG56" s="18">
        <f t="shared" si="153"/>
        <v>7.6426854831154314</v>
      </c>
      <c r="BH56" s="18">
        <f t="shared" si="153"/>
        <v>6.7447547935053729</v>
      </c>
      <c r="BI56" s="18">
        <f t="shared" si="153"/>
        <v>5.7780085779541741</v>
      </c>
      <c r="BK56" s="68">
        <f t="shared" si="125"/>
        <v>-17.597224591044206</v>
      </c>
      <c r="BL56" s="69">
        <f t="shared" si="126"/>
        <v>40.824260250437142</v>
      </c>
      <c r="BM56" s="69">
        <f t="shared" si="127"/>
        <v>23.227035659392939</v>
      </c>
      <c r="BO56" t="str">
        <f t="shared" si="145"/>
        <v>41 Administrative occupations</v>
      </c>
      <c r="BP56" s="18">
        <f t="shared" si="154"/>
        <v>8.5747146815464337</v>
      </c>
      <c r="BQ56" s="18">
        <f t="shared" si="154"/>
        <v>8.2761712220004107</v>
      </c>
      <c r="BR56" s="18">
        <f t="shared" si="154"/>
        <v>8.4567506794381497</v>
      </c>
      <c r="BS56" s="18">
        <f t="shared" si="154"/>
        <v>7.069270361635061</v>
      </c>
      <c r="BT56" s="18">
        <f t="shared" si="154"/>
        <v>5.4177934997844979</v>
      </c>
      <c r="BV56" s="68">
        <f t="shared" si="129"/>
        <v>-51.998183485500363</v>
      </c>
      <c r="BW56" s="69">
        <f t="shared" si="130"/>
        <v>30.805743562121794</v>
      </c>
      <c r="BX56" s="69">
        <f t="shared" si="131"/>
        <v>-21.192439923378558</v>
      </c>
      <c r="BZ56" t="str">
        <f t="shared" si="146"/>
        <v>41 Administrative occupations</v>
      </c>
      <c r="CA56" s="18">
        <f t="shared" si="155"/>
        <v>6.880716674421743</v>
      </c>
      <c r="CB56" s="18">
        <f t="shared" si="155"/>
        <v>6.2303619977280089</v>
      </c>
      <c r="CC56" s="18">
        <f t="shared" si="155"/>
        <v>7.0733156523402272</v>
      </c>
      <c r="CD56" s="18">
        <f t="shared" si="155"/>
        <v>5.2993925584567734</v>
      </c>
      <c r="CE56" s="18">
        <f t="shared" si="155"/>
        <v>3.0650832374610921</v>
      </c>
      <c r="CG56" s="68">
        <f t="shared" si="133"/>
        <v>-71.41072594710549</v>
      </c>
      <c r="CH56" s="69">
        <f t="shared" si="134"/>
        <v>19.489988083581014</v>
      </c>
      <c r="CI56" s="69">
        <f t="shared" si="135"/>
        <v>-51.920737863524494</v>
      </c>
      <c r="CK56" t="str">
        <f t="shared" si="147"/>
        <v>41 Administrative occupations</v>
      </c>
      <c r="CL56" s="18">
        <f t="shared" si="156"/>
        <v>5.0119670911057552</v>
      </c>
      <c r="CM56" s="18">
        <f t="shared" si="156"/>
        <v>4.4986364221941981</v>
      </c>
      <c r="CN56" s="18">
        <f t="shared" si="156"/>
        <v>4.228401479519821</v>
      </c>
      <c r="CO56" s="18">
        <f t="shared" si="156"/>
        <v>3.6427046410915422</v>
      </c>
      <c r="CP56" s="18">
        <f t="shared" si="156"/>
        <v>2.1996612431029927</v>
      </c>
      <c r="CR56" s="68">
        <f t="shared" si="137"/>
        <v>-69.023686395184086</v>
      </c>
      <c r="CS56" s="69">
        <f t="shared" si="138"/>
        <v>17.852029579156472</v>
      </c>
      <c r="CT56" s="69">
        <f t="shared" si="139"/>
        <v>-51.171656816027621</v>
      </c>
    </row>
    <row r="57" spans="1:98" x14ac:dyDescent="0.2">
      <c r="A57" t="str">
        <f t="shared" si="103"/>
        <v>42 Secretarial and related occupations</v>
      </c>
      <c r="B57" s="18">
        <f t="shared" si="148"/>
        <v>0.4311719672865118</v>
      </c>
      <c r="C57" s="18">
        <f t="shared" si="148"/>
        <v>0.47958546218527243</v>
      </c>
      <c r="D57" s="18">
        <f t="shared" si="148"/>
        <v>0.42623868119814906</v>
      </c>
      <c r="E57" s="18">
        <f t="shared" si="148"/>
        <v>0.56088243384704295</v>
      </c>
      <c r="F57" s="18">
        <f t="shared" si="148"/>
        <v>0.8438402238115692</v>
      </c>
      <c r="H57" s="68">
        <f t="shared" si="105"/>
        <v>288.18789738909481</v>
      </c>
      <c r="I57" s="69">
        <f t="shared" si="106"/>
        <v>155.71259102816103</v>
      </c>
      <c r="J57" s="69">
        <f t="shared" si="107"/>
        <v>443.90048841725581</v>
      </c>
      <c r="L57" t="str">
        <f t="shared" si="140"/>
        <v>42 Secretarial and related occupations</v>
      </c>
      <c r="M57" s="18">
        <f t="shared" si="149"/>
        <v>1.0620034595372587</v>
      </c>
      <c r="N57" s="18">
        <f t="shared" si="149"/>
        <v>0.91265228301043666</v>
      </c>
      <c r="O57" s="18">
        <f t="shared" si="149"/>
        <v>0.95671365074098524</v>
      </c>
      <c r="P57" s="18">
        <f t="shared" si="149"/>
        <v>1.2597252819018891</v>
      </c>
      <c r="Q57" s="18">
        <f t="shared" si="149"/>
        <v>1.308176718733139</v>
      </c>
      <c r="S57" s="68">
        <f t="shared" si="109"/>
        <v>170.46092538632581</v>
      </c>
      <c r="T57" s="69">
        <f t="shared" si="110"/>
        <v>116.7237244363283</v>
      </c>
      <c r="U57" s="69">
        <f t="shared" si="111"/>
        <v>287.18464982265408</v>
      </c>
      <c r="W57" t="str">
        <f t="shared" si="141"/>
        <v>42 Secretarial and related occupations</v>
      </c>
      <c r="X57" s="18">
        <f t="shared" si="150"/>
        <v>1.6328007114459859</v>
      </c>
      <c r="Y57" s="18">
        <f t="shared" si="150"/>
        <v>1.4513482132808664</v>
      </c>
      <c r="Z57" s="18">
        <f t="shared" si="150"/>
        <v>1.4798954124359507</v>
      </c>
      <c r="AA57" s="18">
        <f t="shared" si="150"/>
        <v>2.0399661719579054</v>
      </c>
      <c r="AB57" s="18">
        <f t="shared" si="150"/>
        <v>3.2751702465244099</v>
      </c>
      <c r="AD57" s="68">
        <f t="shared" si="113"/>
        <v>195.06639542133044</v>
      </c>
      <c r="AE57" s="69">
        <f t="shared" si="114"/>
        <v>116.28782866202694</v>
      </c>
      <c r="AF57" s="69">
        <f t="shared" si="115"/>
        <v>311.35422408335734</v>
      </c>
      <c r="AH57" t="str">
        <f t="shared" si="142"/>
        <v>42 Secretarial and related occupations</v>
      </c>
      <c r="AI57" s="18">
        <f t="shared" si="151"/>
        <v>2.2273175237117493</v>
      </c>
      <c r="AJ57" s="18">
        <f t="shared" si="151"/>
        <v>1.9933317979379324</v>
      </c>
      <c r="AK57" s="18">
        <f t="shared" si="151"/>
        <v>2.1982459921479873</v>
      </c>
      <c r="AL57" s="18">
        <f t="shared" si="151"/>
        <v>2.8799466494029442</v>
      </c>
      <c r="AM57" s="18">
        <f t="shared" si="151"/>
        <v>2.8252597295582853</v>
      </c>
      <c r="AO57" s="68">
        <f t="shared" si="117"/>
        <v>55.69359590364639</v>
      </c>
      <c r="AP57" s="69">
        <f t="shared" si="118"/>
        <v>92.846171996351785</v>
      </c>
      <c r="AQ57" s="69">
        <f t="shared" si="119"/>
        <v>148.5397678999982</v>
      </c>
      <c r="AS57" t="str">
        <f t="shared" si="143"/>
        <v>42 Secretarial and related occupations</v>
      </c>
      <c r="AT57" s="18">
        <f t="shared" si="152"/>
        <v>1.9828193092246635</v>
      </c>
      <c r="AU57" s="18">
        <f t="shared" si="152"/>
        <v>1.6051681403527636</v>
      </c>
      <c r="AV57" s="18">
        <f t="shared" si="152"/>
        <v>1.8612423923073935</v>
      </c>
      <c r="AW57" s="18">
        <f t="shared" si="152"/>
        <v>2.1049573390417611</v>
      </c>
      <c r="AX57" s="18">
        <f t="shared" si="152"/>
        <v>2.9561770081113981</v>
      </c>
      <c r="AZ57" s="68">
        <f t="shared" si="121"/>
        <v>107.31981244729796</v>
      </c>
      <c r="BA57" s="69">
        <f t="shared" si="122"/>
        <v>78.212185610986978</v>
      </c>
      <c r="BB57" s="69">
        <f t="shared" si="123"/>
        <v>185.5319980582849</v>
      </c>
      <c r="BD57" t="str">
        <f t="shared" si="144"/>
        <v>42 Secretarial and related occupations</v>
      </c>
      <c r="BE57" s="18">
        <f t="shared" si="153"/>
        <v>1.8368162598860791</v>
      </c>
      <c r="BF57" s="18">
        <f t="shared" si="153"/>
        <v>1.684458271790453</v>
      </c>
      <c r="BG57" s="18">
        <f t="shared" si="153"/>
        <v>1.6337936097900803</v>
      </c>
      <c r="BH57" s="18">
        <f t="shared" si="153"/>
        <v>1.8192775979105249</v>
      </c>
      <c r="BI57" s="18">
        <f t="shared" si="153"/>
        <v>0.67328656553802047</v>
      </c>
      <c r="BK57" s="68">
        <f t="shared" si="125"/>
        <v>-55.082828479147153</v>
      </c>
      <c r="BL57" s="69">
        <f t="shared" si="126"/>
        <v>38.146439944864497</v>
      </c>
      <c r="BM57" s="69">
        <f t="shared" si="127"/>
        <v>-16.93638853428266</v>
      </c>
      <c r="BO57" t="str">
        <f t="shared" si="145"/>
        <v>42 Secretarial and related occupations</v>
      </c>
      <c r="BP57" s="18">
        <f t="shared" si="154"/>
        <v>2.6173274129878976</v>
      </c>
      <c r="BQ57" s="18">
        <f t="shared" si="154"/>
        <v>2.3340874547208834</v>
      </c>
      <c r="BR57" s="18">
        <f t="shared" si="154"/>
        <v>2.0867172122195781</v>
      </c>
      <c r="BS57" s="18">
        <f t="shared" si="154"/>
        <v>1.8523883110537032</v>
      </c>
      <c r="BT57" s="18">
        <f t="shared" si="154"/>
        <v>0.64247290117521594</v>
      </c>
      <c r="BV57" s="68">
        <f t="shared" si="129"/>
        <v>-76.930936329274772</v>
      </c>
      <c r="BW57" s="69">
        <f t="shared" si="130"/>
        <v>29.621969328583862</v>
      </c>
      <c r="BX57" s="69">
        <f t="shared" si="131"/>
        <v>-47.308967000690906</v>
      </c>
      <c r="BZ57" t="str">
        <f t="shared" si="146"/>
        <v>42 Secretarial and related occupations</v>
      </c>
      <c r="CA57" s="18">
        <f t="shared" si="155"/>
        <v>2.9355564707302317</v>
      </c>
      <c r="CB57" s="18">
        <f t="shared" si="155"/>
        <v>2.7309373382548054</v>
      </c>
      <c r="CC57" s="18">
        <f t="shared" si="155"/>
        <v>2.8832049457654976</v>
      </c>
      <c r="CD57" s="18">
        <f t="shared" si="155"/>
        <v>2.0607639555834254</v>
      </c>
      <c r="CE57" s="18">
        <f t="shared" si="155"/>
        <v>0.97930954567083917</v>
      </c>
      <c r="CG57" s="68">
        <f t="shared" si="133"/>
        <v>-77.590696036910884</v>
      </c>
      <c r="CH57" s="69">
        <f t="shared" si="134"/>
        <v>21.107564631949877</v>
      </c>
      <c r="CI57" s="69">
        <f t="shared" si="135"/>
        <v>-56.483131404961014</v>
      </c>
      <c r="CK57" t="str">
        <f t="shared" si="147"/>
        <v>42 Secretarial and related occupations</v>
      </c>
      <c r="CL57" s="18">
        <f t="shared" si="156"/>
        <v>1.9312440655779268</v>
      </c>
      <c r="CM57" s="18">
        <f t="shared" si="156"/>
        <v>1.7796691584524551</v>
      </c>
      <c r="CN57" s="18">
        <f t="shared" si="156"/>
        <v>1.5804133739503277</v>
      </c>
      <c r="CO57" s="18">
        <f t="shared" si="156"/>
        <v>2.061678607669069</v>
      </c>
      <c r="CP57" s="18">
        <f t="shared" si="156"/>
        <v>0.8155622177107148</v>
      </c>
      <c r="CR57" s="68">
        <f t="shared" si="137"/>
        <v>-69.271840550647596</v>
      </c>
      <c r="CS57" s="69">
        <f t="shared" si="138"/>
        <v>29.535209721924872</v>
      </c>
      <c r="CT57" s="69">
        <f t="shared" si="139"/>
        <v>-39.736630828722717</v>
      </c>
    </row>
    <row r="58" spans="1:98" x14ac:dyDescent="0.2">
      <c r="A58" t="str">
        <f t="shared" si="103"/>
        <v>51 Skilled agricultural and related trades</v>
      </c>
      <c r="B58" s="18">
        <f t="shared" si="148"/>
        <v>0.34461464960051169</v>
      </c>
      <c r="C58" s="18">
        <f t="shared" si="148"/>
        <v>0.50229189225757886</v>
      </c>
      <c r="D58" s="18">
        <f t="shared" si="148"/>
        <v>0.43186608676353683</v>
      </c>
      <c r="E58" s="18">
        <f t="shared" si="148"/>
        <v>0.43336485212348497</v>
      </c>
      <c r="F58" s="18">
        <f t="shared" si="148"/>
        <v>0.50513274389865892</v>
      </c>
      <c r="H58" s="68">
        <f t="shared" si="105"/>
        <v>129.34593516280984</v>
      </c>
      <c r="I58" s="69">
        <f t="shared" si="106"/>
        <v>122.70003480081779</v>
      </c>
      <c r="J58" s="69">
        <f t="shared" si="107"/>
        <v>252.04596996362761</v>
      </c>
      <c r="L58" t="str">
        <f t="shared" si="140"/>
        <v>51 Skilled agricultural and related trades</v>
      </c>
      <c r="M58" s="18">
        <f t="shared" si="149"/>
        <v>0.33372476040513055</v>
      </c>
      <c r="N58" s="18">
        <f t="shared" si="149"/>
        <v>0.26847170649321173</v>
      </c>
      <c r="O58" s="18">
        <f t="shared" si="149"/>
        <v>0.29670165158234729</v>
      </c>
      <c r="P58" s="18">
        <f t="shared" si="149"/>
        <v>0.29630748418236352</v>
      </c>
      <c r="Q58" s="18">
        <f t="shared" si="149"/>
        <v>0.31843658841493716</v>
      </c>
      <c r="S58" s="68">
        <f t="shared" si="109"/>
        <v>112.28684523767991</v>
      </c>
      <c r="T58" s="69">
        <f t="shared" si="110"/>
        <v>77.515757753947497</v>
      </c>
      <c r="U58" s="69">
        <f t="shared" si="111"/>
        <v>189.8026029916274</v>
      </c>
      <c r="W58" t="str">
        <f t="shared" si="141"/>
        <v>51 Skilled agricultural and related trades</v>
      </c>
      <c r="X58" s="18">
        <f t="shared" si="150"/>
        <v>1.3103306724200037</v>
      </c>
      <c r="Y58" s="18">
        <f t="shared" si="150"/>
        <v>1.1793404578795657</v>
      </c>
      <c r="Z58" s="18">
        <f t="shared" si="150"/>
        <v>1.3552108499356317</v>
      </c>
      <c r="AA58" s="18">
        <f t="shared" si="150"/>
        <v>1.4397979787198101</v>
      </c>
      <c r="AB58" s="18">
        <f t="shared" si="150"/>
        <v>1.7204878173671057</v>
      </c>
      <c r="AD58" s="68">
        <f t="shared" si="113"/>
        <v>69.262841378753635</v>
      </c>
      <c r="AE58" s="69">
        <f t="shared" si="114"/>
        <v>90.486942308968437</v>
      </c>
      <c r="AF58" s="69">
        <f t="shared" si="115"/>
        <v>159.74978368772207</v>
      </c>
      <c r="AH58" t="str">
        <f t="shared" si="142"/>
        <v>51 Skilled agricultural and related trades</v>
      </c>
      <c r="AI58" s="18">
        <f t="shared" si="151"/>
        <v>1.7693687711743931</v>
      </c>
      <c r="AJ58" s="18">
        <f t="shared" si="151"/>
        <v>1.9920853308130289</v>
      </c>
      <c r="AK58" s="18">
        <f t="shared" si="151"/>
        <v>1.9429902425729249</v>
      </c>
      <c r="AL58" s="18">
        <f t="shared" si="151"/>
        <v>2.2821457442636817</v>
      </c>
      <c r="AM58" s="18">
        <f t="shared" si="151"/>
        <v>2.7077451516653692</v>
      </c>
      <c r="AO58" s="68">
        <f t="shared" si="117"/>
        <v>68.820750764679701</v>
      </c>
      <c r="AP58" s="69">
        <f t="shared" si="118"/>
        <v>96.973367522926935</v>
      </c>
      <c r="AQ58" s="69">
        <f t="shared" si="119"/>
        <v>165.79411828760664</v>
      </c>
      <c r="AS58" t="str">
        <f t="shared" si="143"/>
        <v>51 Skilled agricultural and related trades</v>
      </c>
      <c r="AT58" s="18">
        <f t="shared" si="152"/>
        <v>3.3110725820362399</v>
      </c>
      <c r="AU58" s="18">
        <f t="shared" si="152"/>
        <v>3.2096855032271248</v>
      </c>
      <c r="AV58" s="18">
        <f t="shared" si="152"/>
        <v>3.1857889474637879</v>
      </c>
      <c r="AW58" s="18">
        <f t="shared" si="152"/>
        <v>3.3439684156344325</v>
      </c>
      <c r="AX58" s="18">
        <f t="shared" si="152"/>
        <v>3.7462477863098336</v>
      </c>
      <c r="AZ58" s="68">
        <f t="shared" si="121"/>
        <v>53.494495614404073</v>
      </c>
      <c r="BA58" s="69">
        <f t="shared" si="122"/>
        <v>80.754243221380875</v>
      </c>
      <c r="BB58" s="69">
        <f t="shared" si="123"/>
        <v>134.24873883578493</v>
      </c>
      <c r="BD58" t="str">
        <f t="shared" si="144"/>
        <v>51 Skilled agricultural and related trades</v>
      </c>
      <c r="BE58" s="18">
        <f t="shared" si="153"/>
        <v>1.5487117052098776</v>
      </c>
      <c r="BF58" s="18">
        <f t="shared" si="153"/>
        <v>1.3460179086022157</v>
      </c>
      <c r="BG58" s="18">
        <f t="shared" si="153"/>
        <v>1.4316556734049175</v>
      </c>
      <c r="BH58" s="18">
        <f t="shared" si="153"/>
        <v>1.3643284017855808</v>
      </c>
      <c r="BI58" s="18">
        <f t="shared" si="153"/>
        <v>1.3960405201521768</v>
      </c>
      <c r="BK58" s="68">
        <f t="shared" si="125"/>
        <v>6.2842934944510436</v>
      </c>
      <c r="BL58" s="69">
        <f t="shared" si="126"/>
        <v>48.162093307983554</v>
      </c>
      <c r="BM58" s="69">
        <f t="shared" si="127"/>
        <v>54.446386802434596</v>
      </c>
      <c r="BO58" t="str">
        <f t="shared" si="145"/>
        <v>51 Skilled agricultural and related trades</v>
      </c>
      <c r="BP58" s="18">
        <f t="shared" si="154"/>
        <v>2.1030829808021583</v>
      </c>
      <c r="BQ58" s="18">
        <f t="shared" si="154"/>
        <v>1.832618842133922</v>
      </c>
      <c r="BR58" s="18">
        <f t="shared" si="154"/>
        <v>2.0389573162913783</v>
      </c>
      <c r="BS58" s="18">
        <f t="shared" si="154"/>
        <v>1.9991285820252496</v>
      </c>
      <c r="BT58" s="18">
        <f t="shared" si="154"/>
        <v>2.3634557513778209</v>
      </c>
      <c r="BV58" s="68">
        <f t="shared" si="129"/>
        <v>-13.148346060564748</v>
      </c>
      <c r="BW58" s="69">
        <f t="shared" si="130"/>
        <v>48.616740574684442</v>
      </c>
      <c r="BX58" s="69">
        <f t="shared" si="131"/>
        <v>35.468394514119694</v>
      </c>
      <c r="BZ58" t="str">
        <f t="shared" si="146"/>
        <v>51 Skilled agricultural and related trades</v>
      </c>
      <c r="CA58" s="18">
        <f t="shared" si="155"/>
        <v>2.9468017826666393</v>
      </c>
      <c r="CB58" s="18">
        <f t="shared" si="155"/>
        <v>2.7418872331928941</v>
      </c>
      <c r="CC58" s="18">
        <f t="shared" si="155"/>
        <v>2.7994472469663658</v>
      </c>
      <c r="CD58" s="18">
        <f t="shared" si="155"/>
        <v>2.8023894579374478</v>
      </c>
      <c r="CE58" s="18">
        <f t="shared" si="155"/>
        <v>4.0002366815066832</v>
      </c>
      <c r="CG58" s="68">
        <f t="shared" si="133"/>
        <v>-5.7248365750483705</v>
      </c>
      <c r="CH58" s="69">
        <f t="shared" si="134"/>
        <v>37.970331242537462</v>
      </c>
      <c r="CI58" s="69">
        <f t="shared" si="135"/>
        <v>32.245494667489098</v>
      </c>
      <c r="CK58" t="str">
        <f t="shared" si="147"/>
        <v>51 Skilled agricultural and related trades</v>
      </c>
      <c r="CL58" s="18">
        <f t="shared" si="156"/>
        <v>5.0128620433315128</v>
      </c>
      <c r="CM58" s="18">
        <f t="shared" si="156"/>
        <v>5.5437955717592811</v>
      </c>
      <c r="CN58" s="18">
        <f t="shared" si="156"/>
        <v>7.3075616947168118</v>
      </c>
      <c r="CO58" s="18">
        <f t="shared" si="156"/>
        <v>7.2978041083272309</v>
      </c>
      <c r="CP58" s="18">
        <f t="shared" si="156"/>
        <v>3.1446436932410267</v>
      </c>
      <c r="CR58" s="68">
        <f t="shared" si="137"/>
        <v>-74.375871736351485</v>
      </c>
      <c r="CS58" s="69">
        <f t="shared" si="138"/>
        <v>21.680678123903121</v>
      </c>
      <c r="CT58" s="69">
        <f t="shared" si="139"/>
        <v>-52.695193612448364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0.24211769417490681</v>
      </c>
      <c r="C59" s="18">
        <f t="shared" si="148"/>
        <v>0.25877003837569906</v>
      </c>
      <c r="D59" s="18">
        <f t="shared" si="148"/>
        <v>0.26067052191989387</v>
      </c>
      <c r="E59" s="18">
        <f t="shared" si="148"/>
        <v>0.28310550881715613</v>
      </c>
      <c r="F59" s="18">
        <f t="shared" si="148"/>
        <v>0.29965546470783416</v>
      </c>
      <c r="H59" s="68">
        <f t="shared" si="105"/>
        <v>125.40570716850998</v>
      </c>
      <c r="I59" s="69">
        <f t="shared" si="106"/>
        <v>66.200925643524172</v>
      </c>
      <c r="J59" s="69">
        <f t="shared" si="107"/>
        <v>191.60663281203415</v>
      </c>
      <c r="L59" t="str">
        <f t="shared" si="140"/>
        <v>52 Skilled metal, electrical and electronic trades</v>
      </c>
      <c r="M59" s="18">
        <f t="shared" si="149"/>
        <v>0.74510218703690823</v>
      </c>
      <c r="N59" s="18">
        <f t="shared" si="149"/>
        <v>0.72600808153742691</v>
      </c>
      <c r="O59" s="18">
        <f t="shared" si="149"/>
        <v>0.57581866081458855</v>
      </c>
      <c r="P59" s="18">
        <f t="shared" si="149"/>
        <v>0.78261582791797435</v>
      </c>
      <c r="Q59" s="18">
        <f t="shared" si="149"/>
        <v>1.0019832702322888</v>
      </c>
      <c r="S59" s="68">
        <f t="shared" si="109"/>
        <v>244.18728272047034</v>
      </c>
      <c r="T59" s="69">
        <f t="shared" si="110"/>
        <v>110.45596223223011</v>
      </c>
      <c r="U59" s="69">
        <f t="shared" si="111"/>
        <v>354.64324495270046</v>
      </c>
      <c r="W59" t="str">
        <f t="shared" si="141"/>
        <v>52 Skilled metal, electrical and electronic trades</v>
      </c>
      <c r="X59" s="18">
        <f t="shared" si="150"/>
        <v>1.0837214019669987</v>
      </c>
      <c r="Y59" s="18">
        <f t="shared" si="150"/>
        <v>1.0638357547963828</v>
      </c>
      <c r="Z59" s="18">
        <f t="shared" si="150"/>
        <v>0.86050885626986517</v>
      </c>
      <c r="AA59" s="18">
        <f t="shared" si="150"/>
        <v>1.0372553667189814</v>
      </c>
      <c r="AB59" s="18">
        <f t="shared" si="150"/>
        <v>1.1705616673715737</v>
      </c>
      <c r="AD59" s="68">
        <f t="shared" si="113"/>
        <v>81.365989190040978</v>
      </c>
      <c r="AE59" s="69">
        <f t="shared" si="114"/>
        <v>77.311171483227497</v>
      </c>
      <c r="AF59" s="69">
        <f t="shared" si="115"/>
        <v>158.6771606732685</v>
      </c>
      <c r="AH59" t="str">
        <f t="shared" si="142"/>
        <v>52 Skilled metal, electrical and electronic trades</v>
      </c>
      <c r="AI59" s="18">
        <f t="shared" si="151"/>
        <v>1.3242212866138861</v>
      </c>
      <c r="AJ59" s="18">
        <f t="shared" si="151"/>
        <v>1.3853790672774913</v>
      </c>
      <c r="AK59" s="18">
        <f t="shared" si="151"/>
        <v>1.1875403051106239</v>
      </c>
      <c r="AL59" s="18">
        <f t="shared" si="151"/>
        <v>1.3395372645570023</v>
      </c>
      <c r="AM59" s="18">
        <f t="shared" si="151"/>
        <v>1.4439096421140452</v>
      </c>
      <c r="AO59" s="68">
        <f t="shared" si="117"/>
        <v>47.292393015488983</v>
      </c>
      <c r="AP59" s="69">
        <f t="shared" si="118"/>
        <v>59.595339774205392</v>
      </c>
      <c r="AQ59" s="69">
        <f t="shared" si="119"/>
        <v>106.88773278969437</v>
      </c>
      <c r="AS59" t="str">
        <f t="shared" si="143"/>
        <v>52 Skilled metal, electrical and electronic trades</v>
      </c>
      <c r="AT59" s="18">
        <f t="shared" si="152"/>
        <v>5.4488350998764954</v>
      </c>
      <c r="AU59" s="18">
        <f t="shared" si="152"/>
        <v>5.232225635297147</v>
      </c>
      <c r="AV59" s="18">
        <f t="shared" si="152"/>
        <v>4.4528438308022684</v>
      </c>
      <c r="AW59" s="18">
        <f t="shared" si="152"/>
        <v>4.6830336810521684</v>
      </c>
      <c r="AX59" s="18">
        <f t="shared" si="152"/>
        <v>4.8838421008303472</v>
      </c>
      <c r="AZ59" s="68">
        <f t="shared" si="121"/>
        <v>43.165198060599153</v>
      </c>
      <c r="BA59" s="69">
        <f t="shared" si="122"/>
        <v>58.481787384291742</v>
      </c>
      <c r="BB59" s="69">
        <f t="shared" si="123"/>
        <v>101.64698544489087</v>
      </c>
      <c r="BD59" t="str">
        <f t="shared" si="144"/>
        <v>52 Skilled metal, electrical and electronic trades</v>
      </c>
      <c r="BE59" s="18">
        <f t="shared" si="153"/>
        <v>7.9710682241442248</v>
      </c>
      <c r="BF59" s="18">
        <f t="shared" si="153"/>
        <v>7.3157951874108562</v>
      </c>
      <c r="BG59" s="18">
        <f t="shared" si="153"/>
        <v>6.8154016760336127</v>
      </c>
      <c r="BH59" s="18">
        <f t="shared" si="153"/>
        <v>6.5710820248777653</v>
      </c>
      <c r="BI59" s="18">
        <f t="shared" si="153"/>
        <v>6.2905865075804392</v>
      </c>
      <c r="BK59" s="68">
        <f t="shared" si="125"/>
        <v>0.60262831511549131</v>
      </c>
      <c r="BL59" s="69">
        <f t="shared" si="126"/>
        <v>33.918689935877232</v>
      </c>
      <c r="BM59" s="69">
        <f t="shared" si="127"/>
        <v>34.521318250992728</v>
      </c>
      <c r="BO59" t="str">
        <f t="shared" si="145"/>
        <v>52 Skilled metal, electrical and electronic trades</v>
      </c>
      <c r="BP59" s="18">
        <f t="shared" si="154"/>
        <v>4.3853760172676566</v>
      </c>
      <c r="BQ59" s="18">
        <f t="shared" si="154"/>
        <v>3.9475263716223727</v>
      </c>
      <c r="BR59" s="18">
        <f t="shared" si="154"/>
        <v>4.1000400967124717</v>
      </c>
      <c r="BS59" s="18">
        <f t="shared" si="154"/>
        <v>3.74627063167978</v>
      </c>
      <c r="BT59" s="18">
        <f t="shared" si="154"/>
        <v>3.5221930755891382</v>
      </c>
      <c r="BV59" s="68">
        <f t="shared" si="129"/>
        <v>-35.632920177399178</v>
      </c>
      <c r="BW59" s="69">
        <f t="shared" si="130"/>
        <v>31.404684574474366</v>
      </c>
      <c r="BX59" s="69">
        <f t="shared" si="131"/>
        <v>-4.2282356029248094</v>
      </c>
      <c r="BZ59" t="str">
        <f t="shared" si="146"/>
        <v>52 Skilled metal, electrical and electronic trades</v>
      </c>
      <c r="CA59" s="18">
        <f t="shared" si="155"/>
        <v>3.5419744181685564</v>
      </c>
      <c r="CB59" s="18">
        <f t="shared" si="155"/>
        <v>3.4515743494012185</v>
      </c>
      <c r="CC59" s="18">
        <f t="shared" si="155"/>
        <v>3.0198080392447029</v>
      </c>
      <c r="CD59" s="18">
        <f t="shared" si="155"/>
        <v>2.9822296501176595</v>
      </c>
      <c r="CE59" s="18">
        <f t="shared" si="155"/>
        <v>2.3670963011737243</v>
      </c>
      <c r="CG59" s="68">
        <f t="shared" si="133"/>
        <v>-48.284529062325227</v>
      </c>
      <c r="CH59" s="69">
        <f t="shared" si="134"/>
        <v>27.145355419253335</v>
      </c>
      <c r="CI59" s="69">
        <f t="shared" si="135"/>
        <v>-21.139173643071889</v>
      </c>
      <c r="CK59" t="str">
        <f t="shared" si="147"/>
        <v>52 Skilled metal, electrical and electronic trades</v>
      </c>
      <c r="CL59" s="18">
        <f t="shared" si="156"/>
        <v>3.0460811654268123</v>
      </c>
      <c r="CM59" s="18">
        <f t="shared" si="156"/>
        <v>3.6143310372942961</v>
      </c>
      <c r="CN59" s="18">
        <f t="shared" si="156"/>
        <v>3.6799887352520857</v>
      </c>
      <c r="CO59" s="18">
        <f t="shared" si="156"/>
        <v>3.4329462822612138</v>
      </c>
      <c r="CP59" s="18">
        <f t="shared" si="156"/>
        <v>1.992653773422794</v>
      </c>
      <c r="CR59" s="68">
        <f t="shared" si="137"/>
        <v>-67.756995609076569</v>
      </c>
      <c r="CS59" s="69">
        <f t="shared" si="138"/>
        <v>19.368352103214754</v>
      </c>
      <c r="CT59" s="69">
        <f t="shared" si="139"/>
        <v>-48.388643505861822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0.15827930127257039</v>
      </c>
      <c r="C60" s="18">
        <f t="shared" si="148"/>
        <v>9.2746740284813181E-2</v>
      </c>
      <c r="D60" s="18">
        <f t="shared" si="148"/>
        <v>6.3008580521734733E-2</v>
      </c>
      <c r="E60" s="18">
        <f t="shared" si="148"/>
        <v>9.7056536574491037E-2</v>
      </c>
      <c r="F60" s="18">
        <f t="shared" si="148"/>
        <v>8.2748167738869893E-2</v>
      </c>
      <c r="H60" s="68">
        <f t="shared" si="105"/>
        <v>157.50953679320907</v>
      </c>
      <c r="I60" s="69">
        <f t="shared" si="106"/>
        <v>89.294686559170884</v>
      </c>
      <c r="J60" s="69">
        <f t="shared" si="107"/>
        <v>246.80422335237995</v>
      </c>
      <c r="L60" t="str">
        <f t="shared" si="140"/>
        <v>53 Skilled construction and building trades</v>
      </c>
      <c r="M60" s="18">
        <f t="shared" si="149"/>
        <v>0.44826756441272925</v>
      </c>
      <c r="N60" s="18">
        <f t="shared" si="149"/>
        <v>0.4184254650034448</v>
      </c>
      <c r="O60" s="18">
        <f t="shared" si="149"/>
        <v>0.30591700961799256</v>
      </c>
      <c r="P60" s="18">
        <f t="shared" si="149"/>
        <v>0.39807459982005022</v>
      </c>
      <c r="Q60" s="18">
        <f t="shared" si="149"/>
        <v>0.38722245913208048</v>
      </c>
      <c r="S60" s="68">
        <f t="shared" si="109"/>
        <v>150.3669494927214</v>
      </c>
      <c r="T60" s="69">
        <f t="shared" si="110"/>
        <v>89.134561908024693</v>
      </c>
      <c r="U60" s="69">
        <f t="shared" si="111"/>
        <v>239.50151140074612</v>
      </c>
      <c r="W60" t="str">
        <f t="shared" si="141"/>
        <v>53 Skilled construction and building trades</v>
      </c>
      <c r="X60" s="18">
        <f t="shared" si="150"/>
        <v>0.86477665268948933</v>
      </c>
      <c r="Y60" s="18">
        <f t="shared" si="150"/>
        <v>0.76219802817626314</v>
      </c>
      <c r="Z60" s="18">
        <f t="shared" si="150"/>
        <v>0.60200804960026888</v>
      </c>
      <c r="AA60" s="18">
        <f t="shared" si="150"/>
        <v>0.74232716678099286</v>
      </c>
      <c r="AB60" s="18">
        <f t="shared" si="150"/>
        <v>0.76052474225118227</v>
      </c>
      <c r="AD60" s="68">
        <f t="shared" si="113"/>
        <v>68.433294917094585</v>
      </c>
      <c r="AE60" s="69">
        <f t="shared" si="114"/>
        <v>76.469568156020443</v>
      </c>
      <c r="AF60" s="69">
        <f t="shared" si="115"/>
        <v>144.90286307311504</v>
      </c>
      <c r="AH60" t="str">
        <f t="shared" si="142"/>
        <v>53 Skilled construction and building trades</v>
      </c>
      <c r="AI60" s="18">
        <f t="shared" si="151"/>
        <v>1.5387939666179633</v>
      </c>
      <c r="AJ60" s="18">
        <f t="shared" si="151"/>
        <v>1.8657274755196371</v>
      </c>
      <c r="AK60" s="18">
        <f t="shared" si="151"/>
        <v>1.390222090822586</v>
      </c>
      <c r="AL60" s="18">
        <f t="shared" si="151"/>
        <v>1.837214560097989</v>
      </c>
      <c r="AM60" s="18">
        <f t="shared" si="151"/>
        <v>1.9961343661106115</v>
      </c>
      <c r="AO60" s="68">
        <f t="shared" si="117"/>
        <v>73.93790964241461</v>
      </c>
      <c r="AP60" s="69">
        <f t="shared" si="118"/>
        <v>84.831035646716529</v>
      </c>
      <c r="AQ60" s="69">
        <f t="shared" si="119"/>
        <v>158.76894528913112</v>
      </c>
      <c r="AS60" t="str">
        <f t="shared" si="143"/>
        <v>53 Skilled construction and building trades</v>
      </c>
      <c r="AT60" s="18">
        <f t="shared" si="152"/>
        <v>2.818705446683119</v>
      </c>
      <c r="AU60" s="18">
        <f t="shared" si="152"/>
        <v>2.7843769989008806</v>
      </c>
      <c r="AV60" s="18">
        <f t="shared" si="152"/>
        <v>2.158780647494154</v>
      </c>
      <c r="AW60" s="18">
        <f t="shared" si="152"/>
        <v>2.7475950455079992</v>
      </c>
      <c r="AX60" s="18">
        <f t="shared" si="152"/>
        <v>2.7587245751308651</v>
      </c>
      <c r="AZ60" s="68">
        <f t="shared" si="121"/>
        <v>66.806563593107754</v>
      </c>
      <c r="BA60" s="69">
        <f t="shared" si="122"/>
        <v>83.96576762503561</v>
      </c>
      <c r="BB60" s="69">
        <f t="shared" si="123"/>
        <v>150.77233121814336</v>
      </c>
      <c r="BD60" t="str">
        <f t="shared" si="144"/>
        <v>53 Skilled construction and building trades</v>
      </c>
      <c r="BE60" s="18">
        <f t="shared" si="153"/>
        <v>7.6840663611724533</v>
      </c>
      <c r="BF60" s="18">
        <f t="shared" si="153"/>
        <v>7.0217303517547887</v>
      </c>
      <c r="BG60" s="18">
        <f t="shared" si="153"/>
        <v>5.7206045906759524</v>
      </c>
      <c r="BH60" s="18">
        <f t="shared" si="153"/>
        <v>5.9768823022879269</v>
      </c>
      <c r="BI60" s="18">
        <f t="shared" si="153"/>
        <v>5.490299330230199</v>
      </c>
      <c r="BK60" s="68">
        <f t="shared" si="125"/>
        <v>4.6077201878302896</v>
      </c>
      <c r="BL60" s="69">
        <f t="shared" si="126"/>
        <v>39.481198519106535</v>
      </c>
      <c r="BM60" s="69">
        <f t="shared" si="127"/>
        <v>44.088918706936823</v>
      </c>
      <c r="BO60" t="str">
        <f t="shared" si="145"/>
        <v>53 Skilled construction and building trades</v>
      </c>
      <c r="BP60" s="18">
        <f t="shared" si="154"/>
        <v>6.0392264891157028</v>
      </c>
      <c r="BQ60" s="18">
        <f t="shared" si="154"/>
        <v>6.1011979400698957</v>
      </c>
      <c r="BR60" s="18">
        <f t="shared" si="154"/>
        <v>5.6521948157286914</v>
      </c>
      <c r="BS60" s="18">
        <f t="shared" si="154"/>
        <v>6.3902107495569158</v>
      </c>
      <c r="BT60" s="18">
        <f t="shared" si="154"/>
        <v>7.4953421954142323</v>
      </c>
      <c r="BV60" s="68">
        <f t="shared" si="129"/>
        <v>-0.63965416986635382</v>
      </c>
      <c r="BW60" s="69">
        <f t="shared" si="130"/>
        <v>49.519908683645461</v>
      </c>
      <c r="BX60" s="69">
        <f t="shared" si="131"/>
        <v>48.880254513779107</v>
      </c>
      <c r="BZ60" t="str">
        <f t="shared" si="146"/>
        <v>53 Skilled construction and building trades</v>
      </c>
      <c r="CA60" s="18">
        <f t="shared" si="155"/>
        <v>5.0221037641009314</v>
      </c>
      <c r="CB60" s="18">
        <f t="shared" si="155"/>
        <v>5.2833786969697831</v>
      </c>
      <c r="CC60" s="18">
        <f t="shared" si="155"/>
        <v>4.1625406241738121</v>
      </c>
      <c r="CD60" s="18">
        <f t="shared" si="155"/>
        <v>4.8326763202833964</v>
      </c>
      <c r="CE60" s="18">
        <f t="shared" si="155"/>
        <v>6.9795907399817958</v>
      </c>
      <c r="CG60" s="68">
        <f t="shared" si="133"/>
        <v>10.625530608607862</v>
      </c>
      <c r="CH60" s="69">
        <f t="shared" si="134"/>
        <v>39.552689737297754</v>
      </c>
      <c r="CI60" s="69">
        <f t="shared" si="135"/>
        <v>50.178220345905608</v>
      </c>
      <c r="CK60" t="str">
        <f t="shared" si="147"/>
        <v>53 Skilled construction and building trades</v>
      </c>
      <c r="CL60" s="18">
        <f t="shared" si="156"/>
        <v>6.0026441811551496</v>
      </c>
      <c r="CM60" s="18">
        <f t="shared" si="156"/>
        <v>7.1225951240341008</v>
      </c>
      <c r="CN60" s="18">
        <f t="shared" si="156"/>
        <v>6.7174548627533044</v>
      </c>
      <c r="CO60" s="18">
        <f t="shared" si="156"/>
        <v>5.5204376287490238</v>
      </c>
      <c r="CP60" s="18">
        <f t="shared" si="156"/>
        <v>2.1762455791816393</v>
      </c>
      <c r="CR60" s="68">
        <f t="shared" si="137"/>
        <v>-80.709064421324797</v>
      </c>
      <c r="CS60" s="69">
        <f t="shared" si="138"/>
        <v>15.568269395340737</v>
      </c>
      <c r="CT60" s="69">
        <f t="shared" si="139"/>
        <v>-65.140795025984062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0.54029063434436098</v>
      </c>
      <c r="C61" s="18">
        <f t="shared" si="148"/>
        <v>0.51641675665847708</v>
      </c>
      <c r="D61" s="18">
        <f t="shared" si="148"/>
        <v>0.47342631068027269</v>
      </c>
      <c r="E61" s="18">
        <f t="shared" si="148"/>
        <v>0.54234509365318662</v>
      </c>
      <c r="F61" s="18">
        <f t="shared" si="148"/>
        <v>0.60056346552216988</v>
      </c>
      <c r="H61" s="68">
        <f t="shared" si="105"/>
        <v>148.7374318609956</v>
      </c>
      <c r="I61" s="69">
        <f t="shared" si="106"/>
        <v>91.189072409553717</v>
      </c>
      <c r="J61" s="69">
        <f t="shared" si="107"/>
        <v>239.92650427054932</v>
      </c>
      <c r="L61" t="str">
        <f t="shared" si="140"/>
        <v>54 Textiles, printing and other skilled trades</v>
      </c>
      <c r="M61" s="18">
        <f t="shared" si="149"/>
        <v>0.73817975017564674</v>
      </c>
      <c r="N61" s="18">
        <f t="shared" si="149"/>
        <v>0.81568533783015384</v>
      </c>
      <c r="O61" s="18">
        <f t="shared" si="149"/>
        <v>0.79792018273852405</v>
      </c>
      <c r="P61" s="18">
        <f t="shared" si="149"/>
        <v>0.90051128814191883</v>
      </c>
      <c r="Q61" s="18">
        <f t="shared" si="149"/>
        <v>1.0058391195060168</v>
      </c>
      <c r="S61" s="68">
        <f t="shared" si="109"/>
        <v>149.33839324140826</v>
      </c>
      <c r="T61" s="69">
        <f t="shared" si="110"/>
        <v>98.208325487671004</v>
      </c>
      <c r="U61" s="69">
        <f t="shared" si="111"/>
        <v>247.54671872907923</v>
      </c>
      <c r="W61" t="str">
        <f t="shared" si="141"/>
        <v>54 Textiles, printing and other skilled trades</v>
      </c>
      <c r="X61" s="18">
        <f t="shared" si="150"/>
        <v>1.0483493058495454</v>
      </c>
      <c r="Y61" s="18">
        <f t="shared" si="150"/>
        <v>1.0086989491719272</v>
      </c>
      <c r="Z61" s="18">
        <f t="shared" si="150"/>
        <v>0.96269009889723001</v>
      </c>
      <c r="AA61" s="18">
        <f t="shared" si="150"/>
        <v>1.0940426761655166</v>
      </c>
      <c r="AB61" s="18">
        <f t="shared" si="150"/>
        <v>1.1261694311901611</v>
      </c>
      <c r="AD61" s="68">
        <f t="shared" si="113"/>
        <v>55.967504951714083</v>
      </c>
      <c r="AE61" s="69">
        <f t="shared" si="114"/>
        <v>78.902980634582647</v>
      </c>
      <c r="AF61" s="69">
        <f t="shared" si="115"/>
        <v>134.87048558629672</v>
      </c>
      <c r="AH61" t="str">
        <f t="shared" si="142"/>
        <v>54 Textiles, printing and other skilled trades</v>
      </c>
      <c r="AI61" s="18">
        <f t="shared" si="151"/>
        <v>1.5821036388246155</v>
      </c>
      <c r="AJ61" s="18">
        <f t="shared" si="151"/>
        <v>1.5288213290861454</v>
      </c>
      <c r="AK61" s="18">
        <f t="shared" si="151"/>
        <v>1.757768574203624</v>
      </c>
      <c r="AL61" s="18">
        <f t="shared" si="151"/>
        <v>2.0125966848619452</v>
      </c>
      <c r="AM61" s="18">
        <f t="shared" si="151"/>
        <v>2.3984105218581724</v>
      </c>
      <c r="AO61" s="68">
        <f t="shared" si="117"/>
        <v>65.291486363128016</v>
      </c>
      <c r="AP61" s="69">
        <f t="shared" si="118"/>
        <v>83.734852590560365</v>
      </c>
      <c r="AQ61" s="69">
        <f t="shared" si="119"/>
        <v>149.02633895368837</v>
      </c>
      <c r="AS61" t="str">
        <f t="shared" si="143"/>
        <v>54 Textiles, printing and other skilled trades</v>
      </c>
      <c r="AT61" s="18">
        <f t="shared" si="152"/>
        <v>1.7328428864049494</v>
      </c>
      <c r="AU61" s="18">
        <f t="shared" si="152"/>
        <v>1.6272328578905986</v>
      </c>
      <c r="AV61" s="18">
        <f t="shared" si="152"/>
        <v>1.6758925743427557</v>
      </c>
      <c r="AW61" s="18">
        <f t="shared" si="152"/>
        <v>1.8617246826694169</v>
      </c>
      <c r="AX61" s="18">
        <f t="shared" si="152"/>
        <v>1.581252243224502</v>
      </c>
      <c r="AZ61" s="68">
        <f t="shared" si="121"/>
        <v>23.159604600279849</v>
      </c>
      <c r="BA61" s="69">
        <f t="shared" si="122"/>
        <v>74.376820830428073</v>
      </c>
      <c r="BB61" s="69">
        <f t="shared" si="123"/>
        <v>97.536425430707936</v>
      </c>
      <c r="BD61" t="str">
        <f t="shared" si="144"/>
        <v>54 Textiles, printing and other skilled trades</v>
      </c>
      <c r="BE61" s="18">
        <f t="shared" si="153"/>
        <v>2.7516218838504307</v>
      </c>
      <c r="BF61" s="18">
        <f t="shared" si="153"/>
        <v>2.5699752674360723</v>
      </c>
      <c r="BG61" s="18">
        <f t="shared" si="153"/>
        <v>2.3368345797512147</v>
      </c>
      <c r="BH61" s="18">
        <f t="shared" si="153"/>
        <v>2.4760833910587583</v>
      </c>
      <c r="BI61" s="18">
        <f t="shared" si="153"/>
        <v>2.3879892143646191</v>
      </c>
      <c r="BK61" s="68">
        <f t="shared" si="125"/>
        <v>11.381749479039929</v>
      </c>
      <c r="BL61" s="69">
        <f t="shared" si="126"/>
        <v>44.846294017789475</v>
      </c>
      <c r="BM61" s="69">
        <f t="shared" si="127"/>
        <v>56.228043496829407</v>
      </c>
      <c r="BO61" t="str">
        <f t="shared" si="145"/>
        <v>54 Textiles, printing and other skilled trades</v>
      </c>
      <c r="BP61" s="18">
        <f t="shared" si="154"/>
        <v>3.2704224734826544</v>
      </c>
      <c r="BQ61" s="18">
        <f t="shared" si="154"/>
        <v>2.926291456036755</v>
      </c>
      <c r="BR61" s="18">
        <f t="shared" si="154"/>
        <v>3.1223267839952729</v>
      </c>
      <c r="BS61" s="18">
        <f t="shared" si="154"/>
        <v>3.0271313256525203</v>
      </c>
      <c r="BT61" s="18">
        <f t="shared" si="154"/>
        <v>3.4377741621676394</v>
      </c>
      <c r="BV61" s="68">
        <f t="shared" si="129"/>
        <v>-17.503078908714091</v>
      </c>
      <c r="BW61" s="69">
        <f t="shared" si="130"/>
        <v>35.506654892534186</v>
      </c>
      <c r="BX61" s="69">
        <f t="shared" si="131"/>
        <v>18.003575983820095</v>
      </c>
      <c r="BZ61" t="str">
        <f t="shared" si="146"/>
        <v>54 Textiles, printing and other skilled trades</v>
      </c>
      <c r="CA61" s="18">
        <f t="shared" si="155"/>
        <v>4.1108792214601131</v>
      </c>
      <c r="CB61" s="18">
        <f t="shared" si="155"/>
        <v>3.9972082673286247</v>
      </c>
      <c r="CC61" s="18">
        <f t="shared" si="155"/>
        <v>4.0956960175478789</v>
      </c>
      <c r="CD61" s="18">
        <f t="shared" si="155"/>
        <v>4.412709809469721</v>
      </c>
      <c r="CE61" s="18">
        <f t="shared" si="155"/>
        <v>4.793121618792723</v>
      </c>
      <c r="CG61" s="68">
        <f t="shared" si="133"/>
        <v>-22.78980897804928</v>
      </c>
      <c r="CH61" s="69">
        <f t="shared" si="134"/>
        <v>32.44452695002586</v>
      </c>
      <c r="CI61" s="69">
        <f t="shared" si="135"/>
        <v>9.6547179719765808</v>
      </c>
      <c r="CK61" t="str">
        <f t="shared" si="147"/>
        <v>54 Textiles, printing and other skilled trades</v>
      </c>
      <c r="CL61" s="18">
        <f t="shared" si="156"/>
        <v>4.3552358007920322</v>
      </c>
      <c r="CM61" s="18">
        <f t="shared" si="156"/>
        <v>4.3123409135127826</v>
      </c>
      <c r="CN61" s="18">
        <f t="shared" si="156"/>
        <v>4.3174368839280577</v>
      </c>
      <c r="CO61" s="18">
        <f t="shared" si="156"/>
        <v>3.1166760480119642</v>
      </c>
      <c r="CP61" s="18">
        <f t="shared" si="156"/>
        <v>2.0192983797860844</v>
      </c>
      <c r="CR61" s="68">
        <f t="shared" si="137"/>
        <v>-72.150035548478101</v>
      </c>
      <c r="CS61" s="69">
        <f t="shared" si="138"/>
        <v>16.667280025396934</v>
      </c>
      <c r="CT61" s="69">
        <f t="shared" si="139"/>
        <v>-55.48275552308116</v>
      </c>
    </row>
    <row r="62" spans="1:98" x14ac:dyDescent="0.2">
      <c r="A62" t="str">
        <f t="shared" si="103"/>
        <v>61 Caring personal service occupations</v>
      </c>
      <c r="B62" s="18">
        <f t="shared" si="148"/>
        <v>0.37443415498249782</v>
      </c>
      <c r="C62" s="18">
        <f t="shared" si="148"/>
        <v>0.35622323021621077</v>
      </c>
      <c r="D62" s="18">
        <f t="shared" si="148"/>
        <v>0.34382267695008295</v>
      </c>
      <c r="E62" s="18">
        <f t="shared" si="148"/>
        <v>0.36672688333461639</v>
      </c>
      <c r="F62" s="18">
        <f t="shared" si="148"/>
        <v>0.40857495524725779</v>
      </c>
      <c r="H62" s="68">
        <f t="shared" si="105"/>
        <v>133.00854703725688</v>
      </c>
      <c r="I62" s="69">
        <f t="shared" si="106"/>
        <v>94.168025041368679</v>
      </c>
      <c r="J62" s="69">
        <f t="shared" si="107"/>
        <v>227.17657207862558</v>
      </c>
      <c r="L62" t="str">
        <f t="shared" si="140"/>
        <v>61 Caring personal service occupations</v>
      </c>
      <c r="M62" s="18">
        <f t="shared" si="149"/>
        <v>2.877724893036834</v>
      </c>
      <c r="N62" s="18">
        <f t="shared" si="149"/>
        <v>2.656599819448723</v>
      </c>
      <c r="O62" s="18">
        <f t="shared" si="149"/>
        <v>2.6667940403588291</v>
      </c>
      <c r="P62" s="18">
        <f t="shared" si="149"/>
        <v>2.8884102143705253</v>
      </c>
      <c r="Q62" s="18">
        <f t="shared" si="149"/>
        <v>3.2132591943152393</v>
      </c>
      <c r="S62" s="68">
        <f t="shared" si="109"/>
        <v>138.32871283628856</v>
      </c>
      <c r="T62" s="69">
        <f t="shared" si="110"/>
        <v>102.25671363019512</v>
      </c>
      <c r="U62" s="69">
        <f t="shared" si="111"/>
        <v>240.58542646648368</v>
      </c>
      <c r="W62" t="str">
        <f t="shared" si="141"/>
        <v>61 Caring personal service occupations</v>
      </c>
      <c r="X62" s="18">
        <f t="shared" si="150"/>
        <v>4.9586323209600405</v>
      </c>
      <c r="Y62" s="18">
        <f t="shared" si="150"/>
        <v>4.6039221258395351</v>
      </c>
      <c r="Z62" s="18">
        <f t="shared" si="150"/>
        <v>4.6969980623833987</v>
      </c>
      <c r="AA62" s="18">
        <f t="shared" si="150"/>
        <v>4.9955983632690311</v>
      </c>
      <c r="AB62" s="18">
        <f t="shared" si="150"/>
        <v>5.1836200709195994</v>
      </c>
      <c r="AD62" s="68">
        <f t="shared" si="113"/>
        <v>47.139635885968055</v>
      </c>
      <c r="AE62" s="69">
        <f t="shared" si="114"/>
        <v>86.915494818871849</v>
      </c>
      <c r="AF62" s="69">
        <f t="shared" si="115"/>
        <v>134.05513070483991</v>
      </c>
      <c r="AH62" t="str">
        <f t="shared" si="142"/>
        <v>61 Caring personal service occupations</v>
      </c>
      <c r="AI62" s="18">
        <f t="shared" si="151"/>
        <v>13.66486953665137</v>
      </c>
      <c r="AJ62" s="18">
        <f t="shared" si="151"/>
        <v>12.422633972215399</v>
      </c>
      <c r="AK62" s="18">
        <f t="shared" si="151"/>
        <v>12.677069772283517</v>
      </c>
      <c r="AL62" s="18">
        <f t="shared" si="151"/>
        <v>12.944817850475676</v>
      </c>
      <c r="AM62" s="18">
        <f t="shared" si="151"/>
        <v>11.97993945008869</v>
      </c>
      <c r="AO62" s="68">
        <f t="shared" si="117"/>
        <v>14.478624464499015</v>
      </c>
      <c r="AP62" s="69">
        <f t="shared" si="118"/>
        <v>67.198930025044874</v>
      </c>
      <c r="AQ62" s="69">
        <f t="shared" si="119"/>
        <v>81.67755448954388</v>
      </c>
      <c r="AS62" t="str">
        <f t="shared" si="143"/>
        <v>61 Caring personal service occupations</v>
      </c>
      <c r="AT62" s="18">
        <f t="shared" si="152"/>
        <v>8.3218705760617819</v>
      </c>
      <c r="AU62" s="18">
        <f t="shared" si="152"/>
        <v>7.77049965879303</v>
      </c>
      <c r="AV62" s="18">
        <f t="shared" si="152"/>
        <v>8.3463280456922497</v>
      </c>
      <c r="AW62" s="18">
        <f t="shared" si="152"/>
        <v>8.3916598909092688</v>
      </c>
      <c r="AX62" s="18">
        <f t="shared" si="152"/>
        <v>8.0036977303842338</v>
      </c>
      <c r="AZ62" s="68">
        <f t="shared" si="121"/>
        <v>25.172387606454976</v>
      </c>
      <c r="BA62" s="69">
        <f t="shared" si="122"/>
        <v>73.336834724698093</v>
      </c>
      <c r="BB62" s="69">
        <f t="shared" si="123"/>
        <v>98.509222331153055</v>
      </c>
      <c r="BD62" t="str">
        <f t="shared" si="144"/>
        <v>61 Caring personal service occupations</v>
      </c>
      <c r="BE62" s="18">
        <f t="shared" si="153"/>
        <v>11.469097921680062</v>
      </c>
      <c r="BF62" s="18">
        <f t="shared" si="153"/>
        <v>12.374239041730483</v>
      </c>
      <c r="BG62" s="18">
        <f t="shared" si="153"/>
        <v>12.28131340047808</v>
      </c>
      <c r="BH62" s="18">
        <f t="shared" si="153"/>
        <v>13.469196971737313</v>
      </c>
      <c r="BI62" s="18">
        <f t="shared" si="153"/>
        <v>15.060936402643774</v>
      </c>
      <c r="BK62" s="68">
        <f t="shared" si="125"/>
        <v>33.664723809033816</v>
      </c>
      <c r="BL62" s="69">
        <f t="shared" si="126"/>
        <v>64.167822700382587</v>
      </c>
      <c r="BM62" s="69">
        <f t="shared" si="127"/>
        <v>97.832546509416403</v>
      </c>
      <c r="BO62" t="str">
        <f t="shared" si="145"/>
        <v>61 Caring personal service occupations</v>
      </c>
      <c r="BP62" s="18">
        <f t="shared" si="154"/>
        <v>9.8347825518111716</v>
      </c>
      <c r="BQ62" s="18">
        <f t="shared" si="154"/>
        <v>9.8427789868241167</v>
      </c>
      <c r="BR62" s="18">
        <f t="shared" si="154"/>
        <v>8.8216448617465133</v>
      </c>
      <c r="BS62" s="18">
        <f t="shared" si="154"/>
        <v>9.0144160433051965</v>
      </c>
      <c r="BT62" s="18">
        <f t="shared" si="154"/>
        <v>8.2501445035290057</v>
      </c>
      <c r="BV62" s="68">
        <f t="shared" si="129"/>
        <v>-29.926995829030332</v>
      </c>
      <c r="BW62" s="69">
        <f t="shared" si="130"/>
        <v>44.427649875571603</v>
      </c>
      <c r="BX62" s="69">
        <f t="shared" si="131"/>
        <v>14.500654046541273</v>
      </c>
      <c r="BZ62" t="str">
        <f t="shared" si="146"/>
        <v>61 Caring personal service occupations</v>
      </c>
      <c r="CA62" s="18">
        <f t="shared" si="155"/>
        <v>4.0140148063438632</v>
      </c>
      <c r="CB62" s="18">
        <f t="shared" si="155"/>
        <v>2.2975340796449575</v>
      </c>
      <c r="CC62" s="18">
        <f t="shared" si="155"/>
        <v>2.2653021011344165</v>
      </c>
      <c r="CD62" s="18">
        <f t="shared" si="155"/>
        <v>1.8499226648905263</v>
      </c>
      <c r="CE62" s="18">
        <f t="shared" si="155"/>
        <v>2.6235974378276778</v>
      </c>
      <c r="CG62" s="68">
        <f t="shared" si="133"/>
        <v>-23.589161705134561</v>
      </c>
      <c r="CH62" s="69">
        <f t="shared" si="134"/>
        <v>22.783547101041286</v>
      </c>
      <c r="CI62" s="69">
        <f t="shared" si="135"/>
        <v>-0.80561460409327379</v>
      </c>
      <c r="CK62" t="str">
        <f t="shared" si="147"/>
        <v>61 Caring personal service occupations</v>
      </c>
      <c r="CL62" s="18">
        <f t="shared" si="156"/>
        <v>1.7548626712236695</v>
      </c>
      <c r="CM62" s="18">
        <f t="shared" si="156"/>
        <v>1.5427425251117171</v>
      </c>
      <c r="CN62" s="18">
        <f t="shared" si="156"/>
        <v>1.5267868681065544</v>
      </c>
      <c r="CO62" s="18">
        <f t="shared" si="156"/>
        <v>2.1427379044725336</v>
      </c>
      <c r="CP62" s="18">
        <f t="shared" si="156"/>
        <v>3.0761102152893502</v>
      </c>
      <c r="CR62" s="68">
        <f t="shared" si="137"/>
        <v>19.970265991138511</v>
      </c>
      <c r="CS62" s="69">
        <f t="shared" si="138"/>
        <v>37.251079336982116</v>
      </c>
      <c r="CT62" s="69">
        <f t="shared" si="139"/>
        <v>57.221345328120634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0.16956378252116211</v>
      </c>
      <c r="C63" s="18">
        <f t="shared" si="148"/>
        <v>0.26173403577118687</v>
      </c>
      <c r="D63" s="18">
        <f t="shared" si="148"/>
        <v>0.2735161736404238</v>
      </c>
      <c r="E63" s="18">
        <f t="shared" si="148"/>
        <v>0.32360865960573437</v>
      </c>
      <c r="F63" s="18">
        <f t="shared" si="148"/>
        <v>0.33982359280650093</v>
      </c>
      <c r="H63" s="68">
        <f t="shared" si="105"/>
        <v>143.6156264741868</v>
      </c>
      <c r="I63" s="69">
        <f t="shared" si="106"/>
        <v>105.74213882860558</v>
      </c>
      <c r="J63" s="69">
        <f t="shared" si="107"/>
        <v>249.35776530279239</v>
      </c>
      <c r="L63" t="str">
        <f t="shared" si="140"/>
        <v>62 Leisure, travel and related personal service occupations</v>
      </c>
      <c r="M63" s="18">
        <f t="shared" si="149"/>
        <v>0.65725982845118336</v>
      </c>
      <c r="N63" s="18">
        <f t="shared" si="149"/>
        <v>0.65429236270436586</v>
      </c>
      <c r="O63" s="18">
        <f t="shared" si="149"/>
        <v>0.56378977167913447</v>
      </c>
      <c r="P63" s="18">
        <f t="shared" si="149"/>
        <v>0.64261625400687816</v>
      </c>
      <c r="Q63" s="18">
        <f t="shared" si="149"/>
        <v>0.789894669380934</v>
      </c>
      <c r="S63" s="68">
        <f t="shared" si="109"/>
        <v>177.12268289532011</v>
      </c>
      <c r="T63" s="69">
        <f t="shared" si="110"/>
        <v>104.65518878960329</v>
      </c>
      <c r="U63" s="69">
        <f t="shared" si="111"/>
        <v>281.77787168492341</v>
      </c>
      <c r="W63" t="str">
        <f t="shared" si="141"/>
        <v>62 Leisure, travel and related personal service occupations</v>
      </c>
      <c r="X63" s="18">
        <f t="shared" si="150"/>
        <v>1.1710710340847774</v>
      </c>
      <c r="Y63" s="18">
        <f t="shared" si="150"/>
        <v>1.3178195729652344</v>
      </c>
      <c r="Z63" s="18">
        <f t="shared" si="150"/>
        <v>1.1914328618632475</v>
      </c>
      <c r="AA63" s="18">
        <f t="shared" si="150"/>
        <v>1.4302406419022302</v>
      </c>
      <c r="AB63" s="18">
        <f t="shared" si="150"/>
        <v>1.7337329075866441</v>
      </c>
      <c r="AD63" s="68">
        <f t="shared" si="113"/>
        <v>94.012411225471809</v>
      </c>
      <c r="AE63" s="69">
        <f t="shared" si="114"/>
        <v>98.309420834488279</v>
      </c>
      <c r="AF63" s="69">
        <f t="shared" si="115"/>
        <v>192.32183205996009</v>
      </c>
      <c r="AH63" t="str">
        <f t="shared" si="142"/>
        <v>62 Leisure, travel and related personal service occupations</v>
      </c>
      <c r="AI63" s="18">
        <f t="shared" si="151"/>
        <v>2.4364569108021263</v>
      </c>
      <c r="AJ63" s="18">
        <f t="shared" si="151"/>
        <v>3.0434221849590131</v>
      </c>
      <c r="AK63" s="18">
        <f t="shared" si="151"/>
        <v>2.805052673539977</v>
      </c>
      <c r="AL63" s="18">
        <f t="shared" si="151"/>
        <v>3.3824659589528774</v>
      </c>
      <c r="AM63" s="18">
        <f t="shared" si="151"/>
        <v>4.2617819445064971</v>
      </c>
      <c r="AO63" s="68">
        <f t="shared" si="117"/>
        <v>84.051289387882591</v>
      </c>
      <c r="AP63" s="69">
        <f t="shared" si="118"/>
        <v>94.599333345291754</v>
      </c>
      <c r="AQ63" s="69">
        <f t="shared" si="119"/>
        <v>178.65062273317434</v>
      </c>
      <c r="AS63" t="str">
        <f t="shared" si="143"/>
        <v>62 Leisure, travel and related personal service occupations</v>
      </c>
      <c r="AT63" s="18">
        <f t="shared" si="152"/>
        <v>2.7861005885712471</v>
      </c>
      <c r="AU63" s="18">
        <f t="shared" si="152"/>
        <v>3.5531989955271701</v>
      </c>
      <c r="AV63" s="18">
        <f t="shared" si="152"/>
        <v>3.2778794073478807</v>
      </c>
      <c r="AW63" s="18">
        <f t="shared" si="152"/>
        <v>3.8451091368084001</v>
      </c>
      <c r="AX63" s="18">
        <f t="shared" si="152"/>
        <v>4.8790671956296041</v>
      </c>
      <c r="AZ63" s="68">
        <f t="shared" si="121"/>
        <v>94.292991653055694</v>
      </c>
      <c r="BA63" s="69">
        <f t="shared" si="122"/>
        <v>98.172580038372928</v>
      </c>
      <c r="BB63" s="69">
        <f t="shared" si="123"/>
        <v>192.46557169142861</v>
      </c>
      <c r="BD63" t="str">
        <f t="shared" si="144"/>
        <v>62 Leisure, travel and related personal service occupations</v>
      </c>
      <c r="BE63" s="18">
        <f t="shared" si="153"/>
        <v>2.6666680302997405</v>
      </c>
      <c r="BF63" s="18">
        <f t="shared" si="153"/>
        <v>2.8220477504375547</v>
      </c>
      <c r="BG63" s="18">
        <f t="shared" si="153"/>
        <v>2.3914387618117621</v>
      </c>
      <c r="BH63" s="18">
        <f t="shared" si="153"/>
        <v>2.4267626339601489</v>
      </c>
      <c r="BI63" s="18">
        <f t="shared" si="153"/>
        <v>2.3557034930767058</v>
      </c>
      <c r="BK63" s="68">
        <f t="shared" si="125"/>
        <v>7.3670464728400447</v>
      </c>
      <c r="BL63" s="69">
        <f t="shared" si="126"/>
        <v>45.954040925262355</v>
      </c>
      <c r="BM63" s="69">
        <f t="shared" si="127"/>
        <v>53.321087398102406</v>
      </c>
      <c r="BO63" t="str">
        <f t="shared" si="145"/>
        <v>62 Leisure, travel and related personal service occupations</v>
      </c>
      <c r="BP63" s="18">
        <f t="shared" si="154"/>
        <v>3.078450568972344</v>
      </c>
      <c r="BQ63" s="18">
        <f t="shared" si="154"/>
        <v>3.4123988061092616</v>
      </c>
      <c r="BR63" s="18">
        <f t="shared" si="154"/>
        <v>2.9221281096116503</v>
      </c>
      <c r="BS63" s="18">
        <f t="shared" si="154"/>
        <v>3.0167540576967853</v>
      </c>
      <c r="BT63" s="18">
        <f t="shared" si="154"/>
        <v>3.1442551786323132</v>
      </c>
      <c r="BV63" s="68">
        <f t="shared" si="129"/>
        <v>-19.377309970723992</v>
      </c>
      <c r="BW63" s="69">
        <f t="shared" si="130"/>
        <v>45.231038832702382</v>
      </c>
      <c r="BX63" s="69">
        <f t="shared" si="131"/>
        <v>25.853728861978386</v>
      </c>
      <c r="BZ63" t="str">
        <f t="shared" si="146"/>
        <v>62 Leisure, travel and related personal service occupations</v>
      </c>
      <c r="CA63" s="18">
        <f t="shared" si="155"/>
        <v>2.7905436440832334</v>
      </c>
      <c r="CB63" s="18">
        <f t="shared" si="155"/>
        <v>3.3045107169999595</v>
      </c>
      <c r="CC63" s="18">
        <f t="shared" si="155"/>
        <v>3.2672250649518486</v>
      </c>
      <c r="CD63" s="18">
        <f t="shared" si="155"/>
        <v>3.852953465435569</v>
      </c>
      <c r="CE63" s="18">
        <f t="shared" si="155"/>
        <v>5.3114340372689055</v>
      </c>
      <c r="CG63" s="68">
        <f t="shared" si="133"/>
        <v>7.2547745152869272</v>
      </c>
      <c r="CH63" s="69">
        <f t="shared" si="134"/>
        <v>42.336329440598192</v>
      </c>
      <c r="CI63" s="69">
        <f t="shared" si="135"/>
        <v>49.591103955885117</v>
      </c>
      <c r="CK63" t="str">
        <f t="shared" si="147"/>
        <v>62 Leisure, travel and related personal service occupations</v>
      </c>
      <c r="CL63" s="18">
        <f t="shared" si="156"/>
        <v>2.9885098516257176</v>
      </c>
      <c r="CM63" s="18">
        <f t="shared" si="156"/>
        <v>2.8563392370455891</v>
      </c>
      <c r="CN63" s="18">
        <f t="shared" si="156"/>
        <v>2.5309210797839961</v>
      </c>
      <c r="CO63" s="18">
        <f t="shared" si="156"/>
        <v>2.3321904599777157</v>
      </c>
      <c r="CP63" s="18">
        <f t="shared" si="156"/>
        <v>2.0496944228682543</v>
      </c>
      <c r="CR63" s="68">
        <f t="shared" si="137"/>
        <v>-51.776285204689465</v>
      </c>
      <c r="CS63" s="69">
        <f t="shared" si="138"/>
        <v>23.149613055856914</v>
      </c>
      <c r="CT63" s="69">
        <f t="shared" si="139"/>
        <v>-28.626672148832551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1.1410091270396723E-2</v>
      </c>
      <c r="C64" s="18">
        <f t="shared" si="148"/>
        <v>8.5960057679191574E-3</v>
      </c>
      <c r="D64" s="18">
        <f t="shared" si="148"/>
        <v>9.7550476862369138E-3</v>
      </c>
      <c r="E64" s="18">
        <f t="shared" si="148"/>
        <v>9.9650630360808273E-3</v>
      </c>
      <c r="F64" s="18">
        <f t="shared" si="148"/>
        <v>1.1254378416839119E-2</v>
      </c>
      <c r="H64" s="68">
        <f t="shared" si="105"/>
        <v>126.21778429601022</v>
      </c>
      <c r="I64" s="69">
        <f t="shared" si="106"/>
        <v>81.623125735454167</v>
      </c>
      <c r="J64" s="69">
        <f t="shared" si="107"/>
        <v>207.84091003146443</v>
      </c>
      <c r="L64" t="str">
        <f t="shared" si="140"/>
        <v>63 Community and civil enforcement occupations</v>
      </c>
      <c r="M64" s="18">
        <f t="shared" si="149"/>
        <v>3.1779344231334682E-2</v>
      </c>
      <c r="N64" s="18">
        <f t="shared" si="149"/>
        <v>2.4397684437380985E-2</v>
      </c>
      <c r="O64" s="18">
        <f t="shared" si="149"/>
        <v>3.4083210925500207E-2</v>
      </c>
      <c r="P64" s="18">
        <f t="shared" si="149"/>
        <v>2.5833853177331882E-2</v>
      </c>
      <c r="Q64" s="18">
        <f t="shared" si="149"/>
        <v>2.8871486016379389E-2</v>
      </c>
      <c r="S64" s="68">
        <f t="shared" si="109"/>
        <v>67.551654194652315</v>
      </c>
      <c r="T64" s="69">
        <f t="shared" si="110"/>
        <v>61.203667494026703</v>
      </c>
      <c r="U64" s="69">
        <f t="shared" si="111"/>
        <v>128.75532168867903</v>
      </c>
      <c r="W64" t="str">
        <f t="shared" si="141"/>
        <v>63 Community and civil enforcement occupations</v>
      </c>
      <c r="X64" s="18">
        <f t="shared" si="150"/>
        <v>6.3446551370140214E-2</v>
      </c>
      <c r="Y64" s="18">
        <f t="shared" si="150"/>
        <v>5.8228591579347524E-2</v>
      </c>
      <c r="Z64" s="18">
        <f t="shared" si="150"/>
        <v>6.8507440472619252E-2</v>
      </c>
      <c r="AA64" s="18">
        <f t="shared" si="150"/>
        <v>6.2370971934029747E-2</v>
      </c>
      <c r="AB64" s="18">
        <f t="shared" si="150"/>
        <v>6.3556758247857087E-2</v>
      </c>
      <c r="AD64" s="68">
        <f t="shared" si="113"/>
        <v>23.691794679328719</v>
      </c>
      <c r="AE64" s="69">
        <f t="shared" si="114"/>
        <v>71.033349433300501</v>
      </c>
      <c r="AF64" s="69">
        <f t="shared" si="115"/>
        <v>94.725144112629224</v>
      </c>
      <c r="AH64" t="str">
        <f t="shared" si="142"/>
        <v>63 Community and civil enforcement occupations</v>
      </c>
      <c r="AI64" s="18">
        <f t="shared" si="151"/>
        <v>6.1217591031925929E-2</v>
      </c>
      <c r="AJ64" s="18">
        <f t="shared" si="151"/>
        <v>5.7874549330252399E-2</v>
      </c>
      <c r="AK64" s="18">
        <f t="shared" si="151"/>
        <v>8.170691899379233E-2</v>
      </c>
      <c r="AL64" s="18">
        <f t="shared" si="151"/>
        <v>6.3486526090103496E-2</v>
      </c>
      <c r="AM64" s="18">
        <f t="shared" si="151"/>
        <v>6.6817866076266122E-2</v>
      </c>
      <c r="AO64" s="68">
        <f t="shared" si="117"/>
        <v>-0.93450193829202</v>
      </c>
      <c r="AP64" s="69">
        <f t="shared" si="118"/>
        <v>53.430826085708226</v>
      </c>
      <c r="AQ64" s="69">
        <f t="shared" si="119"/>
        <v>52.496324147416203</v>
      </c>
      <c r="AS64" t="str">
        <f t="shared" si="143"/>
        <v>63 Community and civil enforcement occupations</v>
      </c>
      <c r="AT64" s="18">
        <f t="shared" si="152"/>
        <v>6.9427388756588909E-2</v>
      </c>
      <c r="AU64" s="18">
        <f t="shared" si="152"/>
        <v>5.555161828728937E-2</v>
      </c>
      <c r="AV64" s="18">
        <f t="shared" si="152"/>
        <v>7.9333690385643502E-2</v>
      </c>
      <c r="AW64" s="18">
        <f t="shared" si="152"/>
        <v>5.1931752604791569E-2</v>
      </c>
      <c r="AX64" s="18">
        <f t="shared" si="152"/>
        <v>4.8233658645030236E-2</v>
      </c>
      <c r="AZ64" s="68">
        <f t="shared" si="121"/>
        <v>-20.639232992001961</v>
      </c>
      <c r="BA64" s="69">
        <f t="shared" si="122"/>
        <v>45.509534989667053</v>
      </c>
      <c r="BB64" s="69">
        <f t="shared" si="123"/>
        <v>24.870301997665091</v>
      </c>
      <c r="BD64" t="str">
        <f t="shared" si="144"/>
        <v>63 Community and civil enforcement occupations</v>
      </c>
      <c r="BE64" s="18">
        <f t="shared" si="153"/>
        <v>7.6783115290453993E-2</v>
      </c>
      <c r="BF64" s="18">
        <f t="shared" si="153"/>
        <v>4.9251861398189066E-2</v>
      </c>
      <c r="BG64" s="18">
        <f t="shared" si="153"/>
        <v>7.6877538827635275E-2</v>
      </c>
      <c r="BH64" s="18">
        <f t="shared" si="153"/>
        <v>4.4590899794512105E-2</v>
      </c>
      <c r="BI64" s="18">
        <f t="shared" si="153"/>
        <v>4.3324099858584847E-2</v>
      </c>
      <c r="BK64" s="68">
        <f t="shared" si="125"/>
        <v>-38.575769907630871</v>
      </c>
      <c r="BL64" s="69">
        <f t="shared" si="126"/>
        <v>22.577376265215225</v>
      </c>
      <c r="BM64" s="69">
        <f t="shared" si="127"/>
        <v>-15.998393642415646</v>
      </c>
      <c r="BO64" t="str">
        <f t="shared" si="145"/>
        <v>63 Community and civil enforcement occupations</v>
      </c>
      <c r="BP64" s="18">
        <f t="shared" si="154"/>
        <v>0.10199381206420499</v>
      </c>
      <c r="BQ64" s="18">
        <f t="shared" si="154"/>
        <v>8.0136318187495822E-2</v>
      </c>
      <c r="BR64" s="18">
        <f t="shared" si="154"/>
        <v>0.1234687432870261</v>
      </c>
      <c r="BS64" s="18">
        <f t="shared" si="154"/>
        <v>8.3666435680150905E-2</v>
      </c>
      <c r="BT64" s="18">
        <f t="shared" si="154"/>
        <v>9.0731851404976305E-2</v>
      </c>
      <c r="BV64" s="68">
        <f t="shared" si="129"/>
        <v>-44.939329359124613</v>
      </c>
      <c r="BW64" s="69">
        <f t="shared" si="130"/>
        <v>27.856026675194084</v>
      </c>
      <c r="BX64" s="69">
        <f t="shared" si="131"/>
        <v>-17.083302683930533</v>
      </c>
      <c r="BZ64" t="str">
        <f t="shared" si="146"/>
        <v>63 Community and civil enforcement occupations</v>
      </c>
      <c r="CA64" s="18">
        <f t="shared" si="155"/>
        <v>0.13545210192353918</v>
      </c>
      <c r="CB64" s="18">
        <f t="shared" si="155"/>
        <v>0.11497274387390564</v>
      </c>
      <c r="CC64" s="18">
        <f t="shared" si="155"/>
        <v>0.16118877485526312</v>
      </c>
      <c r="CD64" s="18">
        <f t="shared" si="155"/>
        <v>0.13249951968491247</v>
      </c>
      <c r="CE64" s="18">
        <f t="shared" si="155"/>
        <v>0.18569584418175886</v>
      </c>
      <c r="CG64" s="68">
        <f t="shared" si="133"/>
        <v>-23.993403776628373</v>
      </c>
      <c r="CH64" s="69">
        <f t="shared" si="134"/>
        <v>27.337722345616328</v>
      </c>
      <c r="CI64" s="69">
        <f t="shared" si="135"/>
        <v>3.3443185689879562</v>
      </c>
      <c r="CK64" t="str">
        <f t="shared" si="147"/>
        <v>63 Community and civil enforcement occupations</v>
      </c>
      <c r="CL64" s="18">
        <f t="shared" si="156"/>
        <v>0.11551394366131017</v>
      </c>
      <c r="CM64" s="18">
        <f t="shared" si="156"/>
        <v>9.3337415545386548E-2</v>
      </c>
      <c r="CN64" s="18">
        <f t="shared" si="156"/>
        <v>0.17623629192739168</v>
      </c>
      <c r="CO64" s="18">
        <f t="shared" si="156"/>
        <v>0.10025280359925756</v>
      </c>
      <c r="CP64" s="18">
        <f t="shared" si="156"/>
        <v>0.10849651256244319</v>
      </c>
      <c r="CR64" s="68">
        <f t="shared" si="137"/>
        <v>-63.341847130636772</v>
      </c>
      <c r="CS64" s="69">
        <f t="shared" si="138"/>
        <v>12.831099204448684</v>
      </c>
      <c r="CT64" s="69">
        <f t="shared" si="139"/>
        <v>-50.510747926188095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1.2805091702466118</v>
      </c>
      <c r="C65" s="18">
        <f t="shared" si="157"/>
        <v>1.2057941812028201</v>
      </c>
      <c r="D65" s="18">
        <f t="shared" si="157"/>
        <v>1.0367140734677049</v>
      </c>
      <c r="E65" s="18">
        <f t="shared" si="157"/>
        <v>1.0821988256387463</v>
      </c>
      <c r="F65" s="18">
        <f t="shared" si="157"/>
        <v>1.088236058722041</v>
      </c>
      <c r="H65" s="68">
        <f t="shared" si="105"/>
        <v>105.82529442087714</v>
      </c>
      <c r="I65" s="69">
        <f t="shared" si="106"/>
        <v>66.659032017168215</v>
      </c>
      <c r="J65" s="69">
        <f t="shared" si="107"/>
        <v>172.48432643804534</v>
      </c>
      <c r="L65" t="str">
        <f t="shared" si="140"/>
        <v>71 Sales occupations</v>
      </c>
      <c r="M65" s="18">
        <f t="shared" ref="M65:Q70" si="158">M28/M$35*100</f>
        <v>2.8715615220686086</v>
      </c>
      <c r="N65" s="18">
        <f t="shared" si="158"/>
        <v>2.5419868568935957</v>
      </c>
      <c r="O65" s="18">
        <f t="shared" si="158"/>
        <v>2.487780099258103</v>
      </c>
      <c r="P65" s="18">
        <f t="shared" si="158"/>
        <v>2.5750460803030095</v>
      </c>
      <c r="Q65" s="18">
        <f t="shared" si="158"/>
        <v>2.9800555828826369</v>
      </c>
      <c r="S65" s="68">
        <f t="shared" si="109"/>
        <v>136.93676771632312</v>
      </c>
      <c r="T65" s="69">
        <f t="shared" si="110"/>
        <v>77.661082962939531</v>
      </c>
      <c r="U65" s="69">
        <f t="shared" si="111"/>
        <v>214.59785067926265</v>
      </c>
      <c r="W65" t="str">
        <f t="shared" si="141"/>
        <v>71 Sales occupations</v>
      </c>
      <c r="X65" s="18">
        <f t="shared" ref="X65:AB70" si="159">X28/X$35*100</f>
        <v>5.2499466147769835</v>
      </c>
      <c r="Y65" s="18">
        <f t="shared" si="159"/>
        <v>4.9114462919806794</v>
      </c>
      <c r="Z65" s="18">
        <f t="shared" si="159"/>
        <v>5.0907923643248667</v>
      </c>
      <c r="AA65" s="18">
        <f t="shared" si="159"/>
        <v>5.0973527237117695</v>
      </c>
      <c r="AB65" s="18">
        <f t="shared" si="159"/>
        <v>5.5495760303804493</v>
      </c>
      <c r="AD65" s="68">
        <f t="shared" si="113"/>
        <v>45.342061855887899</v>
      </c>
      <c r="AE65" s="69">
        <f t="shared" si="114"/>
        <v>71.394746308613222</v>
      </c>
      <c r="AF65" s="69">
        <f t="shared" si="115"/>
        <v>116.73680816450111</v>
      </c>
      <c r="AH65" t="str">
        <f t="shared" si="142"/>
        <v>71 Sales occupations</v>
      </c>
      <c r="AI65" s="18">
        <f t="shared" ref="AI65:AM70" si="160">AI28/AI$35*100</f>
        <v>5.6650220083634082</v>
      </c>
      <c r="AJ65" s="18">
        <f t="shared" si="160"/>
        <v>5.7806895569446173</v>
      </c>
      <c r="AK65" s="18">
        <f t="shared" si="160"/>
        <v>6.1521763086012937</v>
      </c>
      <c r="AL65" s="18">
        <f t="shared" si="160"/>
        <v>6.3478200971513727</v>
      </c>
      <c r="AM65" s="18">
        <f t="shared" si="160"/>
        <v>7.183291381080795</v>
      </c>
      <c r="AO65" s="68">
        <f t="shared" si="117"/>
        <v>41.443622501305697</v>
      </c>
      <c r="AP65" s="69">
        <f t="shared" si="118"/>
        <v>70.997611942099354</v>
      </c>
      <c r="AQ65" s="69">
        <f t="shared" si="119"/>
        <v>112.44123444340504</v>
      </c>
      <c r="AS65" t="str">
        <f t="shared" si="143"/>
        <v>71 Sales occupations</v>
      </c>
      <c r="AT65" s="18">
        <f t="shared" ref="AT65:AX70" si="161">AT28/AT$35*100</f>
        <v>5.2811944734186378</v>
      </c>
      <c r="AU65" s="18">
        <f t="shared" si="161"/>
        <v>4.7870949697292131</v>
      </c>
      <c r="AV65" s="18">
        <f t="shared" si="161"/>
        <v>4.8745504319169903</v>
      </c>
      <c r="AW65" s="18">
        <f t="shared" si="161"/>
        <v>4.6499916158787649</v>
      </c>
      <c r="AX65" s="18">
        <f t="shared" si="161"/>
        <v>4.8196118146864499</v>
      </c>
      <c r="AZ65" s="68">
        <f t="shared" si="121"/>
        <v>29.059744313069892</v>
      </c>
      <c r="BA65" s="69">
        <f t="shared" si="122"/>
        <v>58.554820954501373</v>
      </c>
      <c r="BB65" s="69">
        <f t="shared" si="123"/>
        <v>87.61456526757128</v>
      </c>
      <c r="BD65" t="str">
        <f t="shared" si="144"/>
        <v>71 Sales occupations</v>
      </c>
      <c r="BE65" s="18">
        <f t="shared" ref="BE65:BI70" si="162">BE28/BE$35*100</f>
        <v>9.9428654632033417</v>
      </c>
      <c r="BF65" s="18">
        <f t="shared" si="162"/>
        <v>9.4714383666624506</v>
      </c>
      <c r="BG65" s="18">
        <f t="shared" si="162"/>
        <v>9.9067626709904939</v>
      </c>
      <c r="BH65" s="18">
        <f t="shared" si="162"/>
        <v>9.4481620528316856</v>
      </c>
      <c r="BI65" s="18">
        <f t="shared" si="162"/>
        <v>9.7886571563950664</v>
      </c>
      <c r="BK65" s="68">
        <f t="shared" si="125"/>
        <v>7.6963546795381674</v>
      </c>
      <c r="BL65" s="69">
        <f t="shared" si="126"/>
        <v>44.130606051844076</v>
      </c>
      <c r="BM65" s="69">
        <f t="shared" si="127"/>
        <v>51.826960731382243</v>
      </c>
      <c r="BO65" t="str">
        <f t="shared" si="145"/>
        <v>71 Sales occupations</v>
      </c>
      <c r="BP65" s="18">
        <f t="shared" ref="BP65:BT70" si="163">BP28/BP$35*100</f>
        <v>11.080661305513217</v>
      </c>
      <c r="BQ65" s="18">
        <f t="shared" si="163"/>
        <v>10.31713137964498</v>
      </c>
      <c r="BR65" s="18">
        <f t="shared" si="163"/>
        <v>10.262198238846041</v>
      </c>
      <c r="BS65" s="18">
        <f t="shared" si="163"/>
        <v>9.6177516559373704</v>
      </c>
      <c r="BT65" s="18">
        <f t="shared" si="163"/>
        <v>9.5628475901699996</v>
      </c>
      <c r="BV65" s="68">
        <f t="shared" si="129"/>
        <v>-30.179076941425777</v>
      </c>
      <c r="BW65" s="69">
        <f t="shared" si="130"/>
        <v>39.831533474551136</v>
      </c>
      <c r="BX65" s="69">
        <f t="shared" si="131"/>
        <v>9.6524565331253616</v>
      </c>
      <c r="BZ65" t="str">
        <f t="shared" si="146"/>
        <v>71 Sales occupations</v>
      </c>
      <c r="CA65" s="18">
        <f t="shared" ref="CA65:CE70" si="164">CA28/CA$35*100</f>
        <v>10.572782327327806</v>
      </c>
      <c r="CB65" s="18">
        <f t="shared" si="164"/>
        <v>10.319919287046201</v>
      </c>
      <c r="CC65" s="18">
        <f t="shared" si="164"/>
        <v>11.005620677889265</v>
      </c>
      <c r="CD65" s="18">
        <f t="shared" si="164"/>
        <v>9.8425329830976676</v>
      </c>
      <c r="CE65" s="18">
        <f t="shared" si="164"/>
        <v>4.894498981643518</v>
      </c>
      <c r="CG65" s="68">
        <f t="shared" si="133"/>
        <v>-70.658818609549826</v>
      </c>
      <c r="CH65" s="69">
        <f t="shared" si="134"/>
        <v>22.514736054861185</v>
      </c>
      <c r="CI65" s="69">
        <f t="shared" si="135"/>
        <v>-48.144082554688637</v>
      </c>
      <c r="CK65" t="str">
        <f t="shared" si="147"/>
        <v>71 Sales occupations</v>
      </c>
      <c r="CL65" s="18">
        <f t="shared" ref="CL65:CP70" si="165">CL28/CL$35*100</f>
        <v>13.127371451516648</v>
      </c>
      <c r="CM65" s="18">
        <f t="shared" si="165"/>
        <v>11.222052729156692</v>
      </c>
      <c r="CN65" s="18">
        <f t="shared" si="165"/>
        <v>10.705351613414066</v>
      </c>
      <c r="CO65" s="18">
        <f t="shared" si="165"/>
        <v>8.1645954836223993</v>
      </c>
      <c r="CP65" s="18">
        <f t="shared" si="165"/>
        <v>7.0138620201098654</v>
      </c>
      <c r="CR65" s="68">
        <f t="shared" si="137"/>
        <v>-60.987262314984662</v>
      </c>
      <c r="CS65" s="69">
        <f t="shared" si="138"/>
        <v>16.717987192065287</v>
      </c>
      <c r="CT65" s="69">
        <f t="shared" si="139"/>
        <v>-44.269275122919368</v>
      </c>
    </row>
    <row r="66" spans="1:98" x14ac:dyDescent="0.2">
      <c r="A66" t="str">
        <f t="shared" si="103"/>
        <v>72 Customer service occupations</v>
      </c>
      <c r="B66" s="18">
        <f t="shared" si="157"/>
        <v>0.32857034927339607</v>
      </c>
      <c r="C66" s="18">
        <f t="shared" si="157"/>
        <v>0.31570834257037439</v>
      </c>
      <c r="D66" s="18">
        <f t="shared" si="157"/>
        <v>0.34863322417227904</v>
      </c>
      <c r="E66" s="18">
        <f t="shared" si="157"/>
        <v>0.49565196303195269</v>
      </c>
      <c r="F66" s="18">
        <f t="shared" si="157"/>
        <v>0.58306611568707845</v>
      </c>
      <c r="H66" s="68">
        <f t="shared" si="105"/>
        <v>227.93189493152485</v>
      </c>
      <c r="I66" s="69">
        <f t="shared" si="106"/>
        <v>99.650706289710129</v>
      </c>
      <c r="J66" s="69">
        <f t="shared" si="107"/>
        <v>327.582601221235</v>
      </c>
      <c r="L66" t="str">
        <f t="shared" si="140"/>
        <v>72 Customer service occupations</v>
      </c>
      <c r="M66" s="18">
        <f t="shared" si="158"/>
        <v>0.53675136607333607</v>
      </c>
      <c r="N66" s="18">
        <f t="shared" si="158"/>
        <v>0.53140551290992377</v>
      </c>
      <c r="O66" s="18">
        <f t="shared" si="158"/>
        <v>0.56115086305003992</v>
      </c>
      <c r="P66" s="18">
        <f t="shared" si="158"/>
        <v>0.74550444724783704</v>
      </c>
      <c r="Q66" s="18">
        <f t="shared" si="158"/>
        <v>0.8460258231777753</v>
      </c>
      <c r="S66" s="68">
        <f t="shared" si="109"/>
        <v>198.21128110747853</v>
      </c>
      <c r="T66" s="69">
        <f t="shared" si="110"/>
        <v>99.064137986046333</v>
      </c>
      <c r="U66" s="69">
        <f t="shared" si="111"/>
        <v>297.27541909352482</v>
      </c>
      <c r="W66" t="str">
        <f t="shared" si="141"/>
        <v>72 Customer service occupations</v>
      </c>
      <c r="X66" s="18">
        <f t="shared" si="159"/>
        <v>1.3516660816970827</v>
      </c>
      <c r="Y66" s="18">
        <f t="shared" si="159"/>
        <v>1.4505417613178984</v>
      </c>
      <c r="Z66" s="18">
        <f t="shared" si="159"/>
        <v>1.5583709991047285</v>
      </c>
      <c r="AA66" s="18">
        <f t="shared" si="159"/>
        <v>2.0646053948331078</v>
      </c>
      <c r="AB66" s="18">
        <f t="shared" si="159"/>
        <v>2.5437840201683084</v>
      </c>
      <c r="AD66" s="68">
        <f t="shared" si="113"/>
        <v>117.6337636223987</v>
      </c>
      <c r="AE66" s="69">
        <f t="shared" si="114"/>
        <v>88.051947686284606</v>
      </c>
      <c r="AF66" s="69">
        <f t="shared" si="115"/>
        <v>205.68571130868332</v>
      </c>
      <c r="AH66" t="str">
        <f t="shared" si="142"/>
        <v>72 Customer service occupations</v>
      </c>
      <c r="AI66" s="18">
        <f t="shared" si="160"/>
        <v>1.1605061178385077</v>
      </c>
      <c r="AJ66" s="18">
        <f t="shared" si="160"/>
        <v>1.3559240242739765</v>
      </c>
      <c r="AK66" s="18">
        <f t="shared" si="160"/>
        <v>1.460435652834829</v>
      </c>
      <c r="AL66" s="18">
        <f t="shared" si="160"/>
        <v>2.0464790516843969</v>
      </c>
      <c r="AM66" s="18">
        <f t="shared" si="160"/>
        <v>2.3456532064403084</v>
      </c>
      <c r="AO66" s="68">
        <f t="shared" si="117"/>
        <v>94.567383041008355</v>
      </c>
      <c r="AP66" s="69">
        <f t="shared" si="118"/>
        <v>90.316877945356239</v>
      </c>
      <c r="AQ66" s="69">
        <f t="shared" si="119"/>
        <v>184.88426098636458</v>
      </c>
      <c r="AS66" t="str">
        <f t="shared" si="143"/>
        <v>72 Customer service occupations</v>
      </c>
      <c r="AT66" s="18">
        <f t="shared" si="161"/>
        <v>1.5965292562953735</v>
      </c>
      <c r="AU66" s="18">
        <f t="shared" si="161"/>
        <v>1.5920202294291566</v>
      </c>
      <c r="AV66" s="18">
        <f t="shared" si="161"/>
        <v>1.6277478963790295</v>
      </c>
      <c r="AW66" s="18">
        <f t="shared" si="161"/>
        <v>2.0660529495517346</v>
      </c>
      <c r="AX66" s="18">
        <f t="shared" si="161"/>
        <v>2.1256072929766017</v>
      </c>
      <c r="AZ66" s="68">
        <f t="shared" si="121"/>
        <v>70.454784790079287</v>
      </c>
      <c r="BA66" s="69">
        <f t="shared" si="122"/>
        <v>74.999303333292289</v>
      </c>
      <c r="BB66" s="69">
        <f t="shared" si="123"/>
        <v>145.4540881233716</v>
      </c>
      <c r="BD66" t="str">
        <f t="shared" si="144"/>
        <v>72 Customer service occupations</v>
      </c>
      <c r="BE66" s="18">
        <f t="shared" si="162"/>
        <v>1.5884044288497663</v>
      </c>
      <c r="BF66" s="18">
        <f t="shared" si="162"/>
        <v>1.686976760832988</v>
      </c>
      <c r="BG66" s="18">
        <f t="shared" si="162"/>
        <v>1.8466311474996115</v>
      </c>
      <c r="BH66" s="18">
        <f t="shared" si="162"/>
        <v>2.2771997575674159</v>
      </c>
      <c r="BI66" s="18">
        <f t="shared" si="162"/>
        <v>2.6271981818921715</v>
      </c>
      <c r="BK66" s="68">
        <f t="shared" si="125"/>
        <v>55.068049072306202</v>
      </c>
      <c r="BL66" s="69">
        <f t="shared" si="126"/>
        <v>58.112961312780861</v>
      </c>
      <c r="BM66" s="69">
        <f t="shared" si="127"/>
        <v>113.18101038508705</v>
      </c>
      <c r="BO66" t="str">
        <f t="shared" si="145"/>
        <v>72 Customer service occupations</v>
      </c>
      <c r="BP66" s="18">
        <f t="shared" si="163"/>
        <v>1.6126694569512514</v>
      </c>
      <c r="BQ66" s="18">
        <f t="shared" si="163"/>
        <v>1.8739081242788866</v>
      </c>
      <c r="BR66" s="18">
        <f t="shared" si="163"/>
        <v>1.8538816392825268</v>
      </c>
      <c r="BS66" s="18">
        <f t="shared" si="163"/>
        <v>2.4014549466226289</v>
      </c>
      <c r="BT66" s="18">
        <f t="shared" si="163"/>
        <v>2.7586925536712834</v>
      </c>
      <c r="BV66" s="68">
        <f t="shared" si="129"/>
        <v>11.496196155201959</v>
      </c>
      <c r="BW66" s="69">
        <f t="shared" si="130"/>
        <v>54.145269587489622</v>
      </c>
      <c r="BX66" s="69">
        <f t="shared" si="131"/>
        <v>65.64146574269158</v>
      </c>
      <c r="BZ66" t="str">
        <f t="shared" si="146"/>
        <v>72 Customer service occupations</v>
      </c>
      <c r="CA66" s="18">
        <f t="shared" si="164"/>
        <v>1.3553169903708642</v>
      </c>
      <c r="CB66" s="18">
        <f t="shared" si="164"/>
        <v>1.3744623954705817</v>
      </c>
      <c r="CC66" s="18">
        <f t="shared" si="164"/>
        <v>1.4964904540029216</v>
      </c>
      <c r="CD66" s="18">
        <f t="shared" si="164"/>
        <v>1.7098287780561117</v>
      </c>
      <c r="CE66" s="18">
        <f t="shared" si="164"/>
        <v>1.9850624301448676</v>
      </c>
      <c r="CG66" s="68">
        <f t="shared" si="133"/>
        <v>-12.484674379519427</v>
      </c>
      <c r="CH66" s="69">
        <f t="shared" si="134"/>
        <v>29.467230284183422</v>
      </c>
      <c r="CI66" s="69">
        <f t="shared" si="135"/>
        <v>16.982555904663997</v>
      </c>
      <c r="CK66" t="str">
        <f t="shared" si="147"/>
        <v>72 Customer service occupations</v>
      </c>
      <c r="CL66" s="18">
        <f t="shared" si="165"/>
        <v>1.1341044074609523</v>
      </c>
      <c r="CM66" s="18">
        <f t="shared" si="165"/>
        <v>1.4100778834456504</v>
      </c>
      <c r="CN66" s="18">
        <f t="shared" si="165"/>
        <v>1.4088006206218251</v>
      </c>
      <c r="CO66" s="18">
        <f t="shared" si="165"/>
        <v>2.536542630517201</v>
      </c>
      <c r="CP66" s="18">
        <f t="shared" si="165"/>
        <v>3.3933509390380063</v>
      </c>
      <c r="CR66" s="68">
        <f t="shared" si="137"/>
        <v>43.426495847422956</v>
      </c>
      <c r="CS66" s="69">
        <f t="shared" si="138"/>
        <v>45.908175503381116</v>
      </c>
      <c r="CT66" s="69">
        <f t="shared" si="139"/>
        <v>89.334671350804058</v>
      </c>
    </row>
    <row r="67" spans="1:98" x14ac:dyDescent="0.2">
      <c r="A67" t="str">
        <f t="shared" si="103"/>
        <v>81 Process, plant and machine operatives</v>
      </c>
      <c r="B67" s="18">
        <f t="shared" si="157"/>
        <v>0.37247293620759048</v>
      </c>
      <c r="C67" s="18">
        <f t="shared" si="157"/>
        <v>0.39535300638760551</v>
      </c>
      <c r="D67" s="18">
        <f t="shared" si="157"/>
        <v>0.31229477774013392</v>
      </c>
      <c r="E67" s="18">
        <f t="shared" si="157"/>
        <v>0.45597427106501415</v>
      </c>
      <c r="F67" s="18">
        <f t="shared" si="157"/>
        <v>0.70027134212743292</v>
      </c>
      <c r="H67" s="68">
        <f t="shared" si="105"/>
        <v>339.67954239637959</v>
      </c>
      <c r="I67" s="69">
        <f t="shared" si="106"/>
        <v>134.17442935045986</v>
      </c>
      <c r="J67" s="69">
        <f t="shared" si="107"/>
        <v>473.85397174683953</v>
      </c>
      <c r="L67" t="str">
        <f t="shared" si="140"/>
        <v>81 Process, plant and machine operatives</v>
      </c>
      <c r="M67" s="18">
        <f t="shared" si="158"/>
        <v>0.47878961011413163</v>
      </c>
      <c r="N67" s="18">
        <f t="shared" si="158"/>
        <v>0.42290191800473775</v>
      </c>
      <c r="O67" s="18">
        <f t="shared" si="158"/>
        <v>0.36743631568535362</v>
      </c>
      <c r="P67" s="18">
        <f t="shared" si="158"/>
        <v>0.5296864856202651</v>
      </c>
      <c r="Q67" s="18">
        <f t="shared" si="158"/>
        <v>0.66871841810157129</v>
      </c>
      <c r="S67" s="68">
        <f t="shared" si="109"/>
        <v>259.98241952508869</v>
      </c>
      <c r="T67" s="69">
        <f t="shared" si="110"/>
        <v>110.01255476652463</v>
      </c>
      <c r="U67" s="69">
        <f t="shared" si="111"/>
        <v>369.99497429161335</v>
      </c>
      <c r="W67" t="str">
        <f t="shared" si="141"/>
        <v>81 Process, plant and machine operatives</v>
      </c>
      <c r="X67" s="18">
        <f t="shared" si="159"/>
        <v>0.61313911930106668</v>
      </c>
      <c r="Y67" s="18">
        <f t="shared" si="159"/>
        <v>0.50606644010260993</v>
      </c>
      <c r="Z67" s="18">
        <f t="shared" si="159"/>
        <v>0.45343965327937841</v>
      </c>
      <c r="AA67" s="18">
        <f t="shared" si="159"/>
        <v>0.70450065505539727</v>
      </c>
      <c r="AB67" s="18">
        <f t="shared" si="159"/>
        <v>1.0721655448310738</v>
      </c>
      <c r="AD67" s="68">
        <f t="shared" si="113"/>
        <v>215.25301254126609</v>
      </c>
      <c r="AE67" s="69">
        <f t="shared" si="114"/>
        <v>112.66343636274982</v>
      </c>
      <c r="AF67" s="69">
        <f t="shared" si="115"/>
        <v>327.91644890401591</v>
      </c>
      <c r="AH67" t="str">
        <f t="shared" si="142"/>
        <v>81 Process, plant and machine operatives</v>
      </c>
      <c r="AI67" s="18">
        <f t="shared" si="160"/>
        <v>0.76450648739966653</v>
      </c>
      <c r="AJ67" s="18">
        <f t="shared" si="160"/>
        <v>0.78107744040479854</v>
      </c>
      <c r="AK67" s="18">
        <f t="shared" si="160"/>
        <v>0.69422191442140857</v>
      </c>
      <c r="AL67" s="18">
        <f t="shared" si="160"/>
        <v>1.17316896958057</v>
      </c>
      <c r="AM67" s="18">
        <f t="shared" si="160"/>
        <v>1.90529429945888</v>
      </c>
      <c r="AO67" s="68">
        <f t="shared" si="117"/>
        <v>232.46995853954866</v>
      </c>
      <c r="AP67" s="69">
        <f t="shared" si="118"/>
        <v>107.97348228248478</v>
      </c>
      <c r="AQ67" s="69">
        <f t="shared" si="119"/>
        <v>340.44344082203344</v>
      </c>
      <c r="AS67" t="str">
        <f t="shared" si="143"/>
        <v>81 Process, plant and machine operatives</v>
      </c>
      <c r="AT67" s="18">
        <f t="shared" si="161"/>
        <v>1.9267252326654307</v>
      </c>
      <c r="AU67" s="18">
        <f t="shared" si="161"/>
        <v>1.7025693439944065</v>
      </c>
      <c r="AV67" s="18">
        <f t="shared" si="161"/>
        <v>1.4699774425228134</v>
      </c>
      <c r="AW67" s="18">
        <f t="shared" si="161"/>
        <v>2.0530934424419232</v>
      </c>
      <c r="AX67" s="18">
        <f t="shared" si="161"/>
        <v>2.4925209323663005</v>
      </c>
      <c r="AZ67" s="68">
        <f t="shared" si="121"/>
        <v>121.33059517254461</v>
      </c>
      <c r="BA67" s="69">
        <f t="shared" si="122"/>
        <v>83.925344235209906</v>
      </c>
      <c r="BB67" s="69">
        <f t="shared" si="123"/>
        <v>205.25593940775448</v>
      </c>
      <c r="BD67" t="str">
        <f t="shared" si="144"/>
        <v>81 Process, plant and machine operatives</v>
      </c>
      <c r="BE67" s="18">
        <f t="shared" si="162"/>
        <v>3.1955051925675861</v>
      </c>
      <c r="BF67" s="18">
        <f t="shared" si="162"/>
        <v>2.8485601994035652</v>
      </c>
      <c r="BG67" s="18">
        <f t="shared" si="162"/>
        <v>2.5782467825862501</v>
      </c>
      <c r="BH67" s="18">
        <f t="shared" si="162"/>
        <v>3.372827801348345</v>
      </c>
      <c r="BI67" s="18">
        <f t="shared" si="162"/>
        <v>3.7687616632033287</v>
      </c>
      <c r="BK67" s="68">
        <f t="shared" si="125"/>
        <v>59.32496574516508</v>
      </c>
      <c r="BL67" s="69">
        <f t="shared" si="126"/>
        <v>49.279426895054712</v>
      </c>
      <c r="BM67" s="69">
        <f t="shared" si="127"/>
        <v>108.6043926402198</v>
      </c>
      <c r="BO67" t="str">
        <f t="shared" si="145"/>
        <v>81 Process, plant and machine operatives</v>
      </c>
      <c r="BP67" s="18">
        <f t="shared" si="163"/>
        <v>3.9408690569055072</v>
      </c>
      <c r="BQ67" s="18">
        <f t="shared" si="163"/>
        <v>3.4246419127304319</v>
      </c>
      <c r="BR67" s="18">
        <f t="shared" si="163"/>
        <v>3.3350512009925919</v>
      </c>
      <c r="BS67" s="18">
        <f t="shared" si="163"/>
        <v>4.291847783368091</v>
      </c>
      <c r="BT67" s="18">
        <f t="shared" si="163"/>
        <v>4.8962813697985847</v>
      </c>
      <c r="BV67" s="68">
        <f t="shared" si="129"/>
        <v>10.002514590747715</v>
      </c>
      <c r="BW67" s="69">
        <f t="shared" si="130"/>
        <v>46.440637925395109</v>
      </c>
      <c r="BX67" s="69">
        <f t="shared" si="131"/>
        <v>56.443152516142824</v>
      </c>
      <c r="BZ67" t="str">
        <f t="shared" si="146"/>
        <v>81 Process, plant and machine operatives</v>
      </c>
      <c r="CA67" s="18">
        <f t="shared" si="164"/>
        <v>5.1719093756787426</v>
      </c>
      <c r="CB67" s="18">
        <f t="shared" si="164"/>
        <v>4.6035333848555977</v>
      </c>
      <c r="CC67" s="18">
        <f t="shared" si="164"/>
        <v>4.051700237153943</v>
      </c>
      <c r="CD67" s="18">
        <f t="shared" si="164"/>
        <v>4.7183223823557103</v>
      </c>
      <c r="CE67" s="18">
        <f t="shared" si="164"/>
        <v>2.7545086319434837</v>
      </c>
      <c r="CG67" s="68">
        <f t="shared" si="133"/>
        <v>-55.147079663109821</v>
      </c>
      <c r="CH67" s="69">
        <f t="shared" si="134"/>
        <v>27.427046750908023</v>
      </c>
      <c r="CI67" s="69">
        <f t="shared" si="135"/>
        <v>-27.720032912201791</v>
      </c>
      <c r="CK67" t="str">
        <f t="shared" si="147"/>
        <v>81 Process, plant and machine operatives</v>
      </c>
      <c r="CL67" s="18">
        <f t="shared" si="165"/>
        <v>6.0602861310153147</v>
      </c>
      <c r="CM67" s="18">
        <f t="shared" si="165"/>
        <v>5.1981019208073445</v>
      </c>
      <c r="CN67" s="18">
        <f t="shared" si="165"/>
        <v>4.8308605888315235</v>
      </c>
      <c r="CO67" s="18">
        <f t="shared" si="165"/>
        <v>3.4416215965711268</v>
      </c>
      <c r="CP67" s="18">
        <f t="shared" si="165"/>
        <v>2.3599958595752746</v>
      </c>
      <c r="CR67" s="68">
        <f t="shared" si="137"/>
        <v>-70.910458092478294</v>
      </c>
      <c r="CS67" s="69">
        <f t="shared" si="138"/>
        <v>13.737386605535857</v>
      </c>
      <c r="CT67" s="69">
        <f t="shared" si="139"/>
        <v>-57.17307148694244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0.44466054955024864</v>
      </c>
      <c r="C68" s="18">
        <f t="shared" si="157"/>
        <v>0.43527556647281906</v>
      </c>
      <c r="D68" s="18">
        <f t="shared" si="157"/>
        <v>0.37713226385542925</v>
      </c>
      <c r="E68" s="18">
        <f t="shared" si="157"/>
        <v>0.51196735258956183</v>
      </c>
      <c r="F68" s="18">
        <f t="shared" si="157"/>
        <v>0.5663407640356023</v>
      </c>
      <c r="H68" s="68">
        <f t="shared" si="105"/>
        <v>194.45488358807407</v>
      </c>
      <c r="I68" s="69">
        <f t="shared" si="106"/>
        <v>125.31925828476878</v>
      </c>
      <c r="J68" s="69">
        <f t="shared" si="107"/>
        <v>319.77414187284285</v>
      </c>
      <c r="L68" t="str">
        <f t="shared" si="140"/>
        <v>82 Transport and mobile machine drivers and operatives</v>
      </c>
      <c r="M68" s="18">
        <f t="shared" si="158"/>
        <v>0.54399984809651436</v>
      </c>
      <c r="N68" s="18">
        <f t="shared" si="158"/>
        <v>0.60864207817085036</v>
      </c>
      <c r="O68" s="18">
        <f t="shared" si="158"/>
        <v>0.53414458392091602</v>
      </c>
      <c r="P68" s="18">
        <f t="shared" si="158"/>
        <v>0.62452269437455166</v>
      </c>
      <c r="Q68" s="18">
        <f t="shared" si="158"/>
        <v>0.70454803618989426</v>
      </c>
      <c r="S68" s="68">
        <f t="shared" si="109"/>
        <v>160.89866933868885</v>
      </c>
      <c r="T68" s="69">
        <f t="shared" si="110"/>
        <v>109.79097579641359</v>
      </c>
      <c r="U68" s="69">
        <f t="shared" si="111"/>
        <v>270.68964513510241</v>
      </c>
      <c r="W68" t="str">
        <f t="shared" si="141"/>
        <v>82 Transport and mobile machine drivers and operatives</v>
      </c>
      <c r="X68" s="18">
        <f t="shared" si="159"/>
        <v>0.7789661596104247</v>
      </c>
      <c r="Y68" s="18">
        <f t="shared" si="159"/>
        <v>0.85570015533844956</v>
      </c>
      <c r="Z68" s="18">
        <f t="shared" si="159"/>
        <v>0.80127226126948603</v>
      </c>
      <c r="AA68" s="18">
        <f t="shared" si="159"/>
        <v>0.92765730837805915</v>
      </c>
      <c r="AB68" s="18">
        <f t="shared" si="159"/>
        <v>1.196831401925732</v>
      </c>
      <c r="AD68" s="68">
        <f t="shared" si="113"/>
        <v>99.145162964639411</v>
      </c>
      <c r="AE68" s="69">
        <f t="shared" si="114"/>
        <v>101.14015012614324</v>
      </c>
      <c r="AF68" s="69">
        <f t="shared" si="115"/>
        <v>200.28531309078264</v>
      </c>
      <c r="AH68" t="str">
        <f t="shared" si="142"/>
        <v>82 Transport and mobile machine drivers and operatives</v>
      </c>
      <c r="AI68" s="18">
        <f t="shared" si="160"/>
        <v>0.96842177139683772</v>
      </c>
      <c r="AJ68" s="18">
        <f t="shared" si="160"/>
        <v>1.2261822345249067</v>
      </c>
      <c r="AK68" s="18">
        <f t="shared" si="160"/>
        <v>1.1332698863040842</v>
      </c>
      <c r="AL68" s="18">
        <f t="shared" si="160"/>
        <v>1.4602854429065781</v>
      </c>
      <c r="AM68" s="18">
        <f t="shared" si="160"/>
        <v>1.7263779346089521</v>
      </c>
      <c r="AO68" s="68">
        <f t="shared" si="117"/>
        <v>84.540285381956238</v>
      </c>
      <c r="AP68" s="69">
        <f t="shared" si="118"/>
        <v>101.04302823308349</v>
      </c>
      <c r="AQ68" s="69">
        <f t="shared" si="119"/>
        <v>185.58331361503971</v>
      </c>
      <c r="AS68" t="str">
        <f t="shared" si="143"/>
        <v>82 Transport and mobile machine drivers and operatives</v>
      </c>
      <c r="AT68" s="18">
        <f t="shared" si="161"/>
        <v>1.9964622761394835</v>
      </c>
      <c r="AU68" s="18">
        <f t="shared" si="161"/>
        <v>2.0195328608526224</v>
      </c>
      <c r="AV68" s="18">
        <f t="shared" si="161"/>
        <v>1.7293325044065655</v>
      </c>
      <c r="AW68" s="18">
        <f t="shared" si="161"/>
        <v>2.1017105047418219</v>
      </c>
      <c r="AX68" s="18">
        <f t="shared" si="161"/>
        <v>2.2213944947751059</v>
      </c>
      <c r="AZ68" s="68">
        <f t="shared" si="121"/>
        <v>67.671980712718678</v>
      </c>
      <c r="BA68" s="69">
        <f t="shared" si="122"/>
        <v>97.364853470357843</v>
      </c>
      <c r="BB68" s="69">
        <f t="shared" si="123"/>
        <v>165.03683418307651</v>
      </c>
      <c r="BD68" t="str">
        <f t="shared" si="144"/>
        <v>82 Transport and mobile machine drivers and operatives</v>
      </c>
      <c r="BE68" s="18">
        <f t="shared" si="162"/>
        <v>3.064644870380794</v>
      </c>
      <c r="BF68" s="18">
        <f t="shared" si="162"/>
        <v>2.8637732768738036</v>
      </c>
      <c r="BG68" s="18">
        <f t="shared" si="162"/>
        <v>2.5903575441095601</v>
      </c>
      <c r="BH68" s="18">
        <f t="shared" si="162"/>
        <v>2.9270745688556241</v>
      </c>
      <c r="BI68" s="18">
        <f t="shared" si="162"/>
        <v>3.1757311038998357</v>
      </c>
      <c r="BK68" s="68">
        <f t="shared" si="125"/>
        <v>33.62682635077531</v>
      </c>
      <c r="BL68" s="69">
        <f t="shared" si="126"/>
        <v>60.265592493544631</v>
      </c>
      <c r="BM68" s="69">
        <f t="shared" si="127"/>
        <v>93.89241884431992</v>
      </c>
      <c r="BO68" t="str">
        <f t="shared" si="145"/>
        <v>82 Transport and mobile machine drivers and operatives</v>
      </c>
      <c r="BP68" s="18">
        <f t="shared" si="163"/>
        <v>4.1517369471820391</v>
      </c>
      <c r="BQ68" s="18">
        <f t="shared" si="163"/>
        <v>4.0321630825772576</v>
      </c>
      <c r="BR68" s="18">
        <f t="shared" si="163"/>
        <v>4.048085157830883</v>
      </c>
      <c r="BS68" s="18">
        <f t="shared" si="163"/>
        <v>4.5059658742138797</v>
      </c>
      <c r="BT68" s="18">
        <f t="shared" si="163"/>
        <v>5.3621961262300335</v>
      </c>
      <c r="BV68" s="68">
        <f t="shared" si="129"/>
        <v>-0.74970499835124926</v>
      </c>
      <c r="BW68" s="69">
        <f t="shared" si="130"/>
        <v>58.622065739832848</v>
      </c>
      <c r="BX68" s="69">
        <f t="shared" si="131"/>
        <v>57.8723607414816</v>
      </c>
      <c r="BZ68" t="str">
        <f t="shared" si="146"/>
        <v>82 Transport and mobile machine drivers and operatives</v>
      </c>
      <c r="CA68" s="18">
        <f t="shared" si="164"/>
        <v>6.2086775252281772</v>
      </c>
      <c r="CB68" s="18">
        <f t="shared" si="164"/>
        <v>5.9357294300830965</v>
      </c>
      <c r="CC68" s="18">
        <f t="shared" si="164"/>
        <v>5.0250331916796585</v>
      </c>
      <c r="CD68" s="18">
        <f t="shared" si="164"/>
        <v>5.2149260708538705</v>
      </c>
      <c r="CE68" s="18">
        <f t="shared" si="164"/>
        <v>6.0608575847120001</v>
      </c>
      <c r="CG68" s="68">
        <f t="shared" si="133"/>
        <v>-20.424561852402171</v>
      </c>
      <c r="CH68" s="69">
        <f t="shared" si="134"/>
        <v>38.394717006065115</v>
      </c>
      <c r="CI68" s="69">
        <f t="shared" si="135"/>
        <v>17.970155153662944</v>
      </c>
      <c r="CK68" t="str">
        <f t="shared" si="147"/>
        <v>82 Transport and mobile machine drivers and operatives</v>
      </c>
      <c r="CL68" s="18">
        <f t="shared" si="165"/>
        <v>5.9180969637141096</v>
      </c>
      <c r="CM68" s="18">
        <f t="shared" si="165"/>
        <v>7.3447194167522873</v>
      </c>
      <c r="CN68" s="18">
        <f t="shared" si="165"/>
        <v>8.2550465192045106</v>
      </c>
      <c r="CO68" s="18">
        <f t="shared" si="165"/>
        <v>8.6864070351919391</v>
      </c>
      <c r="CP68" s="18">
        <f t="shared" si="165"/>
        <v>8.030245996730951</v>
      </c>
      <c r="CR68" s="68">
        <f t="shared" si="137"/>
        <v>-42.075876564990793</v>
      </c>
      <c r="CS68" s="69">
        <f t="shared" si="138"/>
        <v>31.660921011515846</v>
      </c>
      <c r="CT68" s="69">
        <f t="shared" si="139"/>
        <v>-10.414955553474947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6.6043080225798067E-3</v>
      </c>
      <c r="C69" s="18">
        <f t="shared" si="157"/>
        <v>5.0160409380915457E-3</v>
      </c>
      <c r="D69" s="18">
        <f t="shared" si="157"/>
        <v>3.9232650506380853E-3</v>
      </c>
      <c r="E69" s="18">
        <f t="shared" si="157"/>
        <v>3.7015292581298012E-3</v>
      </c>
      <c r="F69" s="18">
        <f t="shared" si="157"/>
        <v>3.801611829205122E-3</v>
      </c>
      <c r="H69" s="68">
        <f t="shared" si="105"/>
        <v>90.000501889779088</v>
      </c>
      <c r="I69" s="69">
        <f t="shared" si="106"/>
        <v>78.319517411494559</v>
      </c>
      <c r="J69" s="69">
        <f t="shared" si="107"/>
        <v>168.32001930127362</v>
      </c>
      <c r="L69" t="str">
        <f t="shared" si="140"/>
        <v>91 Elementary trades and related occupations</v>
      </c>
      <c r="M69" s="18">
        <f t="shared" si="158"/>
        <v>0.42724071297865174</v>
      </c>
      <c r="N69" s="18">
        <f t="shared" si="158"/>
        <v>0.40651107586702329</v>
      </c>
      <c r="O69" s="18">
        <f t="shared" si="158"/>
        <v>0.30311794235625261</v>
      </c>
      <c r="P69" s="18">
        <f t="shared" si="158"/>
        <v>0.34944037393693572</v>
      </c>
      <c r="Q69" s="18">
        <f t="shared" si="158"/>
        <v>0.36794490281106468</v>
      </c>
      <c r="S69" s="68">
        <f t="shared" si="109"/>
        <v>140.09948652296066</v>
      </c>
      <c r="T69" s="69">
        <f t="shared" si="110"/>
        <v>73.325755122947612</v>
      </c>
      <c r="U69" s="69">
        <f t="shared" si="111"/>
        <v>213.42524164590827</v>
      </c>
      <c r="W69" t="str">
        <f t="shared" si="141"/>
        <v>91 Elementary trades and related occupations</v>
      </c>
      <c r="X69" s="18">
        <f t="shared" si="159"/>
        <v>0.59374167565379554</v>
      </c>
      <c r="Y69" s="18">
        <f t="shared" si="159"/>
        <v>0.51192876060087256</v>
      </c>
      <c r="Z69" s="18">
        <f t="shared" si="159"/>
        <v>0.46443261768994704</v>
      </c>
      <c r="AA69" s="18">
        <f t="shared" si="159"/>
        <v>0.46228547718596258</v>
      </c>
      <c r="AB69" s="18">
        <f t="shared" si="159"/>
        <v>0.44268447207240641</v>
      </c>
      <c r="AD69" s="68">
        <f t="shared" si="113"/>
        <v>27.08329617991869</v>
      </c>
      <c r="AE69" s="69">
        <f t="shared" si="114"/>
        <v>65.860525909692981</v>
      </c>
      <c r="AF69" s="69">
        <f t="shared" si="115"/>
        <v>92.943822089611672</v>
      </c>
      <c r="AH69" t="str">
        <f t="shared" si="142"/>
        <v>91 Elementary trades and related occupations</v>
      </c>
      <c r="AI69" s="18">
        <f t="shared" si="160"/>
        <v>1.1054937359707058</v>
      </c>
      <c r="AJ69" s="18">
        <f t="shared" si="160"/>
        <v>1.1127109798977231</v>
      </c>
      <c r="AK69" s="18">
        <f t="shared" si="160"/>
        <v>0.94718899911698173</v>
      </c>
      <c r="AL69" s="18">
        <f t="shared" si="160"/>
        <v>0.97951264351849099</v>
      </c>
      <c r="AM69" s="18">
        <f t="shared" si="160"/>
        <v>1.0233639132845695</v>
      </c>
      <c r="AO69" s="68">
        <f t="shared" si="117"/>
        <v>30.882660081608837</v>
      </c>
      <c r="AP69" s="69">
        <f t="shared" si="118"/>
        <v>64.631710000116357</v>
      </c>
      <c r="AQ69" s="69">
        <f t="shared" si="119"/>
        <v>95.514370081725204</v>
      </c>
      <c r="AS69" t="str">
        <f t="shared" si="143"/>
        <v>91 Elementary trades and related occupations</v>
      </c>
      <c r="AT69" s="18">
        <f t="shared" si="161"/>
        <v>1.5191751056895426</v>
      </c>
      <c r="AU69" s="18">
        <f t="shared" si="161"/>
        <v>1.319801332099066</v>
      </c>
      <c r="AV69" s="18">
        <f t="shared" si="161"/>
        <v>1.2160196699015966</v>
      </c>
      <c r="AW69" s="18">
        <f t="shared" si="161"/>
        <v>1.204637514507618</v>
      </c>
      <c r="AX69" s="18">
        <f t="shared" si="161"/>
        <v>1.1474842626169799</v>
      </c>
      <c r="AZ69" s="68">
        <f t="shared" si="121"/>
        <v>23.174113713320356</v>
      </c>
      <c r="BA69" s="69">
        <f t="shared" si="122"/>
        <v>53.884846742948199</v>
      </c>
      <c r="BB69" s="69">
        <f t="shared" si="123"/>
        <v>77.058960456268551</v>
      </c>
      <c r="BD69" t="str">
        <f t="shared" si="144"/>
        <v>91 Elementary trades and related occupations</v>
      </c>
      <c r="BE69" s="18">
        <f t="shared" si="162"/>
        <v>1.7214130109701402</v>
      </c>
      <c r="BF69" s="18">
        <f t="shared" si="162"/>
        <v>1.4193876628716582</v>
      </c>
      <c r="BG69" s="18">
        <f t="shared" si="162"/>
        <v>1.3326492200006221</v>
      </c>
      <c r="BH69" s="18">
        <f t="shared" si="162"/>
        <v>1.2990781974176902</v>
      </c>
      <c r="BI69" s="18">
        <f t="shared" si="162"/>
        <v>1.4244121058773036</v>
      </c>
      <c r="BK69" s="68">
        <f t="shared" si="125"/>
        <v>16.500945848322353</v>
      </c>
      <c r="BL69" s="69">
        <f t="shared" si="126"/>
        <v>38.560724574455676</v>
      </c>
      <c r="BM69" s="69">
        <f t="shared" si="127"/>
        <v>55.061670422778029</v>
      </c>
      <c r="BO69" t="str">
        <f t="shared" si="145"/>
        <v>91 Elementary trades and related occupations</v>
      </c>
      <c r="BP69" s="18">
        <f t="shared" si="163"/>
        <v>2.5702565184507442</v>
      </c>
      <c r="BQ69" s="18">
        <f t="shared" si="163"/>
        <v>1.9491910241861545</v>
      </c>
      <c r="BR69" s="18">
        <f t="shared" si="163"/>
        <v>1.9120376780802022</v>
      </c>
      <c r="BS69" s="18">
        <f t="shared" si="163"/>
        <v>1.6849441754113261</v>
      </c>
      <c r="BT69" s="18">
        <f t="shared" si="163"/>
        <v>1.8009738114390872</v>
      </c>
      <c r="BV69" s="68">
        <f t="shared" si="129"/>
        <v>-29.425192336346456</v>
      </c>
      <c r="BW69" s="69">
        <f t="shared" si="130"/>
        <v>33.247123046955316</v>
      </c>
      <c r="BX69" s="69">
        <f t="shared" si="131"/>
        <v>3.8219307106088638</v>
      </c>
      <c r="BZ69" t="str">
        <f t="shared" si="146"/>
        <v>91 Elementary trades and related occupations</v>
      </c>
      <c r="CA69" s="18">
        <f t="shared" si="164"/>
        <v>4.4721231768069085</v>
      </c>
      <c r="CB69" s="18">
        <f t="shared" si="164"/>
        <v>3.7377397116047066</v>
      </c>
      <c r="CC69" s="18">
        <f t="shared" si="164"/>
        <v>3.1992507500214833</v>
      </c>
      <c r="CD69" s="18">
        <f t="shared" si="164"/>
        <v>2.6727679524178893</v>
      </c>
      <c r="CE69" s="18">
        <f t="shared" si="164"/>
        <v>2.9583706975895279</v>
      </c>
      <c r="CG69" s="68">
        <f t="shared" si="133"/>
        <v>-38.991800828001097</v>
      </c>
      <c r="CH69" s="69">
        <f t="shared" si="134"/>
        <v>25.413056627794823</v>
      </c>
      <c r="CI69" s="69">
        <f t="shared" si="135"/>
        <v>-13.578744200206277</v>
      </c>
      <c r="CK69" t="str">
        <f t="shared" si="147"/>
        <v>91 Elementary trades and related occupations</v>
      </c>
      <c r="CL69" s="18">
        <f t="shared" si="165"/>
        <v>6.5721934122060244</v>
      </c>
      <c r="CM69" s="18">
        <f t="shared" si="165"/>
        <v>6.522137088041756</v>
      </c>
      <c r="CN69" s="18">
        <f t="shared" si="165"/>
        <v>6.0370253617687242</v>
      </c>
      <c r="CO69" s="18">
        <f t="shared" si="165"/>
        <v>6.8071070084338148</v>
      </c>
      <c r="CP69" s="18">
        <f t="shared" si="165"/>
        <v>9.7150065036781612</v>
      </c>
      <c r="CR69" s="68">
        <f t="shared" si="137"/>
        <v>-4.1768946305692882</v>
      </c>
      <c r="CS69" s="69">
        <f t="shared" si="138"/>
        <v>27.891934589573498</v>
      </c>
      <c r="CT69" s="69">
        <f t="shared" si="139"/>
        <v>23.715039959004212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0.45146725441248603</v>
      </c>
      <c r="C70" s="18">
        <f t="shared" si="157"/>
        <v>0.40774092449405669</v>
      </c>
      <c r="D70" s="18">
        <f t="shared" si="157"/>
        <v>0.35554326102624523</v>
      </c>
      <c r="E70" s="18">
        <f t="shared" si="157"/>
        <v>0.45222368990571205</v>
      </c>
      <c r="F70" s="18">
        <f t="shared" si="157"/>
        <v>0.46346805619305254</v>
      </c>
      <c r="H70" s="68">
        <f t="shared" si="105"/>
        <v>155.60066672316154</v>
      </c>
      <c r="I70" s="69">
        <f t="shared" si="106"/>
        <v>100.42252370081668</v>
      </c>
      <c r="J70" s="69">
        <f t="shared" si="107"/>
        <v>256.02319042397824</v>
      </c>
      <c r="L70" t="str">
        <f t="shared" ref="L70" si="166">A70</f>
        <v>92 Elementary administration and service occupations</v>
      </c>
      <c r="M70" s="18">
        <f t="shared" si="158"/>
        <v>2.4430585035521912</v>
      </c>
      <c r="N70" s="18">
        <f t="shared" si="158"/>
        <v>2.6726684528703153</v>
      </c>
      <c r="O70" s="18">
        <f t="shared" si="158"/>
        <v>2.6528213376243155</v>
      </c>
      <c r="P70" s="18">
        <f t="shared" si="158"/>
        <v>3.4007210632193323</v>
      </c>
      <c r="Q70" s="18">
        <f t="shared" si="158"/>
        <v>4.256146177851913</v>
      </c>
      <c r="S70" s="68">
        <f t="shared" si="109"/>
        <v>217.34277700527639</v>
      </c>
      <c r="T70" s="69">
        <f t="shared" si="110"/>
        <v>115.66621600744251</v>
      </c>
      <c r="U70" s="69">
        <f t="shared" si="111"/>
        <v>333.00899301271892</v>
      </c>
      <c r="W70" t="str">
        <f t="shared" ref="W70" si="167">A70</f>
        <v>92 Elementary administration and service occupations</v>
      </c>
      <c r="X70" s="18">
        <f t="shared" si="159"/>
        <v>4.4038071131765291</v>
      </c>
      <c r="Y70" s="18">
        <f t="shared" si="159"/>
        <v>4.8790101384902069</v>
      </c>
      <c r="Z70" s="18">
        <f t="shared" si="159"/>
        <v>4.9977641402926922</v>
      </c>
      <c r="AA70" s="18">
        <f t="shared" si="159"/>
        <v>5.9298850555946609</v>
      </c>
      <c r="AB70" s="18">
        <f t="shared" si="159"/>
        <v>6.9379483308164254</v>
      </c>
      <c r="AD70" s="68">
        <f t="shared" si="113"/>
        <v>85.085416179810963</v>
      </c>
      <c r="AE70" s="69">
        <f t="shared" si="114"/>
        <v>97.501384685639209</v>
      </c>
      <c r="AF70" s="69">
        <f t="shared" si="115"/>
        <v>182.58680086545021</v>
      </c>
      <c r="AH70" t="str">
        <f t="shared" ref="AH70" si="168">L70</f>
        <v>92 Elementary administration and service occupations</v>
      </c>
      <c r="AI70" s="18">
        <f t="shared" si="160"/>
        <v>6.1166556565193133</v>
      </c>
      <c r="AJ70" s="18">
        <f t="shared" si="160"/>
        <v>7.4058893286549594</v>
      </c>
      <c r="AK70" s="18">
        <f t="shared" si="160"/>
        <v>7.5940042218323898</v>
      </c>
      <c r="AL70" s="18">
        <f t="shared" si="160"/>
        <v>9.5668523796824321</v>
      </c>
      <c r="AM70" s="18">
        <f t="shared" si="160"/>
        <v>11.741911481635233</v>
      </c>
      <c r="AO70" s="68">
        <f t="shared" si="117"/>
        <v>87.308129901457505</v>
      </c>
      <c r="AP70" s="69">
        <f t="shared" si="118"/>
        <v>91.195811018567369</v>
      </c>
      <c r="AQ70" s="69">
        <f t="shared" si="119"/>
        <v>178.50394092002489</v>
      </c>
      <c r="AS70" t="str">
        <f t="shared" ref="AS70" si="169">W70</f>
        <v>92 Elementary administration and service occupations</v>
      </c>
      <c r="AT70" s="18">
        <f t="shared" si="161"/>
        <v>6.3761041258215272</v>
      </c>
      <c r="AU70" s="18">
        <f t="shared" si="161"/>
        <v>7.0026451032495176</v>
      </c>
      <c r="AV70" s="18">
        <f t="shared" si="161"/>
        <v>7.5784504515753275</v>
      </c>
      <c r="AW70" s="18">
        <f t="shared" si="161"/>
        <v>8.8571275975639576</v>
      </c>
      <c r="AX70" s="18">
        <f t="shared" si="161"/>
        <v>10.60170045225764</v>
      </c>
      <c r="AZ70" s="68">
        <f t="shared" si="121"/>
        <v>82.603215849295424</v>
      </c>
      <c r="BA70" s="69">
        <f t="shared" si="122"/>
        <v>87.849190592764231</v>
      </c>
      <c r="BB70" s="69">
        <f t="shared" si="123"/>
        <v>170.45240644205967</v>
      </c>
      <c r="BD70" t="str">
        <f t="shared" ref="BD70" si="170">AH70</f>
        <v>92 Elementary administration and service occupations</v>
      </c>
      <c r="BE70" s="18">
        <f t="shared" si="162"/>
        <v>9.9572514412292179</v>
      </c>
      <c r="BF70" s="18">
        <f t="shared" si="162"/>
        <v>9.8700376638391063</v>
      </c>
      <c r="BG70" s="18">
        <f t="shared" si="162"/>
        <v>9.4549533820781839</v>
      </c>
      <c r="BH70" s="18">
        <f t="shared" si="162"/>
        <v>9.6578296052529655</v>
      </c>
      <c r="BI70" s="18">
        <f t="shared" si="162"/>
        <v>9.309137320358845</v>
      </c>
      <c r="BK70" s="68">
        <f t="shared" si="125"/>
        <v>7.3148170557766612</v>
      </c>
      <c r="BL70" s="69">
        <f t="shared" si="126"/>
        <v>49.925818157998428</v>
      </c>
      <c r="BM70" s="69">
        <f t="shared" si="127"/>
        <v>57.240635213775093</v>
      </c>
      <c r="BO70" t="str">
        <f t="shared" ref="BO70" si="171">AS70</f>
        <v>92 Elementary administration and service occupations</v>
      </c>
      <c r="BP70" s="18">
        <f t="shared" si="163"/>
        <v>15.025368212428225</v>
      </c>
      <c r="BQ70" s="18">
        <f t="shared" si="163"/>
        <v>15.92027164815322</v>
      </c>
      <c r="BR70" s="18">
        <f t="shared" si="163"/>
        <v>15.077664687974121</v>
      </c>
      <c r="BS70" s="18">
        <f t="shared" si="163"/>
        <v>16.599395843311409</v>
      </c>
      <c r="BT70" s="18">
        <f t="shared" si="163"/>
        <v>17.296952278530568</v>
      </c>
      <c r="BV70" s="68">
        <f t="shared" si="129"/>
        <v>-14.044383785519605</v>
      </c>
      <c r="BW70" s="69">
        <f t="shared" si="130"/>
        <v>48.535761835932327</v>
      </c>
      <c r="BX70" s="69">
        <f t="shared" si="131"/>
        <v>34.491378050412727</v>
      </c>
      <c r="BZ70" t="str">
        <f t="shared" ref="BZ70" si="172">BD70</f>
        <v>92 Elementary administration and service occupations</v>
      </c>
      <c r="CA70" s="18">
        <f t="shared" si="164"/>
        <v>18.921261351564475</v>
      </c>
      <c r="CB70" s="18">
        <f t="shared" si="164"/>
        <v>19.378819520236419</v>
      </c>
      <c r="CC70" s="18">
        <f t="shared" si="164"/>
        <v>18.967880624608142</v>
      </c>
      <c r="CD70" s="18">
        <f t="shared" si="164"/>
        <v>20.947763935914711</v>
      </c>
      <c r="CE70" s="18">
        <f t="shared" si="164"/>
        <v>19.984476579512766</v>
      </c>
      <c r="CG70" s="68">
        <f t="shared" si="133"/>
        <v>-30.488307299941365</v>
      </c>
      <c r="CH70" s="69">
        <f t="shared" si="134"/>
        <v>32.720402307131316</v>
      </c>
      <c r="CI70" s="69">
        <f t="shared" si="135"/>
        <v>2.2320950071899484</v>
      </c>
      <c r="CK70" t="str">
        <f t="shared" ref="CK70" si="173">BO70</f>
        <v>92 Elementary administration and service occupations</v>
      </c>
      <c r="CL70" s="18">
        <f t="shared" si="165"/>
        <v>24.380557056500031</v>
      </c>
      <c r="CM70" s="18">
        <f t="shared" si="165"/>
        <v>20.932202327352055</v>
      </c>
      <c r="CN70" s="18">
        <f t="shared" si="165"/>
        <v>19.331108498349394</v>
      </c>
      <c r="CO70" s="18">
        <f t="shared" si="165"/>
        <v>19.91329248044212</v>
      </c>
      <c r="CP70" s="18">
        <f t="shared" si="165"/>
        <v>26.339985650661507</v>
      </c>
      <c r="CR70" s="68">
        <f t="shared" si="137"/>
        <v>-18.864872792961375</v>
      </c>
      <c r="CS70" s="69">
        <f t="shared" si="138"/>
        <v>24.037240669618811</v>
      </c>
      <c r="CT70" s="69">
        <f t="shared" si="139"/>
        <v>5.1723678766574386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96.08060006056057</v>
      </c>
      <c r="I72" s="67">
        <f>IF(D35&gt;0,I35/D35*100,0)</f>
        <v>71.486729189872207</v>
      </c>
      <c r="J72" s="67">
        <f t="shared" ref="J72" si="175">IF(D35&gt;0,(J35/D35)*100,0)</f>
        <v>167.56732925043281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97.797174956391572</v>
      </c>
      <c r="T72" s="67">
        <f t="shared" ref="T72" si="177">IF(O35&gt;0,T35/O35*100,0)</f>
        <v>75.95988143368524</v>
      </c>
      <c r="U72" s="67">
        <f t="shared" ref="U72" si="178">IF(O35&gt;0,(U35/O35)*100,0)</f>
        <v>173.75705639007683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33.326627955120117</v>
      </c>
      <c r="AE72" s="67">
        <f t="shared" ref="AE72" si="180">IF(Z35&gt;0,AE35/Z35*100,0)</f>
        <v>68.012982880710794</v>
      </c>
      <c r="AF72" s="67">
        <f t="shared" ref="AF72" si="181">IF(Z35&gt;0,(AF35/Z35)*100,0)</f>
        <v>101.33961083583091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21.140304240916088</v>
      </c>
      <c r="AP72" s="67">
        <f t="shared" ref="AP72" si="183">IF(AK35&gt;0,AP35/AK35*100,0)</f>
        <v>62.145930763151888</v>
      </c>
      <c r="AQ72" s="67">
        <f t="shared" ref="AQ72" si="184">IF(AK35&gt;0,(AQ35/AK35)*100,0)</f>
        <v>83.286235004067976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30.53089264727415</v>
      </c>
      <c r="BA72" s="67">
        <f t="shared" ref="BA72" si="186">IF(AV35&gt;0,BA35/AV35*100,0)</f>
        <v>64.197575436909034</v>
      </c>
      <c r="BB72" s="67">
        <f t="shared" ref="BB72" si="187">IF(AV35&gt;0,(BB35/AV35)*100,0)</f>
        <v>94.728468084183177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8.9957702363664716</v>
      </c>
      <c r="BL72" s="67">
        <f t="shared" ref="BL72" si="189">IF(BG35&gt;0,BL35/BG35*100,0)</f>
        <v>45.595964182580886</v>
      </c>
      <c r="BM72" s="67">
        <f t="shared" ref="BM72" si="190">IF(BG35&gt;0,(BM35/BG35)*100,0)</f>
        <v>54.591734418947368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-25.072929701102986</v>
      </c>
      <c r="BW72" s="67">
        <f t="shared" ref="BW72" si="192">IF(BR35&gt;0,BW35/BR35*100,0)</f>
        <v>41.510117766013707</v>
      </c>
      <c r="BX72" s="67">
        <f t="shared" ref="BX72" si="193">IF(BR35&gt;0,(BX35/BR35)*100,0)</f>
        <v>16.437188064910721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-34.024317129185313</v>
      </c>
      <c r="CH72" s="67">
        <f t="shared" ref="CH72" si="195">IF(CC35&gt;0,CH35/CC35*100,0)</f>
        <v>30.397886736969053</v>
      </c>
      <c r="CI72" s="67">
        <f t="shared" ref="CI72" si="196">IF(CC35&gt;0,(CI35/CC35)*100,0)</f>
        <v>-3.6264303922162622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-40.454335554003848</v>
      </c>
      <c r="CS72" s="67">
        <f t="shared" ref="CS72" si="198">IF(CN35&gt;0,CS35/CN35*100,0)</f>
        <v>24.247923353536237</v>
      </c>
      <c r="CT72" s="67">
        <f t="shared" ref="CT72" si="199">IF(CN35&gt;0,(CT35/CN35)*100,0)</f>
        <v>-16.206412200467611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Cornwall and the Isles of Scilly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Cornwall and the Isles of Scilly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Cornwall and the Isles of Scilly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Cornwall and the Isles of Scilly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Cornwall and the Isles of Scilly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Cornwall and the Isles of Scilly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Cornwall and the Isles of Scilly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Cornwall and the Isles of Scilly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Cornwall and the Isles of Scilly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7.8548237596727466</v>
      </c>
      <c r="C82" s="18">
        <f t="shared" si="210"/>
        <v>3.8046255911230231</v>
      </c>
      <c r="D82" s="18">
        <f t="shared" si="210"/>
        <v>4.8108194396866866</v>
      </c>
      <c r="E82" s="18">
        <f t="shared" si="210"/>
        <v>4.5384513482027655</v>
      </c>
      <c r="F82" s="18">
        <f t="shared" ref="F82:F107" si="211">IF(AND(F$6-C$6 &lt;&gt; 0,C8&lt;&gt;0,F8&lt;&gt;0),(EXP(LN(F8/C8)/(F$6-C$6))-1)*100,0)</f>
        <v>4.5774371132463632</v>
      </c>
      <c r="H82" s="18">
        <f t="shared" ref="H82:H107" si="212">IF($F$6-$D$6 &lt;&gt; 0,(EXP(LN(1+(H45/100))/($F$6-$D$6))-1)*100,0)</f>
        <v>4.6291619773819903</v>
      </c>
      <c r="I82" s="18">
        <f t="shared" ref="I82:I107" si="213">IF(D8&gt;0,((1+(I8/D8))^(1/($F$6-$D$6))-1)*100,0)</f>
        <v>3.7487573368798044</v>
      </c>
      <c r="J82" s="18">
        <f t="shared" ref="J82:J107" si="214">IF($F$6-$D$6 &lt;&gt; 0,(EXP(LN(1+(J45/100))/($F$6-$D$6))-1)*100,0)</f>
        <v>6.867564780589186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8.2228561597150751</v>
      </c>
      <c r="N82" s="18">
        <f t="shared" si="215"/>
        <v>0.83778986198612682</v>
      </c>
      <c r="O82" s="18">
        <f t="shared" si="215"/>
        <v>3.4521696192727713</v>
      </c>
      <c r="P82" s="18">
        <f t="shared" si="215"/>
        <v>4.2905746414375834</v>
      </c>
      <c r="Q82" s="18">
        <f t="shared" ref="Q82:Q107" si="216">IF(AND(Q$6-N$6 &lt;&gt; 0,N8&lt;&gt;0,Q8&lt;&gt;0),(EXP(LN(Q8/N8)/(Q$6-N$6))-1)*100,0)</f>
        <v>3.8091765699054481</v>
      </c>
      <c r="S82" s="18">
        <f t="shared" ref="S82:S107" si="217">IF($F$6-$D$6 &lt;&gt; 0,(EXP(LN(1+(S45/100))/($F$6-$D$6))-1)*100,0)</f>
        <v>4.0103540442975261</v>
      </c>
      <c r="T82" s="18">
        <f t="shared" ref="T82:T107" si="218">IF(O8&gt;0,((1+(T8/O8))^(1/($F$6-$D$6))-1)*100,0)</f>
        <v>3.6573913780324041</v>
      </c>
      <c r="U82" s="18">
        <f t="shared" ref="U82:U107" si="219">IF($F$6-$D$6 &lt;&gt; 0,(EXP(LN(1+(U45/100))/($F$6-$D$6))-1)*100,0)</f>
        <v>6.3487882759754255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3.4234408777015002</v>
      </c>
      <c r="Y82" s="18">
        <f t="shared" si="220"/>
        <v>2.8355713051714249</v>
      </c>
      <c r="Z82" s="18">
        <f t="shared" si="220"/>
        <v>-9.5269348524884556E-3</v>
      </c>
      <c r="AA82" s="18">
        <f t="shared" si="220"/>
        <v>1.233200630738418</v>
      </c>
      <c r="AB82" s="18">
        <f t="shared" ref="AB82:AB107" si="221">IF(AND(AB$6-Y$6 &lt;&gt; 0,Y8&lt;&gt;0,AB8&lt;&gt;0),(EXP(LN(AB8/Y8)/(AB$6-Y$6))-1)*100,0)</f>
        <v>0.94222769903071768</v>
      </c>
      <c r="AD82" s="18">
        <f t="shared" ref="AD82:AD107" si="222">IF($F$6-$D$6 &lt;&gt; 0,(EXP(LN(1+(AD45/100))/($F$6-$D$6))-1)*100,0)</f>
        <v>0.81725138805137654</v>
      </c>
      <c r="AE82" s="18">
        <f t="shared" ref="AE82:AE107" si="223">IF(Z8&gt;0,((1+(AE8/Z8))^(1/($F$6-$D$6))-1)*100,0)</f>
        <v>3.2735195788993199</v>
      </c>
      <c r="AF82" s="18">
        <f t="shared" ref="AF82:AF107" si="224">IF($F$6-$D$6 &lt;&gt; 0,(EXP(LN(1+(AF45/100))/($F$6-$D$6))-1)*100,0)</f>
        <v>3.8053819219830309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2.1424823135987037</v>
      </c>
      <c r="AJ82" s="18">
        <f t="shared" si="225"/>
        <v>9.4577640818154016</v>
      </c>
      <c r="AK82" s="18">
        <f t="shared" si="225"/>
        <v>-1.2712498405122452</v>
      </c>
      <c r="AL82" s="18">
        <f t="shared" si="225"/>
        <v>0.53924303096273274</v>
      </c>
      <c r="AM82" s="18">
        <f t="shared" ref="AM82:AM107" si="226">IF(AND(AM$6-AJ$6 &lt;&gt; 0,AJ8&lt;&gt;0,AM8&lt;&gt;0),(EXP(LN(AM8/AJ8)/(AM$6-AJ$6))-1)*100,0)</f>
        <v>0.50237039942679917</v>
      </c>
      <c r="AO82" s="18">
        <f t="shared" ref="AO82:AO107" si="227">IF($F$6-$D$6 &lt;&gt; 0,(EXP(LN(1+(AO45/100))/($F$6-$D$6))-1)*100,0)</f>
        <v>-6.7913834532828954E-2</v>
      </c>
      <c r="AP82" s="18">
        <f t="shared" ref="AP82:AP107" si="228">IF(AK8&gt;0,((1+(AP8/AK8))^(1/($F$6-$D$6))-1)*100,0)</f>
        <v>2.8307590637570268</v>
      </c>
      <c r="AQ82" s="18">
        <f t="shared" ref="AQ82:AQ107" si="229">IF($F$6-$D$6 &lt;&gt; 0,(EXP(LN(1+(AQ45/100))/($F$6-$D$6))-1)*100,0)</f>
        <v>2.7848891633018402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1.7203516389907803</v>
      </c>
      <c r="AU82" s="18">
        <f t="shared" si="230"/>
        <v>9.209462693898729</v>
      </c>
      <c r="AV82" s="18">
        <f t="shared" si="230"/>
        <v>-1.1735465985216909</v>
      </c>
      <c r="AW82" s="18">
        <f t="shared" si="230"/>
        <v>0.86130295154880354</v>
      </c>
      <c r="AX82" s="18">
        <f t="shared" ref="AX82:AX107" si="231">IF(AND(AX$6-AU$6 &lt;&gt; 0,AU8&lt;&gt;0,AX8&lt;&gt;0),(EXP(LN(AX8/AU8)/(AX$6-AU$6))-1)*100,0)</f>
        <v>0.72029843241758762</v>
      </c>
      <c r="AZ82" s="18">
        <f t="shared" ref="AZ82:AZ107" si="232">IF($F$6-$D$6 &lt;&gt; 0,(EXP(LN(1+(AZ45/100))/($F$6-$D$6))-1)*100,0)</f>
        <v>0.1784065519498057</v>
      </c>
      <c r="BA82" s="18">
        <f t="shared" ref="BA82:BA107" si="233">IF(AV8&gt;0,((1+(BA8/AV8))^(1/($F$6-$D$6))-1)*100,0)</f>
        <v>2.9196106002921773</v>
      </c>
      <c r="BB82" s="18">
        <f t="shared" ref="BB82:BB107" si="234">IF($F$6-$D$6 &lt;&gt; 0,(EXP(LN(1+(BB45/100))/($F$6-$D$6))-1)*100,0)</f>
        <v>3.0393749560271521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4.744878828021637</v>
      </c>
      <c r="BF82" s="18">
        <f t="shared" si="235"/>
        <v>1.7573706841614856</v>
      </c>
      <c r="BG82" s="18">
        <f t="shared" si="235"/>
        <v>-2.9074515409295731</v>
      </c>
      <c r="BH82" s="18">
        <f t="shared" si="235"/>
        <v>0.53290811703896601</v>
      </c>
      <c r="BI82" s="18">
        <f t="shared" ref="BI82:BI107" si="236">IF(AND(BI$6-BF$6 &lt;&gt; 0,BF8&lt;&gt;0,BI8&lt;&gt;0),(EXP(LN(BI8/BF8)/(BI$6-BF$6))-1)*100,0)</f>
        <v>-0.47982874580562163</v>
      </c>
      <c r="BK82" s="18">
        <f t="shared" ref="BK82:BK107" si="237">IF($F$6-$D$6 &lt;&gt; 0,(EXP(LN(1+(BK45/100))/($F$6-$D$6))-1)*100,0)</f>
        <v>-0.62721443996969217</v>
      </c>
      <c r="BL82" s="18">
        <f t="shared" ref="BL82:BL107" si="238">IF(BG8&gt;0,((1+(BL8/BG8))^(1/($F$6-$D$6))-1)*100,0)</f>
        <v>2.1221783987939613</v>
      </c>
      <c r="BM82" s="18">
        <f t="shared" ref="BM82:BM107" si="239">IF($F$6-$D$6 &lt;&gt; 0,(EXP(LN(1+(BM45/100))/($F$6-$D$6))-1)*100,0)</f>
        <v>1.6603685013725888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1.4922954797037979</v>
      </c>
      <c r="BQ82" s="18">
        <f t="shared" si="240"/>
        <v>5.4272496267613324</v>
      </c>
      <c r="BR82" s="18">
        <f t="shared" si="240"/>
        <v>-5.6150851666344153</v>
      </c>
      <c r="BS82" s="18">
        <f t="shared" si="240"/>
        <v>-2.7190036040336096</v>
      </c>
      <c r="BT82" s="18">
        <f t="shared" ref="BT82:BT107" si="241">IF(AND(BT$6-BQ$6 &lt;&gt; 0,BQ8&lt;&gt;0,BT8&lt;&gt;0),(EXP(LN(BT8/BQ8)/(BT$6-BQ$6))-1)*100,0)</f>
        <v>-3.1478825509380748</v>
      </c>
      <c r="BV82" s="18">
        <f t="shared" ref="BV82:BV107" si="242">IF($F$6-$D$6 &lt;&gt; 0,(EXP(LN(1+(BV45/100))/($F$6-$D$6))-1)*100,0)</f>
        <v>-3.694105459640562</v>
      </c>
      <c r="BW82" s="18">
        <f t="shared" ref="BW82:BW107" si="243">IF(BR8&gt;0,((1+(BW8/BR8))^(1/($F$6-$D$6))-1)*100,0)</f>
        <v>1.9631976415331431</v>
      </c>
      <c r="BX82" s="18">
        <f t="shared" ref="BX82:BX107" si="244">IF($F$6-$D$6 &lt;&gt; 0,(EXP(LN(1+(BX45/100))/($F$6-$D$6))-1)*100,0)</f>
        <v>-0.64729121463429351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8.7184644674097136</v>
      </c>
      <c r="CB82" s="18">
        <f t="shared" si="245"/>
        <v>-1.3280452560367695</v>
      </c>
      <c r="CC82" s="18">
        <f t="shared" si="245"/>
        <v>-3.0243509138937696</v>
      </c>
      <c r="CD82" s="18">
        <f t="shared" si="245"/>
        <v>-0.88842001263571557</v>
      </c>
      <c r="CE82" s="18">
        <f t="shared" ref="CE82:CE107" si="246">IF(AND(CE$6-CB$6 &lt;&gt; 0,CB8&lt;&gt;0,CE8&lt;&gt;0),(EXP(LN(CE8/CB8)/(CE$6-CB$6))-1)*100,0)</f>
        <v>-1.5882510254431548</v>
      </c>
      <c r="CG82" s="18">
        <f t="shared" ref="CG82:CG107" si="247">IF($F$6-$D$6 &lt;&gt; 0,(EXP(LN(1+(CG45/100))/($F$6-$D$6))-1)*100,0)</f>
        <v>-1.6055736590683378</v>
      </c>
      <c r="CH82" s="18">
        <f t="shared" ref="CH82:CH107" si="248">IF(CC8&gt;0,((1+(CH8/CC8))^(1/($F$6-$D$6))-1)*100,0)</f>
        <v>1.9120752479649061</v>
      </c>
      <c r="CI82" s="18">
        <f t="shared" ref="CI82:CI107" si="249">IF($F$6-$D$6 &lt;&gt; 0,(EXP(LN(1+(CI45/100))/($F$6-$D$6))-1)*100,0)</f>
        <v>0.71632033193409494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6.5520584713708363</v>
      </c>
      <c r="CM82" s="18">
        <f t="shared" si="250"/>
        <v>26.644324339842605</v>
      </c>
      <c r="CN82" s="18">
        <f t="shared" si="250"/>
        <v>-4.9767363087931731</v>
      </c>
      <c r="CO82" s="18">
        <f t="shared" si="250"/>
        <v>-1.6799819579201403</v>
      </c>
      <c r="CP82" s="18">
        <f t="shared" ref="CP82:CP107" si="251">IF(AND(CP$6-CM$6 &lt;&gt; 0,CM8&lt;&gt;0,CP8&lt;&gt;0),(EXP(LN(CP8/CM8)/(CP$6-CM$6))-1)*100,0)</f>
        <v>-1.1709356437699436</v>
      </c>
      <c r="CR82" s="18">
        <f t="shared" ref="CR82:CR107" si="252">IF($F$6-$D$6 &lt;&gt; 0,(EXP(LN(1+(CR45/100))/($F$6-$D$6))-1)*100,0)</f>
        <v>-2.7914166761747961</v>
      </c>
      <c r="CS82" s="18">
        <f t="shared" ref="CS82:CS107" si="253">IF(CN8&gt;0,((1+(CS8/CN8))^(1/($F$6-$D$6))-1)*100,0)</f>
        <v>1.614937272850403</v>
      </c>
      <c r="CT82" s="18">
        <f t="shared" ref="CT82:CT107" si="254">IF($F$6-$D$6 &lt;&gt; 0,(EXP(LN(1+(CT45/100))/($F$6-$D$6))-1)*100,0)</f>
        <v>-0.51391864394367825</v>
      </c>
    </row>
    <row r="83" spans="1:98" x14ac:dyDescent="0.2">
      <c r="A83" t="str">
        <f t="shared" si="209"/>
        <v>12 Other managers and proprietors</v>
      </c>
      <c r="B83" s="18">
        <f t="shared" si="210"/>
        <v>7.8443750034565829</v>
      </c>
      <c r="C83" s="18">
        <f t="shared" si="210"/>
        <v>-12.227579644893494</v>
      </c>
      <c r="D83" s="18">
        <f t="shared" si="210"/>
        <v>11.730587507415557</v>
      </c>
      <c r="E83" s="18">
        <f t="shared" si="210"/>
        <v>5.7041029413266386</v>
      </c>
      <c r="F83" s="18">
        <f t="shared" si="211"/>
        <v>6.3092510313969674</v>
      </c>
      <c r="H83" s="18">
        <f t="shared" si="212"/>
        <v>7.6759199056963823</v>
      </c>
      <c r="I83" s="18">
        <f t="shared" si="213"/>
        <v>5.4716152800661</v>
      </c>
      <c r="J83" s="18">
        <f t="shared" si="214"/>
        <v>10.136757929430583</v>
      </c>
      <c r="L83" t="str">
        <f t="shared" ref="L83:L106" si="255">A83</f>
        <v>12 Other managers and proprietors</v>
      </c>
      <c r="M83" s="18">
        <f t="shared" si="215"/>
        <v>8.2972465720247754</v>
      </c>
      <c r="N83" s="18">
        <f t="shared" si="215"/>
        <v>-1.2217078932759917</v>
      </c>
      <c r="O83" s="18">
        <f t="shared" si="215"/>
        <v>10.70597206137187</v>
      </c>
      <c r="P83" s="18">
        <f t="shared" si="215"/>
        <v>5.9289723283788565</v>
      </c>
      <c r="Q83" s="18">
        <f t="shared" si="216"/>
        <v>6.9310969222451169</v>
      </c>
      <c r="S83" s="18">
        <f t="shared" si="217"/>
        <v>7.4979517143612506</v>
      </c>
      <c r="T83" s="18">
        <f t="shared" si="218"/>
        <v>5.3175385389230501</v>
      </c>
      <c r="U83" s="18">
        <f t="shared" si="219"/>
        <v>9.922445281505432</v>
      </c>
      <c r="W83" t="str">
        <f t="shared" ref="W83:W106" si="256">A83</f>
        <v>12 Other managers and proprietors</v>
      </c>
      <c r="X83" s="18">
        <f t="shared" si="220"/>
        <v>3.2441864325290615</v>
      </c>
      <c r="Y83" s="18">
        <f t="shared" si="220"/>
        <v>2.9078628594048084E-2</v>
      </c>
      <c r="Z83" s="18">
        <f t="shared" si="220"/>
        <v>7.1435910749865883</v>
      </c>
      <c r="AA83" s="18">
        <f t="shared" si="220"/>
        <v>2.5709122163960707</v>
      </c>
      <c r="AB83" s="18">
        <f t="shared" si="221"/>
        <v>3.815563345965578</v>
      </c>
      <c r="AD83" s="18">
        <f t="shared" si="222"/>
        <v>4.0730330010249061</v>
      </c>
      <c r="AE83" s="18">
        <f t="shared" si="223"/>
        <v>4.7976747031784894</v>
      </c>
      <c r="AF83" s="18">
        <f t="shared" si="224"/>
        <v>7.2056472697218377</v>
      </c>
      <c r="AH83" t="str">
        <f t="shared" ref="AH83:AH106" si="257">L83</f>
        <v>12 Other managers and proprietors</v>
      </c>
      <c r="AI83" s="18">
        <f t="shared" si="225"/>
        <v>2.0826291324115065</v>
      </c>
      <c r="AJ83" s="18">
        <f t="shared" si="225"/>
        <v>8.4744106677061559</v>
      </c>
      <c r="AK83" s="18">
        <f t="shared" si="225"/>
        <v>4.9956585283358557</v>
      </c>
      <c r="AL83" s="18">
        <f t="shared" si="225"/>
        <v>2.5687598832474068</v>
      </c>
      <c r="AM83" s="18">
        <f t="shared" si="226"/>
        <v>3.6832115696136425</v>
      </c>
      <c r="AO83" s="18">
        <f t="shared" si="227"/>
        <v>3.3714283013610569</v>
      </c>
      <c r="AP83" s="18">
        <f t="shared" si="228"/>
        <v>4.330555215020282</v>
      </c>
      <c r="AQ83" s="18">
        <f t="shared" si="229"/>
        <v>6.3924120844560894</v>
      </c>
      <c r="AS83" t="str">
        <f t="shared" ref="AS83:AS106" si="258">W83</f>
        <v>12 Other managers and proprietors</v>
      </c>
      <c r="AT83" s="18">
        <f t="shared" si="230"/>
        <v>1.7984591016827922</v>
      </c>
      <c r="AU83" s="18">
        <f t="shared" si="230"/>
        <v>2.9221010955243987</v>
      </c>
      <c r="AV83" s="18">
        <f t="shared" si="230"/>
        <v>5.7444116818977209</v>
      </c>
      <c r="AW83" s="18">
        <f t="shared" si="230"/>
        <v>1.1440241064706758</v>
      </c>
      <c r="AX83" s="18">
        <f t="shared" si="231"/>
        <v>2.6714932441223915</v>
      </c>
      <c r="AZ83" s="18">
        <f t="shared" si="232"/>
        <v>2.6548077669086512</v>
      </c>
      <c r="BA83" s="18">
        <f t="shared" si="233"/>
        <v>4.1804287535519791</v>
      </c>
      <c r="BB83" s="18">
        <f t="shared" si="234"/>
        <v>5.8006727461858532</v>
      </c>
      <c r="BD83" t="str">
        <f t="shared" ref="BD83:BD106" si="259">AH83</f>
        <v>12 Other managers and proprietors</v>
      </c>
      <c r="BE83" s="18">
        <f t="shared" si="235"/>
        <v>-9.523591336002557E-2</v>
      </c>
      <c r="BF83" s="18">
        <f t="shared" si="235"/>
        <v>1.5010452398339202</v>
      </c>
      <c r="BG83" s="18">
        <f t="shared" si="235"/>
        <v>1.8135217257283731</v>
      </c>
      <c r="BH83" s="18">
        <f t="shared" si="235"/>
        <v>0.76927294710560368</v>
      </c>
      <c r="BI83" s="18">
        <f t="shared" si="236"/>
        <v>1.1401728689270696</v>
      </c>
      <c r="BK83" s="18">
        <f t="shared" si="237"/>
        <v>1.11616038025113</v>
      </c>
      <c r="BL83" s="18">
        <f t="shared" si="238"/>
        <v>2.6990760984326068</v>
      </c>
      <c r="BM83" s="18">
        <f t="shared" si="239"/>
        <v>3.4871419981038931</v>
      </c>
      <c r="BO83" t="str">
        <f t="shared" ref="BO83:BO106" si="260">AS83</f>
        <v>12 Other managers and proprietors</v>
      </c>
      <c r="BP83" s="18">
        <f t="shared" si="240"/>
        <v>0.91122970215278265</v>
      </c>
      <c r="BQ83" s="18">
        <f t="shared" si="240"/>
        <v>-0.39282053755671509</v>
      </c>
      <c r="BR83" s="18">
        <f t="shared" si="240"/>
        <v>1.4325429380116939</v>
      </c>
      <c r="BS83" s="18">
        <f t="shared" si="240"/>
        <v>-1.8025219606786935</v>
      </c>
      <c r="BT83" s="18">
        <f t="shared" si="241"/>
        <v>-0.71439547458804764</v>
      </c>
      <c r="BV83" s="18">
        <f t="shared" si="242"/>
        <v>-0.73579685343094781</v>
      </c>
      <c r="BW83" s="18">
        <f t="shared" si="243"/>
        <v>2.9829917338923595</v>
      </c>
      <c r="BX83" s="18">
        <f t="shared" si="244"/>
        <v>2.5044929380054093</v>
      </c>
      <c r="BZ83" t="str">
        <f t="shared" ref="BZ83:BZ106" si="261">BD83</f>
        <v>12 Other managers and proprietors</v>
      </c>
      <c r="CA83" s="18">
        <f t="shared" si="245"/>
        <v>7.7771547223332904</v>
      </c>
      <c r="CB83" s="18">
        <f t="shared" si="245"/>
        <v>-6.3793695676968465</v>
      </c>
      <c r="CC83" s="18">
        <f t="shared" si="245"/>
        <v>1.9238077375904883</v>
      </c>
      <c r="CD83" s="18">
        <f t="shared" si="245"/>
        <v>-1.5100161140826351</v>
      </c>
      <c r="CE83" s="18">
        <f t="shared" si="246"/>
        <v>-0.76453671327229022</v>
      </c>
      <c r="CG83" s="18">
        <f t="shared" si="247"/>
        <v>-0.37845848832498419</v>
      </c>
      <c r="CH83" s="18">
        <f t="shared" si="248"/>
        <v>2.5243911621166015</v>
      </c>
      <c r="CI83" s="18">
        <f t="shared" si="249"/>
        <v>2.2596622564361679</v>
      </c>
      <c r="CK83" t="str">
        <f t="shared" ref="CK83:CK106" si="262">BO83</f>
        <v>12 Other managers and proprietors</v>
      </c>
      <c r="CL83" s="18">
        <f t="shared" si="250"/>
        <v>-1.6819157299032717</v>
      </c>
      <c r="CM83" s="18">
        <f t="shared" si="250"/>
        <v>27.508823858364483</v>
      </c>
      <c r="CN83" s="18">
        <f t="shared" si="250"/>
        <v>-0.22639490376485938</v>
      </c>
      <c r="CO83" s="18">
        <f t="shared" si="250"/>
        <v>0.43407235718084802</v>
      </c>
      <c r="CP83" s="18">
        <f t="shared" si="251"/>
        <v>1.7335807154722049</v>
      </c>
      <c r="CR83" s="18">
        <f t="shared" si="252"/>
        <v>0.21343224190060184</v>
      </c>
      <c r="CS83" s="18">
        <f t="shared" si="253"/>
        <v>2.1653874037556919</v>
      </c>
      <c r="CT83" s="18">
        <f t="shared" si="254"/>
        <v>2.3241603137121647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6.2637985404520702</v>
      </c>
      <c r="C84" s="18">
        <f t="shared" si="210"/>
        <v>-2.7769641474976847</v>
      </c>
      <c r="D84" s="18">
        <f t="shared" si="210"/>
        <v>5.4624964718901881</v>
      </c>
      <c r="E84" s="18">
        <f t="shared" si="210"/>
        <v>3.90914860064564</v>
      </c>
      <c r="F84" s="18">
        <f t="shared" si="211"/>
        <v>3.9590566559942975</v>
      </c>
      <c r="H84" s="18">
        <f t="shared" si="212"/>
        <v>4.4243723138118307</v>
      </c>
      <c r="I84" s="18">
        <f t="shared" si="213"/>
        <v>2.9296472887123226</v>
      </c>
      <c r="J84" s="18">
        <f t="shared" si="214"/>
        <v>6.1746062892942266</v>
      </c>
      <c r="L84" t="str">
        <f t="shared" si="255"/>
        <v>21 Science, research, engineering and technology professionals</v>
      </c>
      <c r="M84" s="18">
        <f t="shared" si="215"/>
        <v>7.0591184383693939</v>
      </c>
      <c r="N84" s="18">
        <f t="shared" si="215"/>
        <v>0.50802210794307356</v>
      </c>
      <c r="O84" s="18">
        <f t="shared" si="215"/>
        <v>6.2277816587327006</v>
      </c>
      <c r="P84" s="18">
        <f t="shared" si="215"/>
        <v>4.0328047912032927</v>
      </c>
      <c r="Q84" s="18">
        <f t="shared" si="216"/>
        <v>4.488476671731334</v>
      </c>
      <c r="S84" s="18">
        <f t="shared" si="217"/>
        <v>4.759377496800532</v>
      </c>
      <c r="T84" s="18">
        <f t="shared" si="218"/>
        <v>3.1759365468114531</v>
      </c>
      <c r="U84" s="18">
        <f t="shared" si="219"/>
        <v>6.5963586911025551</v>
      </c>
      <c r="W84" t="str">
        <f t="shared" si="256"/>
        <v>21 Science, research, engineering and technology professionals</v>
      </c>
      <c r="X84" s="18">
        <f t="shared" si="220"/>
        <v>0.66244717205825587</v>
      </c>
      <c r="Y84" s="18">
        <f t="shared" si="220"/>
        <v>1.7270200327891949</v>
      </c>
      <c r="Z84" s="18">
        <f t="shared" si="220"/>
        <v>1.3416635022227563</v>
      </c>
      <c r="AA84" s="18">
        <f t="shared" si="220"/>
        <v>0.42618158293614705</v>
      </c>
      <c r="AB84" s="18">
        <f t="shared" si="221"/>
        <v>0.7924201007543763</v>
      </c>
      <c r="AD84" s="18">
        <f t="shared" si="222"/>
        <v>0.73041961220967622</v>
      </c>
      <c r="AE84" s="18">
        <f t="shared" si="223"/>
        <v>2.471354903553924</v>
      </c>
      <c r="AF84" s="18">
        <f t="shared" si="224"/>
        <v>2.9983138664573916</v>
      </c>
      <c r="AH84" t="str">
        <f t="shared" si="257"/>
        <v>21 Science, research, engineering and technology professionals</v>
      </c>
      <c r="AI84" s="18">
        <f t="shared" si="225"/>
        <v>-1.2378815053449399</v>
      </c>
      <c r="AJ84" s="18">
        <f t="shared" si="225"/>
        <v>13.810533588172325</v>
      </c>
      <c r="AK84" s="18">
        <f t="shared" si="225"/>
        <v>1.0998218942710469</v>
      </c>
      <c r="AL84" s="18">
        <f t="shared" si="225"/>
        <v>0.92898248785784343</v>
      </c>
      <c r="AM84" s="18">
        <f t="shared" si="226"/>
        <v>1.7433036116101919</v>
      </c>
      <c r="AO84" s="18">
        <f t="shared" si="227"/>
        <v>0.98589685632659574</v>
      </c>
      <c r="AP84" s="18">
        <f t="shared" si="228"/>
        <v>2.4535828121525549</v>
      </c>
      <c r="AQ84" s="18">
        <f t="shared" si="229"/>
        <v>3.1701882811783655</v>
      </c>
      <c r="AS84" t="str">
        <f t="shared" si="258"/>
        <v>21 Science, research, engineering and technology professionals</v>
      </c>
      <c r="AT84" s="18">
        <f t="shared" si="230"/>
        <v>-0.46440843229567097</v>
      </c>
      <c r="AU84" s="18">
        <f t="shared" si="230"/>
        <v>-0.51679983513057692</v>
      </c>
      <c r="AV84" s="18">
        <f t="shared" si="230"/>
        <v>-0.99251983449654135</v>
      </c>
      <c r="AW84" s="18">
        <f t="shared" si="230"/>
        <v>-0.50530689150414254</v>
      </c>
      <c r="AX84" s="18">
        <f t="shared" si="231"/>
        <v>-0.65853518049949766</v>
      </c>
      <c r="AZ84" s="18">
        <f t="shared" si="232"/>
        <v>-0.66797702051124563</v>
      </c>
      <c r="BA84" s="18">
        <f t="shared" si="233"/>
        <v>2.0604597247807943</v>
      </c>
      <c r="BB84" s="18">
        <f t="shared" si="234"/>
        <v>1.5647011494977381</v>
      </c>
      <c r="BD84" t="str">
        <f t="shared" si="259"/>
        <v>21 Science, research, engineering and technology professionals</v>
      </c>
      <c r="BE84" s="18">
        <f t="shared" si="235"/>
        <v>3.0486104530770497</v>
      </c>
      <c r="BF84" s="18">
        <f t="shared" si="235"/>
        <v>6.3151131998930188</v>
      </c>
      <c r="BG84" s="18">
        <f t="shared" si="235"/>
        <v>-1.0776187927874603</v>
      </c>
      <c r="BH84" s="18">
        <f t="shared" si="235"/>
        <v>8.8269312975475245E-2</v>
      </c>
      <c r="BI84" s="18">
        <f t="shared" si="236"/>
        <v>9.934271353277957E-2</v>
      </c>
      <c r="BK84" s="18">
        <f t="shared" si="237"/>
        <v>-0.30187889336434903</v>
      </c>
      <c r="BL84" s="18">
        <f t="shared" si="238"/>
        <v>1.5951520112592599</v>
      </c>
      <c r="BM84" s="18">
        <f t="shared" si="239"/>
        <v>1.3543567430837733</v>
      </c>
      <c r="BO84" t="str">
        <f t="shared" si="260"/>
        <v>21 Science, research, engineering and technology professionals</v>
      </c>
      <c r="BP84" s="18">
        <f t="shared" si="240"/>
        <v>0.45153178372425717</v>
      </c>
      <c r="BQ84" s="18">
        <f t="shared" si="240"/>
        <v>11.829901168056534</v>
      </c>
      <c r="BR84" s="18">
        <f t="shared" si="240"/>
        <v>-3.1672091208190367</v>
      </c>
      <c r="BS84" s="18">
        <f t="shared" si="240"/>
        <v>-2.1484259796088923</v>
      </c>
      <c r="BT84" s="18">
        <f t="shared" si="241"/>
        <v>-1.6505871112542425</v>
      </c>
      <c r="BV84" s="18">
        <f t="shared" si="242"/>
        <v>-2.4892057887213714</v>
      </c>
      <c r="BW84" s="18">
        <f t="shared" si="243"/>
        <v>1.6686628950342897</v>
      </c>
      <c r="BX84" s="18">
        <f t="shared" si="244"/>
        <v>-0.22403019374133137</v>
      </c>
      <c r="BZ84" t="str">
        <f t="shared" si="261"/>
        <v>21 Science, research, engineering and technology professionals</v>
      </c>
      <c r="CA84" s="18">
        <f t="shared" si="245"/>
        <v>7.5665200395340415</v>
      </c>
      <c r="CB84" s="18">
        <f t="shared" si="245"/>
        <v>1.1872240492636799</v>
      </c>
      <c r="CC84" s="18">
        <f t="shared" si="245"/>
        <v>-2.238821225764398</v>
      </c>
      <c r="CD84" s="18">
        <f t="shared" si="245"/>
        <v>-3.2826674238831788</v>
      </c>
      <c r="CE84" s="18">
        <f t="shared" si="246"/>
        <v>-2.6832586166662398</v>
      </c>
      <c r="CG84" s="18">
        <f t="shared" si="247"/>
        <v>-2.9359630139585091</v>
      </c>
      <c r="CH84" s="18">
        <f t="shared" si="248"/>
        <v>1.3804561512957392</v>
      </c>
      <c r="CI84" s="18">
        <f t="shared" si="249"/>
        <v>-0.94025345471507871</v>
      </c>
      <c r="CK84" t="str">
        <f t="shared" si="262"/>
        <v>21 Science, research, engineering and technology professionals</v>
      </c>
      <c r="CL84" s="18">
        <f t="shared" si="250"/>
        <v>8.1795646362688998</v>
      </c>
      <c r="CM84" s="18">
        <f t="shared" si="250"/>
        <v>53.080719636951933</v>
      </c>
      <c r="CN84" s="18">
        <f t="shared" si="250"/>
        <v>-2.06193802960003</v>
      </c>
      <c r="CO84" s="18">
        <f t="shared" si="250"/>
        <v>-1.1651329716839021</v>
      </c>
      <c r="CP84" s="18">
        <f t="shared" si="251"/>
        <v>1.2858414572740839</v>
      </c>
      <c r="CR84" s="18">
        <f t="shared" si="252"/>
        <v>-1.4649767326602503</v>
      </c>
      <c r="CS84" s="18">
        <f t="shared" si="253"/>
        <v>1.5543771506119963</v>
      </c>
      <c r="CT84" s="18">
        <f t="shared" si="254"/>
        <v>0.40016229066042186</v>
      </c>
    </row>
    <row r="85" spans="1:98" x14ac:dyDescent="0.2">
      <c r="A85" t="str">
        <f t="shared" si="209"/>
        <v>22 Health professionals</v>
      </c>
      <c r="B85" s="18">
        <f t="shared" si="210"/>
        <v>7.0014107906830825</v>
      </c>
      <c r="C85" s="18">
        <f t="shared" si="210"/>
        <v>0.63590950888647857</v>
      </c>
      <c r="D85" s="18">
        <f t="shared" si="210"/>
        <v>6.3681124822029256</v>
      </c>
      <c r="E85" s="18">
        <f t="shared" si="210"/>
        <v>4.2157202772848956</v>
      </c>
      <c r="F85" s="18">
        <f t="shared" si="211"/>
        <v>4.6547420258096217</v>
      </c>
      <c r="H85" s="18">
        <f t="shared" si="212"/>
        <v>4.9283009317249382</v>
      </c>
      <c r="I85" s="18">
        <f t="shared" si="213"/>
        <v>3.7912335093129412</v>
      </c>
      <c r="J85" s="18">
        <f t="shared" si="214"/>
        <v>7.118462472266307</v>
      </c>
      <c r="L85" t="str">
        <f t="shared" si="255"/>
        <v>22 Health professionals</v>
      </c>
      <c r="M85" s="18">
        <f t="shared" si="215"/>
        <v>7.8740595284148673</v>
      </c>
      <c r="N85" s="18">
        <f t="shared" si="215"/>
        <v>-1.3910807404327707</v>
      </c>
      <c r="O85" s="18">
        <f t="shared" si="215"/>
        <v>5.3416332710517711</v>
      </c>
      <c r="P85" s="18">
        <f t="shared" si="215"/>
        <v>3.9002012974962641</v>
      </c>
      <c r="Q85" s="18">
        <f t="shared" si="216"/>
        <v>4.0081856351383838</v>
      </c>
      <c r="S85" s="18">
        <f t="shared" si="217"/>
        <v>4.3784736653379452</v>
      </c>
      <c r="T85" s="18">
        <f t="shared" si="218"/>
        <v>3.8089806567442874</v>
      </c>
      <c r="U85" s="18">
        <f t="shared" si="219"/>
        <v>6.7228454854864728</v>
      </c>
      <c r="W85" t="str">
        <f t="shared" si="256"/>
        <v>22 Health professionals</v>
      </c>
      <c r="X85" s="18">
        <f t="shared" si="220"/>
        <v>2.2107719202430154</v>
      </c>
      <c r="Y85" s="18">
        <f t="shared" si="220"/>
        <v>1.7508891757673783</v>
      </c>
      <c r="Z85" s="18">
        <f t="shared" si="220"/>
        <v>2.5906023365043884</v>
      </c>
      <c r="AA85" s="18">
        <f t="shared" si="220"/>
        <v>0.76759342359373761</v>
      </c>
      <c r="AB85" s="18">
        <f t="shared" si="221"/>
        <v>1.3952968781863362</v>
      </c>
      <c r="AD85" s="18">
        <f t="shared" si="222"/>
        <v>1.3716349580427334</v>
      </c>
      <c r="AE85" s="18">
        <f t="shared" si="223"/>
        <v>3.5049617061440941</v>
      </c>
      <c r="AF85" s="18">
        <f t="shared" si="224"/>
        <v>4.3838899221338101</v>
      </c>
      <c r="AH85" t="str">
        <f t="shared" si="257"/>
        <v>22 Health professionals</v>
      </c>
      <c r="AI85" s="18">
        <f t="shared" si="225"/>
        <v>-7.2217315467482006</v>
      </c>
      <c r="AJ85" s="18">
        <f t="shared" si="225"/>
        <v>-8.1062398656258523</v>
      </c>
      <c r="AK85" s="18">
        <f t="shared" si="225"/>
        <v>-9.5882812196350748</v>
      </c>
      <c r="AL85" s="18">
        <f t="shared" si="225"/>
        <v>-8.9246189414273314</v>
      </c>
      <c r="AM85" s="18">
        <f t="shared" si="226"/>
        <v>-9.0817168293602641</v>
      </c>
      <c r="AO85" s="18">
        <f t="shared" si="227"/>
        <v>-9.1463792287474472</v>
      </c>
      <c r="AP85" s="18">
        <f t="shared" si="228"/>
        <v>1.2490381349427482</v>
      </c>
      <c r="AQ85" s="18">
        <f t="shared" si="229"/>
        <v>-5.2993791697040882</v>
      </c>
      <c r="AS85" t="str">
        <f t="shared" si="258"/>
        <v>22 Health professionals</v>
      </c>
      <c r="AT85" s="18">
        <f t="shared" si="230"/>
        <v>2.0567406331275961</v>
      </c>
      <c r="AU85" s="18">
        <f t="shared" si="230"/>
        <v>11.907721559967577</v>
      </c>
      <c r="AV85" s="18">
        <f t="shared" si="230"/>
        <v>1.9983441897320597</v>
      </c>
      <c r="AW85" s="18">
        <f t="shared" si="230"/>
        <v>0.94929529409213398</v>
      </c>
      <c r="AX85" s="18">
        <f t="shared" si="231"/>
        <v>1.930384179223732</v>
      </c>
      <c r="AZ85" s="18">
        <f t="shared" si="232"/>
        <v>1.297773921149914</v>
      </c>
      <c r="BA85" s="18">
        <f t="shared" si="233"/>
        <v>3.1955170124824406</v>
      </c>
      <c r="BB85" s="18">
        <f t="shared" si="234"/>
        <v>4.0589127838026817</v>
      </c>
      <c r="BD85" t="str">
        <f t="shared" si="259"/>
        <v>22 Health professionals</v>
      </c>
      <c r="BE85" s="18">
        <f t="shared" si="235"/>
        <v>8.3443063799348405</v>
      </c>
      <c r="BF85" s="18">
        <f t="shared" si="235"/>
        <v>-0.55137694996296727</v>
      </c>
      <c r="BG85" s="18">
        <f t="shared" si="235"/>
        <v>2.4717412237820424</v>
      </c>
      <c r="BH85" s="18">
        <f t="shared" si="235"/>
        <v>1.0183635101370658</v>
      </c>
      <c r="BI85" s="18">
        <f t="shared" si="236"/>
        <v>1.3710430244810334</v>
      </c>
      <c r="BK85" s="18">
        <f t="shared" si="237"/>
        <v>1.5005177946885384</v>
      </c>
      <c r="BL85" s="18">
        <f t="shared" si="238"/>
        <v>3.2600086077148482</v>
      </c>
      <c r="BM85" s="18">
        <f t="shared" si="239"/>
        <v>4.2550479324142021</v>
      </c>
      <c r="BO85" t="str">
        <f t="shared" si="260"/>
        <v>22 Health professionals</v>
      </c>
      <c r="BP85" s="18">
        <f t="shared" si="240"/>
        <v>4.3342549340418257</v>
      </c>
      <c r="BQ85" s="18">
        <f t="shared" si="240"/>
        <v>-4.6655931955187029</v>
      </c>
      <c r="BR85" s="18">
        <f t="shared" si="240"/>
        <v>-1.0528041340046701</v>
      </c>
      <c r="BS85" s="18">
        <f t="shared" si="240"/>
        <v>-2.8306157389589637</v>
      </c>
      <c r="BT85" s="18">
        <f t="shared" si="241"/>
        <v>-2.3948795108086562</v>
      </c>
      <c r="BV85" s="18">
        <f t="shared" si="242"/>
        <v>-2.2415896720883399</v>
      </c>
      <c r="BW85" s="18">
        <f t="shared" si="243"/>
        <v>2.491551282694271</v>
      </c>
      <c r="BX85" s="18">
        <f t="shared" si="244"/>
        <v>0.98411525042001458</v>
      </c>
      <c r="BZ85" t="str">
        <f t="shared" si="261"/>
        <v>22 Health professionals</v>
      </c>
      <c r="CA85" s="18">
        <f t="shared" si="245"/>
        <v>9.7747022465811018</v>
      </c>
      <c r="CB85" s="18">
        <f t="shared" si="245"/>
        <v>-8.1504660565664082</v>
      </c>
      <c r="CC85" s="18">
        <f t="shared" si="245"/>
        <v>-0.98132103025672102</v>
      </c>
      <c r="CD85" s="18">
        <f t="shared" si="245"/>
        <v>-3.2770768023419716</v>
      </c>
      <c r="CE85" s="18">
        <f t="shared" si="246"/>
        <v>-2.8797490897424782</v>
      </c>
      <c r="CG85" s="18">
        <f t="shared" si="247"/>
        <v>-2.517800799429748</v>
      </c>
      <c r="CH85" s="18">
        <f t="shared" si="248"/>
        <v>1.910554783663887</v>
      </c>
      <c r="CI85" s="18">
        <f t="shared" si="249"/>
        <v>6.9152682999651383E-2</v>
      </c>
      <c r="CK85" t="str">
        <f t="shared" si="262"/>
        <v>22 Health professionals</v>
      </c>
      <c r="CL85" s="18">
        <f t="shared" si="250"/>
        <v>3.5501481638544385</v>
      </c>
      <c r="CM85" s="18">
        <f t="shared" si="250"/>
        <v>30.225728580319554</v>
      </c>
      <c r="CN85" s="18">
        <f t="shared" si="250"/>
        <v>8.7589837572719986</v>
      </c>
      <c r="CO85" s="18">
        <f t="shared" si="250"/>
        <v>3.0934632075189095</v>
      </c>
      <c r="CP85" s="18">
        <f t="shared" si="251"/>
        <v>6.373478667775645</v>
      </c>
      <c r="CR85" s="18">
        <f t="shared" si="252"/>
        <v>4.9483946322605332</v>
      </c>
      <c r="CS85" s="18">
        <f t="shared" si="253"/>
        <v>3.9905185859892445</v>
      </c>
      <c r="CT85" s="18">
        <f t="shared" si="254"/>
        <v>7.2620334096683337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3.3263422072325355</v>
      </c>
      <c r="C86" s="18">
        <f t="shared" si="210"/>
        <v>-3.3081437891457344</v>
      </c>
      <c r="D86" s="18">
        <f t="shared" si="210"/>
        <v>3.5876307738727853</v>
      </c>
      <c r="E86" s="18">
        <f t="shared" si="210"/>
        <v>2.4638860809712781</v>
      </c>
      <c r="F86" s="18">
        <f t="shared" si="211"/>
        <v>2.4418356096809868</v>
      </c>
      <c r="H86" s="18">
        <f t="shared" si="212"/>
        <v>2.8371065545415686</v>
      </c>
      <c r="I86" s="18">
        <f t="shared" si="213"/>
        <v>3.3512592411270026</v>
      </c>
      <c r="J86" s="18">
        <f t="shared" si="214"/>
        <v>5.2714133289883058</v>
      </c>
      <c r="L86" t="str">
        <f t="shared" si="255"/>
        <v>23 Teaching and other educational professionals</v>
      </c>
      <c r="M86" s="18">
        <f t="shared" si="215"/>
        <v>4.0726702824120053</v>
      </c>
      <c r="N86" s="18">
        <f t="shared" si="215"/>
        <v>0.48693078508017518</v>
      </c>
      <c r="O86" s="18">
        <f t="shared" si="215"/>
        <v>3.1785149595256357</v>
      </c>
      <c r="P86" s="18">
        <f t="shared" si="215"/>
        <v>2.3579625353108868</v>
      </c>
      <c r="Q86" s="18">
        <f t="shared" si="216"/>
        <v>2.4954335784238557</v>
      </c>
      <c r="S86" s="18">
        <f t="shared" si="217"/>
        <v>2.6307523637112418</v>
      </c>
      <c r="T86" s="18">
        <f t="shared" si="218"/>
        <v>3.3987966145632154</v>
      </c>
      <c r="U86" s="18">
        <f t="shared" si="219"/>
        <v>5.1608120836443838</v>
      </c>
      <c r="W86" t="str">
        <f t="shared" si="256"/>
        <v>23 Teaching and other educational professionals</v>
      </c>
      <c r="X86" s="18">
        <f t="shared" si="220"/>
        <v>-4.0238371404369371</v>
      </c>
      <c r="Y86" s="18">
        <f t="shared" si="220"/>
        <v>4.2204560385036505</v>
      </c>
      <c r="Z86" s="18">
        <f t="shared" si="220"/>
        <v>-2.2364285911686821</v>
      </c>
      <c r="AA86" s="18">
        <f t="shared" si="220"/>
        <v>-2.4394486180913555</v>
      </c>
      <c r="AB86" s="18">
        <f t="shared" si="221"/>
        <v>-1.972304025912619</v>
      </c>
      <c r="AD86" s="18">
        <f t="shared" si="222"/>
        <v>-2.3718221635268377</v>
      </c>
      <c r="AE86" s="18">
        <f t="shared" si="223"/>
        <v>2.5099036755024118</v>
      </c>
      <c r="AF86" s="18">
        <f t="shared" si="224"/>
        <v>0.92458064161671238</v>
      </c>
      <c r="AH86" t="str">
        <f t="shared" si="257"/>
        <v>23 Teaching and other educational professionals</v>
      </c>
      <c r="AI86" s="18">
        <f t="shared" si="225"/>
        <v>-12.501876297040971</v>
      </c>
      <c r="AJ86" s="18">
        <f t="shared" si="225"/>
        <v>-12.490889576085539</v>
      </c>
      <c r="AK86" s="18">
        <f t="shared" si="225"/>
        <v>-5.4369198930353191</v>
      </c>
      <c r="AL86" s="18">
        <f t="shared" si="225"/>
        <v>0.50598619422796975</v>
      </c>
      <c r="AM86" s="18">
        <f t="shared" si="226"/>
        <v>-2.2399785561998398</v>
      </c>
      <c r="AO86" s="18">
        <f t="shared" si="227"/>
        <v>-1.5153627881526854</v>
      </c>
      <c r="AP86" s="18">
        <f t="shared" si="228"/>
        <v>1.6290729116571478</v>
      </c>
      <c r="AQ86" s="18">
        <f t="shared" si="229"/>
        <v>0.44948991048527898</v>
      </c>
      <c r="AS86" t="str">
        <f t="shared" si="258"/>
        <v>23 Teaching and other educational professionals</v>
      </c>
      <c r="AT86" s="18">
        <f t="shared" si="230"/>
        <v>0.40836951217462225</v>
      </c>
      <c r="AU86" s="18">
        <f t="shared" si="230"/>
        <v>-9.4540144994702651</v>
      </c>
      <c r="AV86" s="18">
        <f t="shared" si="230"/>
        <v>-2.6977655077543905</v>
      </c>
      <c r="AW86" s="18">
        <f t="shared" si="230"/>
        <v>-1.8084990132078316</v>
      </c>
      <c r="AX86" s="18">
        <f t="shared" si="231"/>
        <v>-2.5820713683476715</v>
      </c>
      <c r="AZ86" s="18">
        <f t="shared" si="232"/>
        <v>-2.1058205519541073</v>
      </c>
      <c r="BA86" s="18">
        <f t="shared" si="233"/>
        <v>2.4730863374237577</v>
      </c>
      <c r="BB86" s="18">
        <f t="shared" si="234"/>
        <v>1.0481619798539343</v>
      </c>
      <c r="BD86" t="str">
        <f t="shared" si="259"/>
        <v>23 Teaching and other educational professionals</v>
      </c>
      <c r="BE86" s="18">
        <f t="shared" si="235"/>
        <v>2.5444457318730462</v>
      </c>
      <c r="BF86" s="18">
        <f t="shared" si="235"/>
        <v>-4.3421153856791239</v>
      </c>
      <c r="BG86" s="18">
        <f t="shared" si="235"/>
        <v>-0.24962234444488862</v>
      </c>
      <c r="BH86" s="18">
        <f t="shared" si="235"/>
        <v>0.89080393200964281</v>
      </c>
      <c r="BI86" s="18">
        <f t="shared" si="236"/>
        <v>0.19893001265240962</v>
      </c>
      <c r="BK86" s="18">
        <f t="shared" si="237"/>
        <v>0.50922045594585796</v>
      </c>
      <c r="BL86" s="18">
        <f t="shared" si="238"/>
        <v>2.3851037717289802</v>
      </c>
      <c r="BM86" s="18">
        <f t="shared" si="239"/>
        <v>2.7550340200098944</v>
      </c>
      <c r="BO86" t="str">
        <f t="shared" si="260"/>
        <v>23 Teaching and other educational professionals</v>
      </c>
      <c r="BP86" s="18">
        <f t="shared" si="240"/>
        <v>1.044562199361132</v>
      </c>
      <c r="BQ86" s="18">
        <f t="shared" si="240"/>
        <v>-9.3740481529897224</v>
      </c>
      <c r="BR86" s="18">
        <f t="shared" si="240"/>
        <v>-2.8321927696465354</v>
      </c>
      <c r="BS86" s="18">
        <f t="shared" si="240"/>
        <v>-2.6610882372704814</v>
      </c>
      <c r="BT86" s="18">
        <f t="shared" si="241"/>
        <v>-3.1481120066803037</v>
      </c>
      <c r="BV86" s="18">
        <f t="shared" si="242"/>
        <v>-2.7181565331148128</v>
      </c>
      <c r="BW86" s="18">
        <f t="shared" si="243"/>
        <v>2.2253862070419128</v>
      </c>
      <c r="BX86" s="18">
        <f t="shared" si="244"/>
        <v>0.34229642164540497</v>
      </c>
      <c r="BZ86" t="str">
        <f t="shared" si="261"/>
        <v>23 Teaching and other educational professionals</v>
      </c>
      <c r="CA86" s="18">
        <f t="shared" si="245"/>
        <v>6.6426160168303827</v>
      </c>
      <c r="CB86" s="18">
        <f t="shared" si="245"/>
        <v>5.3642237912111757</v>
      </c>
      <c r="CC86" s="18">
        <f t="shared" si="245"/>
        <v>-1.7160881763689684</v>
      </c>
      <c r="CD86" s="18">
        <f t="shared" si="245"/>
        <v>-1.6702600403547874</v>
      </c>
      <c r="CE86" s="18">
        <f t="shared" si="246"/>
        <v>-1.2590865815802377</v>
      </c>
      <c r="CG86" s="18">
        <f t="shared" si="247"/>
        <v>-1.6855384595219847</v>
      </c>
      <c r="CH86" s="18">
        <f t="shared" si="248"/>
        <v>2.0191255131490227</v>
      </c>
      <c r="CI86" s="18">
        <f t="shared" si="249"/>
        <v>0.78583909211236147</v>
      </c>
      <c r="CK86" t="str">
        <f t="shared" si="262"/>
        <v>23 Teaching and other educational professionals</v>
      </c>
      <c r="CL86" s="18">
        <f t="shared" si="250"/>
        <v>2.7817232094395905</v>
      </c>
      <c r="CM86" s="18">
        <f t="shared" si="250"/>
        <v>40.385832314229411</v>
      </c>
      <c r="CN86" s="18">
        <f t="shared" si="250"/>
        <v>1.0417817524551731</v>
      </c>
      <c r="CO86" s="18">
        <f t="shared" si="250"/>
        <v>-1.7028183995209667</v>
      </c>
      <c r="CP86" s="18">
        <f t="shared" si="251"/>
        <v>1.380033973463668</v>
      </c>
      <c r="CR86" s="18">
        <f t="shared" si="252"/>
        <v>-0.7963368133243498</v>
      </c>
      <c r="CS86" s="18">
        <f t="shared" si="253"/>
        <v>2.3536339050389765</v>
      </c>
      <c r="CT86" s="18">
        <f t="shared" si="254"/>
        <v>1.7882829792881694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7.4110257327577811</v>
      </c>
      <c r="C87" s="18">
        <f t="shared" si="210"/>
        <v>-0.4961257521915563</v>
      </c>
      <c r="D87" s="18">
        <f t="shared" si="210"/>
        <v>7.814907011396488</v>
      </c>
      <c r="E87" s="18">
        <f t="shared" si="210"/>
        <v>4.5921885416391195</v>
      </c>
      <c r="F87" s="18">
        <f t="shared" si="211"/>
        <v>5.260192502533112</v>
      </c>
      <c r="H87" s="18">
        <f t="shared" si="212"/>
        <v>5.6555798657615286</v>
      </c>
      <c r="I87" s="18">
        <f t="shared" si="213"/>
        <v>3.9348377023407322</v>
      </c>
      <c r="J87" s="18">
        <f t="shared" si="214"/>
        <v>7.7562643814607313</v>
      </c>
      <c r="L87" t="str">
        <f t="shared" si="255"/>
        <v>24 Business, media and public service professionals</v>
      </c>
      <c r="M87" s="18">
        <f t="shared" si="215"/>
        <v>7.473085400770807</v>
      </c>
      <c r="N87" s="18">
        <f t="shared" si="215"/>
        <v>5.7600195248526997</v>
      </c>
      <c r="O87" s="18">
        <f t="shared" si="215"/>
        <v>6.0603376823892718</v>
      </c>
      <c r="P87" s="18">
        <f t="shared" si="215"/>
        <v>3.8955571158774793</v>
      </c>
      <c r="Q87" s="18">
        <f t="shared" si="216"/>
        <v>4.6835687093124356</v>
      </c>
      <c r="S87" s="18">
        <f t="shared" si="217"/>
        <v>4.6121961212556739</v>
      </c>
      <c r="T87" s="18">
        <f t="shared" si="218"/>
        <v>3.7434731420895595</v>
      </c>
      <c r="U87" s="18">
        <f t="shared" si="219"/>
        <v>6.8514582380238664</v>
      </c>
      <c r="W87" t="str">
        <f t="shared" si="256"/>
        <v>24 Business, media and public service professionals</v>
      </c>
      <c r="X87" s="18">
        <f t="shared" si="220"/>
        <v>1.2115580932429149</v>
      </c>
      <c r="Y87" s="18">
        <f t="shared" si="220"/>
        <v>8.6514411519898573</v>
      </c>
      <c r="Z87" s="18">
        <f t="shared" si="220"/>
        <v>2.4133305076502909</v>
      </c>
      <c r="AA87" s="18">
        <f t="shared" si="220"/>
        <v>0.52470787494756088</v>
      </c>
      <c r="AB87" s="18">
        <f t="shared" si="221"/>
        <v>1.6036087734150994</v>
      </c>
      <c r="AD87" s="18">
        <f t="shared" si="222"/>
        <v>1.1503468641834713</v>
      </c>
      <c r="AE87" s="18">
        <f t="shared" si="223"/>
        <v>3.1697205475886392</v>
      </c>
      <c r="AF87" s="18">
        <f t="shared" si="224"/>
        <v>3.9348169764904073</v>
      </c>
      <c r="AH87" t="str">
        <f t="shared" si="257"/>
        <v>24 Business, media and public service professionals</v>
      </c>
      <c r="AI87" s="18">
        <f t="shared" si="225"/>
        <v>-2.710616281984457</v>
      </c>
      <c r="AJ87" s="18">
        <f t="shared" si="225"/>
        <v>11.200469566768167</v>
      </c>
      <c r="AK87" s="18">
        <f t="shared" si="225"/>
        <v>-9.2485038232403838E-2</v>
      </c>
      <c r="AL87" s="18">
        <f t="shared" si="225"/>
        <v>0.13284759828118275</v>
      </c>
      <c r="AM87" s="18">
        <f t="shared" si="226"/>
        <v>0.72016814189430622</v>
      </c>
      <c r="AO87" s="18">
        <f t="shared" si="227"/>
        <v>5.76803073071952E-2</v>
      </c>
      <c r="AP87" s="18">
        <f t="shared" si="228"/>
        <v>2.2003844942191542</v>
      </c>
      <c r="AQ87" s="18">
        <f t="shared" si="229"/>
        <v>2.242961935360599</v>
      </c>
      <c r="AS87" t="str">
        <f t="shared" si="258"/>
        <v>24 Business, media and public service professionals</v>
      </c>
      <c r="AT87" s="18">
        <f t="shared" si="230"/>
        <v>0.3326254671152773</v>
      </c>
      <c r="AU87" s="18">
        <f t="shared" si="230"/>
        <v>11.204813754053289</v>
      </c>
      <c r="AV87" s="18">
        <f t="shared" si="230"/>
        <v>1.9664269136386414</v>
      </c>
      <c r="AW87" s="18">
        <f t="shared" si="230"/>
        <v>0.68630167361993788</v>
      </c>
      <c r="AX87" s="18">
        <f t="shared" si="231"/>
        <v>1.7143182791774292</v>
      </c>
      <c r="AZ87" s="18">
        <f t="shared" si="232"/>
        <v>1.1112143632567628</v>
      </c>
      <c r="BA87" s="18">
        <f t="shared" si="233"/>
        <v>3.0097408729478969</v>
      </c>
      <c r="BB87" s="18">
        <f t="shared" si="234"/>
        <v>3.7634664341310353</v>
      </c>
      <c r="BD87" t="str">
        <f t="shared" si="259"/>
        <v>24 Business, media and public service professionals</v>
      </c>
      <c r="BE87" s="18">
        <f t="shared" si="235"/>
        <v>4.6497393016777799</v>
      </c>
      <c r="BF87" s="18">
        <f t="shared" si="235"/>
        <v>7.2866477987488354</v>
      </c>
      <c r="BG87" s="18">
        <f t="shared" si="235"/>
        <v>1.6385637264840547</v>
      </c>
      <c r="BH87" s="18">
        <f t="shared" si="235"/>
        <v>1.039304391884377</v>
      </c>
      <c r="BI87" s="18">
        <f t="shared" si="236"/>
        <v>1.606469038145053</v>
      </c>
      <c r="BK87" s="18">
        <f t="shared" si="237"/>
        <v>1.2386638907572189</v>
      </c>
      <c r="BL87" s="18">
        <f t="shared" si="238"/>
        <v>2.4780533118374359</v>
      </c>
      <c r="BM87" s="18">
        <f t="shared" si="239"/>
        <v>3.3800558876157849</v>
      </c>
      <c r="BO87" t="str">
        <f t="shared" si="260"/>
        <v>24 Business, media and public service professionals</v>
      </c>
      <c r="BP87" s="18">
        <f t="shared" si="240"/>
        <v>0.84307362634332694</v>
      </c>
      <c r="BQ87" s="18">
        <f t="shared" si="240"/>
        <v>15.112911072781387</v>
      </c>
      <c r="BR87" s="18">
        <f t="shared" si="240"/>
        <v>-1.7955809253356825</v>
      </c>
      <c r="BS87" s="18">
        <f t="shared" si="240"/>
        <v>-2.1758330268425552</v>
      </c>
      <c r="BT87" s="18">
        <f t="shared" si="241"/>
        <v>-1.0558667530308874</v>
      </c>
      <c r="BV87" s="18">
        <f t="shared" si="242"/>
        <v>-2.0492462033890435</v>
      </c>
      <c r="BW87" s="18">
        <f t="shared" si="243"/>
        <v>2.0782573443480556</v>
      </c>
      <c r="BX87" s="18">
        <f t="shared" si="244"/>
        <v>0.60356804673369346</v>
      </c>
      <c r="BZ87" t="str">
        <f t="shared" si="261"/>
        <v>24 Business, media and public service professionals</v>
      </c>
      <c r="CA87" s="18">
        <f t="shared" si="245"/>
        <v>9.2997562432589387</v>
      </c>
      <c r="CB87" s="18">
        <f t="shared" si="245"/>
        <v>3.5317398252501908</v>
      </c>
      <c r="CC87" s="18">
        <f t="shared" si="245"/>
        <v>-0.64083167979570588</v>
      </c>
      <c r="CD87" s="18">
        <f t="shared" si="245"/>
        <v>-1.7865151948868396</v>
      </c>
      <c r="CE87" s="18">
        <f t="shared" si="246"/>
        <v>-1.1045004105413425</v>
      </c>
      <c r="CG87" s="18">
        <f t="shared" si="247"/>
        <v>-1.4060961037045794</v>
      </c>
      <c r="CH87" s="18">
        <f t="shared" si="248"/>
        <v>1.8567440649728928</v>
      </c>
      <c r="CI87" s="18">
        <f t="shared" si="249"/>
        <v>0.79681101614692551</v>
      </c>
      <c r="CK87" t="str">
        <f t="shared" si="262"/>
        <v>24 Business, media and public service professionals</v>
      </c>
      <c r="CL87" s="18">
        <f t="shared" si="250"/>
        <v>6.5259890948756727</v>
      </c>
      <c r="CM87" s="18">
        <f t="shared" si="250"/>
        <v>39.708000514817712</v>
      </c>
      <c r="CN87" s="18">
        <f t="shared" si="250"/>
        <v>-1.0784805561555144</v>
      </c>
      <c r="CO87" s="18">
        <f t="shared" si="250"/>
        <v>-1.2594206836946231</v>
      </c>
      <c r="CP87" s="18">
        <f t="shared" si="251"/>
        <v>0.96352209227594798</v>
      </c>
      <c r="CR87" s="18">
        <f t="shared" si="252"/>
        <v>-1.1991441114046597</v>
      </c>
      <c r="CS87" s="18">
        <f t="shared" si="253"/>
        <v>1.925263124415677</v>
      </c>
      <c r="CT87" s="18">
        <f t="shared" si="254"/>
        <v>1.0269342370958778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8.8354703628229956</v>
      </c>
      <c r="C88" s="18">
        <f t="shared" si="210"/>
        <v>15.153422728539855</v>
      </c>
      <c r="D88" s="18">
        <f t="shared" si="210"/>
        <v>3.4698963450974452</v>
      </c>
      <c r="E88" s="18">
        <f t="shared" si="210"/>
        <v>4.9406055440886165</v>
      </c>
      <c r="F88" s="18">
        <f t="shared" si="211"/>
        <v>5.086979962221605</v>
      </c>
      <c r="H88" s="18">
        <f t="shared" si="212"/>
        <v>4.4480609759334877</v>
      </c>
      <c r="I88" s="18">
        <f t="shared" si="213"/>
        <v>3.3424319754834286</v>
      </c>
      <c r="J88" s="18">
        <f t="shared" si="214"/>
        <v>6.4628030040074558</v>
      </c>
      <c r="L88" t="str">
        <f t="shared" si="255"/>
        <v>31 Science, engineering and technology associate professionals</v>
      </c>
      <c r="M88" s="18">
        <f t="shared" si="215"/>
        <v>7.412983352481195</v>
      </c>
      <c r="N88" s="18">
        <f t="shared" si="215"/>
        <v>7.3845412521999831</v>
      </c>
      <c r="O88" s="18">
        <f t="shared" si="215"/>
        <v>2.8920930606448403</v>
      </c>
      <c r="P88" s="18">
        <f t="shared" si="215"/>
        <v>4.1602495865683986</v>
      </c>
      <c r="Q88" s="18">
        <f t="shared" si="216"/>
        <v>3.9601729634435978</v>
      </c>
      <c r="S88" s="18">
        <f t="shared" si="217"/>
        <v>3.7358035043889126</v>
      </c>
      <c r="T88" s="18">
        <f t="shared" si="218"/>
        <v>3.0732417234931475</v>
      </c>
      <c r="U88" s="18">
        <f t="shared" si="219"/>
        <v>5.7348475317648973</v>
      </c>
      <c r="W88" t="str">
        <f t="shared" si="256"/>
        <v>31 Science, engineering and technology associate professionals</v>
      </c>
      <c r="X88" s="18">
        <f t="shared" si="220"/>
        <v>1.7366381714386314</v>
      </c>
      <c r="Y88" s="18">
        <f t="shared" si="220"/>
        <v>9.0366646849825436</v>
      </c>
      <c r="Z88" s="18">
        <f t="shared" si="220"/>
        <v>-1.2319265877657304</v>
      </c>
      <c r="AA88" s="18">
        <f t="shared" si="220"/>
        <v>0.74206801460674487</v>
      </c>
      <c r="AB88" s="18">
        <f t="shared" si="221"/>
        <v>0.61732232365925288</v>
      </c>
      <c r="AD88" s="18">
        <f t="shared" si="222"/>
        <v>7.9724685058346623E-2</v>
      </c>
      <c r="AE88" s="18">
        <f t="shared" si="223"/>
        <v>2.498283510127286</v>
      </c>
      <c r="AF88" s="18">
        <f t="shared" si="224"/>
        <v>2.5548173211308312</v>
      </c>
      <c r="AH88" t="str">
        <f t="shared" si="257"/>
        <v>31 Science, engineering and technology associate professionals</v>
      </c>
      <c r="AI88" s="18">
        <f t="shared" si="225"/>
        <v>3.3488680488718447</v>
      </c>
      <c r="AJ88" s="18">
        <f t="shared" si="225"/>
        <v>4.1465218093012846</v>
      </c>
      <c r="AK88" s="18">
        <f t="shared" si="225"/>
        <v>0.69194626227302436</v>
      </c>
      <c r="AL88" s="18">
        <f t="shared" si="225"/>
        <v>2.3817000464939619</v>
      </c>
      <c r="AM88" s="18">
        <f t="shared" si="226"/>
        <v>1.9594803591252985</v>
      </c>
      <c r="AO88" s="18">
        <f t="shared" si="227"/>
        <v>1.81532133838187</v>
      </c>
      <c r="AP88" s="18">
        <f t="shared" si="228"/>
        <v>2.9260068003013506</v>
      </c>
      <c r="AQ88" s="18">
        <f t="shared" si="229"/>
        <v>4.1904014038964377</v>
      </c>
      <c r="AS88" t="str">
        <f t="shared" si="258"/>
        <v>31 Science, engineering and technology associate professionals</v>
      </c>
      <c r="AT88" s="18">
        <f t="shared" si="230"/>
        <v>0.46698240602536245</v>
      </c>
      <c r="AU88" s="18">
        <f t="shared" si="230"/>
        <v>4.1413089108140344</v>
      </c>
      <c r="AV88" s="18">
        <f t="shared" si="230"/>
        <v>-3.1327890253897928</v>
      </c>
      <c r="AW88" s="18">
        <f t="shared" si="230"/>
        <v>-0.30433265214129257</v>
      </c>
      <c r="AX88" s="18">
        <f t="shared" si="231"/>
        <v>-0.92721621795084364</v>
      </c>
      <c r="AZ88" s="18">
        <f t="shared" si="232"/>
        <v>-1.2562108993078303</v>
      </c>
      <c r="BA88" s="18">
        <f t="shared" si="233"/>
        <v>1.996575279921653</v>
      </c>
      <c r="BB88" s="18">
        <f t="shared" si="234"/>
        <v>1.066338275440204</v>
      </c>
      <c r="BD88" t="str">
        <f t="shared" si="259"/>
        <v>31 Science, engineering and technology associate professionals</v>
      </c>
      <c r="BE88" s="18">
        <f t="shared" si="235"/>
        <v>1.106914298284889</v>
      </c>
      <c r="BF88" s="18">
        <f t="shared" si="235"/>
        <v>9.7581369523395125</v>
      </c>
      <c r="BG88" s="18">
        <f t="shared" si="235"/>
        <v>-5.7504836289005823</v>
      </c>
      <c r="BH88" s="18">
        <f t="shared" si="235"/>
        <v>-2.0641396229297615</v>
      </c>
      <c r="BI88" s="18">
        <f t="shared" si="236"/>
        <v>-2.5396171595863715</v>
      </c>
      <c r="BK88" s="18">
        <f t="shared" si="237"/>
        <v>-3.3086689436242933</v>
      </c>
      <c r="BL88" s="18">
        <f t="shared" si="238"/>
        <v>1.4584145880955246</v>
      </c>
      <c r="BM88" s="18">
        <f t="shared" si="239"/>
        <v>-1.1066932828436848</v>
      </c>
      <c r="BO88" t="str">
        <f t="shared" si="260"/>
        <v>31 Science, engineering and technology associate professionals</v>
      </c>
      <c r="BP88" s="18">
        <f t="shared" si="240"/>
        <v>1.7240484331460637</v>
      </c>
      <c r="BQ88" s="18">
        <f t="shared" si="240"/>
        <v>16.700876401813012</v>
      </c>
      <c r="BR88" s="18">
        <f t="shared" si="240"/>
        <v>-5.5064669130947426</v>
      </c>
      <c r="BS88" s="18">
        <f t="shared" si="240"/>
        <v>-1.1572106777329116</v>
      </c>
      <c r="BT88" s="18">
        <f t="shared" si="241"/>
        <v>-1.5204841004692993</v>
      </c>
      <c r="BV88" s="18">
        <f t="shared" si="242"/>
        <v>-2.6287621970872088</v>
      </c>
      <c r="BW88" s="18">
        <f t="shared" si="243"/>
        <v>1.7512171159510759</v>
      </c>
      <c r="BX88" s="18">
        <f t="shared" si="244"/>
        <v>-0.21620347173956223</v>
      </c>
      <c r="BZ88" t="str">
        <f t="shared" si="261"/>
        <v>31 Science, engineering and technology associate professionals</v>
      </c>
      <c r="CA88" s="18">
        <f t="shared" si="245"/>
        <v>8.402287824038579</v>
      </c>
      <c r="CB88" s="18">
        <f t="shared" si="245"/>
        <v>9.4371458384028948</v>
      </c>
      <c r="CC88" s="18">
        <f t="shared" si="245"/>
        <v>-4.1112410506547352</v>
      </c>
      <c r="CD88" s="18">
        <f t="shared" si="245"/>
        <v>-0.72981676651489025</v>
      </c>
      <c r="CE88" s="18">
        <f t="shared" si="246"/>
        <v>-1.1988572782927531</v>
      </c>
      <c r="CG88" s="18">
        <f t="shared" si="247"/>
        <v>-1.8700038988967216</v>
      </c>
      <c r="CH88" s="18">
        <f t="shared" si="248"/>
        <v>1.5781800292447912</v>
      </c>
      <c r="CI88" s="18">
        <f t="shared" si="249"/>
        <v>0.12003243405966924</v>
      </c>
      <c r="CK88" t="str">
        <f t="shared" si="262"/>
        <v>31 Science, engineering and technology associate professionals</v>
      </c>
      <c r="CL88" s="18">
        <f t="shared" si="250"/>
        <v>9.3588210084746706</v>
      </c>
      <c r="CM88" s="18">
        <f t="shared" si="250"/>
        <v>39.914983836553965</v>
      </c>
      <c r="CN88" s="18">
        <f t="shared" si="250"/>
        <v>-0.42411304513398917</v>
      </c>
      <c r="CO88" s="18">
        <f t="shared" si="250"/>
        <v>2.3507694628520648</v>
      </c>
      <c r="CP88" s="18">
        <f t="shared" si="251"/>
        <v>3.4776700788245796</v>
      </c>
      <c r="CR88" s="18">
        <f t="shared" si="252"/>
        <v>1.4173213777882276</v>
      </c>
      <c r="CS88" s="18">
        <f t="shared" si="253"/>
        <v>2.2943116825608678</v>
      </c>
      <c r="CT88" s="18">
        <f t="shared" si="254"/>
        <v>3.3544451427979016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7.086726484075867</v>
      </c>
      <c r="C89" s="18">
        <f t="shared" si="210"/>
        <v>-15.412485738837155</v>
      </c>
      <c r="D89" s="18">
        <f t="shared" si="210"/>
        <v>7.0691648578810273</v>
      </c>
      <c r="E89" s="18">
        <f t="shared" si="210"/>
        <v>5.6418791194603468</v>
      </c>
      <c r="F89" s="18">
        <f t="shared" si="211"/>
        <v>4.6223196224480789</v>
      </c>
      <c r="H89" s="18">
        <f t="shared" si="212"/>
        <v>6.1155143605532647</v>
      </c>
      <c r="I89" s="18">
        <f t="shared" si="213"/>
        <v>4.7073197919300203</v>
      </c>
      <c r="J89" s="18">
        <f t="shared" si="214"/>
        <v>8.5635068319405825</v>
      </c>
      <c r="L89" t="str">
        <f t="shared" si="255"/>
        <v>32 Health and social care associate professionals</v>
      </c>
      <c r="M89" s="18">
        <f t="shared" si="215"/>
        <v>6.889846870235572</v>
      </c>
      <c r="N89" s="18">
        <f t="shared" si="215"/>
        <v>0.31737392973361089</v>
      </c>
      <c r="O89" s="18">
        <f t="shared" si="215"/>
        <v>5.2478196381061659</v>
      </c>
      <c r="P89" s="18">
        <f t="shared" si="215"/>
        <v>5.1737048278909681</v>
      </c>
      <c r="Q89" s="18">
        <f t="shared" si="216"/>
        <v>4.8864988246964947</v>
      </c>
      <c r="S89" s="18">
        <f t="shared" si="217"/>
        <v>5.1984039637966273</v>
      </c>
      <c r="T89" s="18">
        <f t="shared" si="218"/>
        <v>4.3407894907238731</v>
      </c>
      <c r="U89" s="18">
        <f t="shared" si="219"/>
        <v>7.6707452694617428</v>
      </c>
      <c r="W89" t="str">
        <f t="shared" si="256"/>
        <v>32 Health and social care associate professionals</v>
      </c>
      <c r="X89" s="18">
        <f t="shared" si="220"/>
        <v>0.96078388051095143</v>
      </c>
      <c r="Y89" s="18">
        <f t="shared" si="220"/>
        <v>5.4955195359233988</v>
      </c>
      <c r="Z89" s="18">
        <f t="shared" si="220"/>
        <v>2.6202003580471311</v>
      </c>
      <c r="AA89" s="18">
        <f t="shared" si="220"/>
        <v>1.8277253126941728</v>
      </c>
      <c r="AB89" s="18">
        <f t="shared" si="221"/>
        <v>2.3007153609100328</v>
      </c>
      <c r="AD89" s="18">
        <f t="shared" si="222"/>
        <v>2.0912013372594407</v>
      </c>
      <c r="AE89" s="18">
        <f t="shared" si="223"/>
        <v>3.9149593651343961</v>
      </c>
      <c r="AF89" s="18">
        <f t="shared" si="224"/>
        <v>5.212736007319263</v>
      </c>
      <c r="AH89" t="str">
        <f t="shared" si="257"/>
        <v>32 Health and social care associate professionals</v>
      </c>
      <c r="AI89" s="18">
        <f t="shared" si="225"/>
        <v>-5.8791978116209727</v>
      </c>
      <c r="AJ89" s="18">
        <f t="shared" si="225"/>
        <v>5.0678587693386845E-2</v>
      </c>
      <c r="AK89" s="18">
        <f t="shared" si="225"/>
        <v>-4.8882961835834848</v>
      </c>
      <c r="AL89" s="18">
        <f t="shared" si="225"/>
        <v>-4.5117849265010168</v>
      </c>
      <c r="AM89" s="18">
        <f t="shared" si="226"/>
        <v>-4.3509909478859576</v>
      </c>
      <c r="AO89" s="18">
        <f t="shared" si="227"/>
        <v>-4.6374539954590848</v>
      </c>
      <c r="AP89" s="18">
        <f t="shared" si="228"/>
        <v>1.8549873077274404</v>
      </c>
      <c r="AQ89" s="18">
        <f t="shared" si="229"/>
        <v>-1.4113714765115026</v>
      </c>
      <c r="AS89" t="str">
        <f t="shared" si="258"/>
        <v>32 Health and social care associate professionals</v>
      </c>
      <c r="AT89" s="18">
        <f t="shared" si="230"/>
        <v>0.67431112903824086</v>
      </c>
      <c r="AU89" s="18">
        <f t="shared" si="230"/>
        <v>13.251948993931428</v>
      </c>
      <c r="AV89" s="18">
        <f t="shared" si="230"/>
        <v>0.47106311447093763</v>
      </c>
      <c r="AW89" s="18">
        <f t="shared" si="230"/>
        <v>1.1448268656808258</v>
      </c>
      <c r="AX89" s="18">
        <f t="shared" si="231"/>
        <v>1.6495508854413421</v>
      </c>
      <c r="AZ89" s="18">
        <f t="shared" si="232"/>
        <v>0.91973840663874817</v>
      </c>
      <c r="BA89" s="18">
        <f t="shared" si="233"/>
        <v>3.3255924017276728</v>
      </c>
      <c r="BB89" s="18">
        <f t="shared" si="234"/>
        <v>3.9216723407167198</v>
      </c>
      <c r="BD89" t="str">
        <f t="shared" si="259"/>
        <v>32 Health and social care associate professionals</v>
      </c>
      <c r="BE89" s="18">
        <f t="shared" si="235"/>
        <v>6.8168895095249038</v>
      </c>
      <c r="BF89" s="18">
        <f t="shared" si="235"/>
        <v>-0.25699448758972343</v>
      </c>
      <c r="BG89" s="18">
        <f t="shared" si="235"/>
        <v>0.94082890709816791</v>
      </c>
      <c r="BH89" s="18">
        <f t="shared" si="235"/>
        <v>1.4807769573954355</v>
      </c>
      <c r="BI89" s="18">
        <f t="shared" si="236"/>
        <v>1.2024237494192569</v>
      </c>
      <c r="BK89" s="18">
        <f t="shared" si="237"/>
        <v>1.3004741161721567</v>
      </c>
      <c r="BL89" s="18">
        <f t="shared" si="238"/>
        <v>3.1365732760664677</v>
      </c>
      <c r="BM89" s="18">
        <f t="shared" si="239"/>
        <v>4.0083496663841478</v>
      </c>
      <c r="BO89" t="str">
        <f t="shared" si="260"/>
        <v>32 Health and social care associate professionals</v>
      </c>
      <c r="BP89" s="18">
        <f t="shared" si="240"/>
        <v>3.1473515198756408</v>
      </c>
      <c r="BQ89" s="18">
        <f t="shared" si="240"/>
        <v>-8.8086044952568443</v>
      </c>
      <c r="BR89" s="18">
        <f t="shared" si="240"/>
        <v>-2.4642650440150016</v>
      </c>
      <c r="BS89" s="18">
        <f t="shared" si="240"/>
        <v>-2.7658025311113166</v>
      </c>
      <c r="BT89" s="18">
        <f t="shared" si="241"/>
        <v>-3.0611891523286139</v>
      </c>
      <c r="BV89" s="18">
        <f t="shared" si="242"/>
        <v>-2.6653937580977893</v>
      </c>
      <c r="BW89" s="18">
        <f t="shared" si="243"/>
        <v>2.4483835634768969</v>
      </c>
      <c r="BX89" s="18">
        <f t="shared" si="244"/>
        <v>0.66310211182749601</v>
      </c>
      <c r="BZ89" t="str">
        <f t="shared" si="261"/>
        <v>32 Health and social care associate professionals</v>
      </c>
      <c r="CA89" s="18">
        <f t="shared" si="245"/>
        <v>2.9665073680915643</v>
      </c>
      <c r="CB89" s="18">
        <f t="shared" si="245"/>
        <v>-6.3882192322432978</v>
      </c>
      <c r="CC89" s="18">
        <f t="shared" si="245"/>
        <v>-3.1345840704520511</v>
      </c>
      <c r="CD89" s="18">
        <f t="shared" si="245"/>
        <v>-2.7798496071362533</v>
      </c>
      <c r="CE89" s="18">
        <f t="shared" si="246"/>
        <v>-3.1201248041226259</v>
      </c>
      <c r="CG89" s="18">
        <f t="shared" si="247"/>
        <v>-2.8982385367348318</v>
      </c>
      <c r="CH89" s="18">
        <f t="shared" si="248"/>
        <v>1.8106227468287051</v>
      </c>
      <c r="CI89" s="18">
        <f t="shared" si="249"/>
        <v>-0.32628518121298189</v>
      </c>
      <c r="CK89" t="str">
        <f t="shared" si="262"/>
        <v>32 Health and social care associate professionals</v>
      </c>
      <c r="CL89" s="18">
        <f t="shared" si="250"/>
        <v>-0.53712768942454359</v>
      </c>
      <c r="CM89" s="18">
        <f t="shared" si="250"/>
        <v>39.514658419007056</v>
      </c>
      <c r="CN89" s="18">
        <f t="shared" si="250"/>
        <v>1.6734889012902876</v>
      </c>
      <c r="CO89" s="18">
        <f t="shared" si="250"/>
        <v>2.1936988668556312</v>
      </c>
      <c r="CP89" s="18">
        <f t="shared" si="251"/>
        <v>4.035420925559885</v>
      </c>
      <c r="CR89" s="18">
        <f t="shared" si="252"/>
        <v>2.0200004775271063</v>
      </c>
      <c r="CS89" s="18">
        <f t="shared" si="253"/>
        <v>2.847111477359765</v>
      </c>
      <c r="CT89" s="18">
        <f t="shared" si="254"/>
        <v>4.274096920831516</v>
      </c>
    </row>
    <row r="90" spans="1:98" x14ac:dyDescent="0.2">
      <c r="A90" t="str">
        <f t="shared" si="209"/>
        <v>33 Protective service occupations</v>
      </c>
      <c r="B90" s="18">
        <f t="shared" si="210"/>
        <v>4.1403649747560944</v>
      </c>
      <c r="C90" s="18">
        <f t="shared" si="210"/>
        <v>4.6188696108193428</v>
      </c>
      <c r="D90" s="18">
        <f t="shared" si="210"/>
        <v>13.03368174454349</v>
      </c>
      <c r="E90" s="18">
        <f t="shared" si="210"/>
        <v>6.0230116896996089</v>
      </c>
      <c r="F90" s="18">
        <f t="shared" si="211"/>
        <v>8.0757286854285404</v>
      </c>
      <c r="H90" s="18">
        <f t="shared" si="212"/>
        <v>8.310206122010344</v>
      </c>
      <c r="I90" s="18">
        <f t="shared" si="213"/>
        <v>3.6065410589378732</v>
      </c>
      <c r="J90" s="18">
        <f t="shared" si="214"/>
        <v>9.7062748319676206</v>
      </c>
      <c r="L90" t="str">
        <f t="shared" si="255"/>
        <v>33 Protective service occupations</v>
      </c>
      <c r="M90" s="18">
        <f t="shared" si="215"/>
        <v>5.3417431530851101</v>
      </c>
      <c r="N90" s="18">
        <f t="shared" si="215"/>
        <v>4.5359484199730016</v>
      </c>
      <c r="O90" s="18">
        <f t="shared" si="215"/>
        <v>11.099009180681785</v>
      </c>
      <c r="P90" s="18">
        <f t="shared" si="215"/>
        <v>6.2309310671221807</v>
      </c>
      <c r="Q90" s="18">
        <f t="shared" si="216"/>
        <v>7.6205988859013418</v>
      </c>
      <c r="S90" s="18">
        <f t="shared" si="217"/>
        <v>7.8294492932593496</v>
      </c>
      <c r="T90" s="18">
        <f t="shared" si="218"/>
        <v>3.3462135737409859</v>
      </c>
      <c r="U90" s="18">
        <f t="shared" si="219"/>
        <v>9.1848489741036321</v>
      </c>
      <c r="W90" t="str">
        <f t="shared" si="256"/>
        <v>33 Protective service occupations</v>
      </c>
      <c r="X90" s="18">
        <f t="shared" si="220"/>
        <v>1.4108503128116956</v>
      </c>
      <c r="Y90" s="18">
        <f t="shared" si="220"/>
        <v>12.200770534906692</v>
      </c>
      <c r="Z90" s="18">
        <f t="shared" si="220"/>
        <v>6.7020351592697924</v>
      </c>
      <c r="AA90" s="18">
        <f t="shared" si="220"/>
        <v>3.12502432848909</v>
      </c>
      <c r="AB90" s="18">
        <f t="shared" si="221"/>
        <v>4.7806889405093367</v>
      </c>
      <c r="AD90" s="18">
        <f t="shared" si="222"/>
        <v>4.3038350736641195</v>
      </c>
      <c r="AE90" s="18">
        <f t="shared" si="223"/>
        <v>3.38931364910946</v>
      </c>
      <c r="AF90" s="18">
        <f t="shared" si="224"/>
        <v>6.3840914634724744</v>
      </c>
      <c r="AH90" t="str">
        <f t="shared" si="257"/>
        <v>33 Protective service occupations</v>
      </c>
      <c r="AI90" s="18">
        <f t="shared" si="225"/>
        <v>0.63082934755356312</v>
      </c>
      <c r="AJ90" s="18">
        <f t="shared" si="225"/>
        <v>13.174626514138321</v>
      </c>
      <c r="AK90" s="18">
        <f t="shared" si="225"/>
        <v>6.7520029830947736</v>
      </c>
      <c r="AL90" s="18">
        <f t="shared" si="225"/>
        <v>3.1625632957492433</v>
      </c>
      <c r="AM90" s="18">
        <f t="shared" si="226"/>
        <v>4.8764926281402721</v>
      </c>
      <c r="AO90" s="18">
        <f t="shared" si="227"/>
        <v>4.3454285828353978</v>
      </c>
      <c r="AP90" s="18">
        <f t="shared" si="228"/>
        <v>3.0895218248331524</v>
      </c>
      <c r="AQ90" s="18">
        <f t="shared" si="229"/>
        <v>6.2169250312021695</v>
      </c>
      <c r="AS90" t="str">
        <f t="shared" si="258"/>
        <v>33 Protective service occupations</v>
      </c>
      <c r="AT90" s="18">
        <f t="shared" si="230"/>
        <v>-2.8450907066620457</v>
      </c>
      <c r="AU90" s="18">
        <f t="shared" si="230"/>
        <v>11.848805098502702</v>
      </c>
      <c r="AV90" s="18">
        <f t="shared" si="230"/>
        <v>3.3252866360706346</v>
      </c>
      <c r="AW90" s="18">
        <f t="shared" si="230"/>
        <v>1.2984712677052146</v>
      </c>
      <c r="AX90" s="18">
        <f t="shared" si="231"/>
        <v>2.5606665566054954</v>
      </c>
      <c r="AZ90" s="18">
        <f t="shared" si="232"/>
        <v>1.9696199038607753</v>
      </c>
      <c r="BA90" s="18">
        <f t="shared" si="233"/>
        <v>2.5219330794951755</v>
      </c>
      <c r="BB90" s="18">
        <f t="shared" si="234"/>
        <v>3.9686665595218162</v>
      </c>
      <c r="BD90" t="str">
        <f t="shared" si="259"/>
        <v>33 Protective service occupations</v>
      </c>
      <c r="BE90" s="18">
        <f t="shared" si="235"/>
        <v>-1.2354285846949198</v>
      </c>
      <c r="BF90" s="18">
        <f t="shared" si="235"/>
        <v>3.987534799421133</v>
      </c>
      <c r="BG90" s="18">
        <f t="shared" si="235"/>
        <v>2.717092603122051</v>
      </c>
      <c r="BH90" s="18">
        <f t="shared" si="235"/>
        <v>0.17297891128207343</v>
      </c>
      <c r="BI90" s="18">
        <f t="shared" si="236"/>
        <v>1.1972702250865552</v>
      </c>
      <c r="BK90" s="18">
        <f t="shared" si="237"/>
        <v>1.0139371568997246</v>
      </c>
      <c r="BL90" s="18">
        <f t="shared" si="238"/>
        <v>1.6142064454675475</v>
      </c>
      <c r="BM90" s="18">
        <f t="shared" si="239"/>
        <v>2.4363895130288915</v>
      </c>
      <c r="BO90" t="str">
        <f t="shared" si="260"/>
        <v>33 Protective service occupations</v>
      </c>
      <c r="BP90" s="18">
        <f t="shared" si="240"/>
        <v>-1.772658263355753</v>
      </c>
      <c r="BQ90" s="18">
        <f t="shared" si="240"/>
        <v>8.5863113918716714</v>
      </c>
      <c r="BR90" s="18">
        <f t="shared" si="240"/>
        <v>0.23281803632153597</v>
      </c>
      <c r="BS90" s="18">
        <f t="shared" si="240"/>
        <v>-2.8756675949681898</v>
      </c>
      <c r="BT90" s="18">
        <f t="shared" si="241"/>
        <v>-1.2285161707994874</v>
      </c>
      <c r="BV90" s="18">
        <f t="shared" si="242"/>
        <v>-1.8503674607977305</v>
      </c>
      <c r="BW90" s="18">
        <f t="shared" si="243"/>
        <v>1.696822917595564</v>
      </c>
      <c r="BX90" s="18">
        <f t="shared" si="244"/>
        <v>0.27954326809229713</v>
      </c>
      <c r="BZ90" t="str">
        <f t="shared" si="261"/>
        <v>33 Protective service occupations</v>
      </c>
      <c r="CA90" s="18">
        <f t="shared" si="245"/>
        <v>5.6307057930118809</v>
      </c>
      <c r="CB90" s="18">
        <f t="shared" si="245"/>
        <v>1.3805795750251759</v>
      </c>
      <c r="CC90" s="18">
        <f t="shared" si="245"/>
        <v>2.7230924000060552</v>
      </c>
      <c r="CD90" s="18">
        <f t="shared" si="245"/>
        <v>0.34733662849970592</v>
      </c>
      <c r="CE90" s="18">
        <f t="shared" si="246"/>
        <v>1.1485371027159408</v>
      </c>
      <c r="CG90" s="18">
        <f t="shared" si="247"/>
        <v>1.1330865017485925</v>
      </c>
      <c r="CH90" s="18">
        <f t="shared" si="248"/>
        <v>2.00235824868229</v>
      </c>
      <c r="CI90" s="18">
        <f t="shared" si="249"/>
        <v>2.8777694783023611</v>
      </c>
      <c r="CK90" t="str">
        <f t="shared" si="262"/>
        <v>33 Protective service occupations</v>
      </c>
      <c r="CL90" s="18">
        <f t="shared" si="250"/>
        <v>-2.9937307237698052</v>
      </c>
      <c r="CM90" s="18">
        <f t="shared" si="250"/>
        <v>44.497336387099715</v>
      </c>
      <c r="CN90" s="18">
        <f t="shared" si="250"/>
        <v>-3.3950073021250748</v>
      </c>
      <c r="CO90" s="18">
        <f t="shared" si="250"/>
        <v>1.9105844940662253</v>
      </c>
      <c r="CP90" s="18">
        <f t="shared" si="251"/>
        <v>2.4331820483704636</v>
      </c>
      <c r="CR90" s="18">
        <f t="shared" si="252"/>
        <v>0.11044356400859989</v>
      </c>
      <c r="CS90" s="18">
        <f t="shared" si="253"/>
        <v>1.2111621461634803</v>
      </c>
      <c r="CT90" s="18">
        <f t="shared" si="254"/>
        <v>1.3045939508478543</v>
      </c>
    </row>
    <row r="91" spans="1:98" x14ac:dyDescent="0.2">
      <c r="A91" t="str">
        <f t="shared" si="209"/>
        <v>34 Culture, media and sports occupations</v>
      </c>
      <c r="B91" s="18">
        <f t="shared" si="210"/>
        <v>14.778806704837976</v>
      </c>
      <c r="C91" s="18">
        <f t="shared" si="210"/>
        <v>-8.5710515996959113</v>
      </c>
      <c r="D91" s="18">
        <f t="shared" si="210"/>
        <v>4.7996405461161906</v>
      </c>
      <c r="E91" s="18">
        <f t="shared" si="210"/>
        <v>4.4551545063375109</v>
      </c>
      <c r="F91" s="18">
        <f t="shared" si="211"/>
        <v>3.6958415494227959</v>
      </c>
      <c r="H91" s="18">
        <f t="shared" si="212"/>
        <v>4.5698571846290559</v>
      </c>
      <c r="I91" s="18">
        <f t="shared" si="213"/>
        <v>3.9212353783340648</v>
      </c>
      <c r="J91" s="18">
        <f t="shared" si="214"/>
        <v>6.9385824186553036</v>
      </c>
      <c r="L91" t="str">
        <f t="shared" si="255"/>
        <v>34 Culture, media and sports occupations</v>
      </c>
      <c r="M91" s="18">
        <f t="shared" si="215"/>
        <v>7.3308870385197178</v>
      </c>
      <c r="N91" s="18">
        <f t="shared" si="215"/>
        <v>0.43898009590315201</v>
      </c>
      <c r="O91" s="18">
        <f t="shared" si="215"/>
        <v>5.604059445596965</v>
      </c>
      <c r="P91" s="18">
        <f t="shared" si="215"/>
        <v>4.527253181391333</v>
      </c>
      <c r="Q91" s="18">
        <f t="shared" si="216"/>
        <v>4.6014117762748441</v>
      </c>
      <c r="S91" s="18">
        <f t="shared" si="217"/>
        <v>4.8849630628679641</v>
      </c>
      <c r="T91" s="18">
        <f t="shared" si="218"/>
        <v>3.9509661155685771</v>
      </c>
      <c r="U91" s="18">
        <f t="shared" si="219"/>
        <v>7.189578087750359</v>
      </c>
      <c r="W91" t="str">
        <f t="shared" si="256"/>
        <v>34 Culture, media and sports occupations</v>
      </c>
      <c r="X91" s="18">
        <f t="shared" si="220"/>
        <v>-0.34210743592716364</v>
      </c>
      <c r="Y91" s="18">
        <f t="shared" si="220"/>
        <v>-1.1658994053105887</v>
      </c>
      <c r="Z91" s="18">
        <f t="shared" si="220"/>
        <v>1.7526931679166191</v>
      </c>
      <c r="AA91" s="18">
        <f t="shared" si="220"/>
        <v>1.0451701128970425</v>
      </c>
      <c r="AB91" s="18">
        <f t="shared" si="221"/>
        <v>1.1258065141449114</v>
      </c>
      <c r="AD91" s="18">
        <f t="shared" si="222"/>
        <v>1.2804628059322365</v>
      </c>
      <c r="AE91" s="18">
        <f t="shared" si="223"/>
        <v>3.0649906393273918</v>
      </c>
      <c r="AF91" s="18">
        <f t="shared" si="224"/>
        <v>3.9308163960909415</v>
      </c>
      <c r="AH91" t="str">
        <f t="shared" si="257"/>
        <v>34 Culture, media and sports occupations</v>
      </c>
      <c r="AI91" s="18">
        <f t="shared" si="225"/>
        <v>-2.5385923754276618</v>
      </c>
      <c r="AJ91" s="18">
        <f t="shared" si="225"/>
        <v>20.684924777602532</v>
      </c>
      <c r="AK91" s="18">
        <f t="shared" si="225"/>
        <v>1.8376186639934122</v>
      </c>
      <c r="AL91" s="18">
        <f t="shared" si="225"/>
        <v>2.5273405349702127</v>
      </c>
      <c r="AM91" s="18">
        <f t="shared" si="226"/>
        <v>3.3592728337520361</v>
      </c>
      <c r="AO91" s="18">
        <f t="shared" si="227"/>
        <v>2.2969157651334893</v>
      </c>
      <c r="AP91" s="18">
        <f t="shared" si="228"/>
        <v>3.2175466039508827</v>
      </c>
      <c r="AQ91" s="18">
        <f t="shared" si="229"/>
        <v>4.7778143688340435</v>
      </c>
      <c r="AS91" t="str">
        <f t="shared" si="258"/>
        <v>34 Culture, media and sports occupations</v>
      </c>
      <c r="AT91" s="18">
        <f t="shared" si="230"/>
        <v>-2.1170100883722176</v>
      </c>
      <c r="AU91" s="18">
        <f t="shared" si="230"/>
        <v>-0.54136373602167165</v>
      </c>
      <c r="AV91" s="18">
        <f t="shared" si="230"/>
        <v>0.47593541666839378</v>
      </c>
      <c r="AW91" s="18">
        <f t="shared" si="230"/>
        <v>0.5412337919485477</v>
      </c>
      <c r="AX91" s="18">
        <f t="shared" si="231"/>
        <v>0.45283104242497263</v>
      </c>
      <c r="AZ91" s="18">
        <f t="shared" si="232"/>
        <v>0.51946295301588119</v>
      </c>
      <c r="BA91" s="18">
        <f t="shared" si="233"/>
        <v>2.7858022300111696</v>
      </c>
      <c r="BB91" s="18">
        <f t="shared" si="234"/>
        <v>3.1436804423798703</v>
      </c>
      <c r="BD91" t="str">
        <f t="shared" si="259"/>
        <v>34 Culture, media and sports occupations</v>
      </c>
      <c r="BE91" s="18">
        <f t="shared" si="235"/>
        <v>0.45671557131392593</v>
      </c>
      <c r="BF91" s="18">
        <f t="shared" si="235"/>
        <v>-7.6518403807871005</v>
      </c>
      <c r="BG91" s="18">
        <f t="shared" si="235"/>
        <v>6.9790699786342891E-2</v>
      </c>
      <c r="BH91" s="18">
        <f t="shared" si="235"/>
        <v>1.1754892516518956</v>
      </c>
      <c r="BI91" s="18">
        <f t="shared" si="236"/>
        <v>0.2549952775574571</v>
      </c>
      <c r="BK91" s="18">
        <f t="shared" si="237"/>
        <v>0.80557222832096098</v>
      </c>
      <c r="BL91" s="18">
        <f t="shared" si="238"/>
        <v>2.3020387281356358</v>
      </c>
      <c r="BM91" s="18">
        <f t="shared" si="239"/>
        <v>2.8971620920400509</v>
      </c>
      <c r="BO91" t="str">
        <f t="shared" si="260"/>
        <v>34 Culture, media and sports occupations</v>
      </c>
      <c r="BP91" s="18">
        <f t="shared" si="240"/>
        <v>-3.1892420936010413</v>
      </c>
      <c r="BQ91" s="18">
        <f t="shared" si="240"/>
        <v>-14.639944380571922</v>
      </c>
      <c r="BR91" s="18">
        <f t="shared" si="240"/>
        <v>-5.6033370547714956</v>
      </c>
      <c r="BS91" s="18">
        <f t="shared" si="240"/>
        <v>-6.2086225097208185</v>
      </c>
      <c r="BT91" s="18">
        <f t="shared" si="241"/>
        <v>-6.5715400680707914</v>
      </c>
      <c r="BV91" s="18">
        <f t="shared" si="242"/>
        <v>-6.007293167265459</v>
      </c>
      <c r="BW91" s="18">
        <f t="shared" si="243"/>
        <v>1.5311611811363424</v>
      </c>
      <c r="BX91" s="18">
        <f t="shared" si="244"/>
        <v>-2.8227336277558468</v>
      </c>
      <c r="BZ91" t="str">
        <f t="shared" si="261"/>
        <v>34 Culture, media and sports occupations</v>
      </c>
      <c r="CA91" s="18">
        <f t="shared" si="245"/>
        <v>4.2771009166377327</v>
      </c>
      <c r="CB91" s="18">
        <f t="shared" si="245"/>
        <v>-9.9380617660350659</v>
      </c>
      <c r="CC91" s="18">
        <f t="shared" si="245"/>
        <v>-3.6556771061444615</v>
      </c>
      <c r="CD91" s="18">
        <f t="shared" si="245"/>
        <v>-2.4036669594496129</v>
      </c>
      <c r="CE91" s="18">
        <f t="shared" si="246"/>
        <v>-3.2835307807578595</v>
      </c>
      <c r="CG91" s="18">
        <f t="shared" si="247"/>
        <v>-2.822801098550598</v>
      </c>
      <c r="CH91" s="18">
        <f t="shared" si="248"/>
        <v>1.6451986215775483</v>
      </c>
      <c r="CI91" s="18">
        <f t="shared" si="249"/>
        <v>-0.49579680250427804</v>
      </c>
      <c r="CK91" t="str">
        <f t="shared" si="262"/>
        <v>34 Culture, media and sports occupations</v>
      </c>
      <c r="CL91" s="18">
        <f t="shared" si="250"/>
        <v>5.9630543975792261</v>
      </c>
      <c r="CM91" s="18">
        <f t="shared" si="250"/>
        <v>17.329510977964713</v>
      </c>
      <c r="CN91" s="18">
        <f t="shared" si="250"/>
        <v>-1.975768486576357</v>
      </c>
      <c r="CO91" s="18">
        <f t="shared" si="250"/>
        <v>-1.1998165761563651</v>
      </c>
      <c r="CP91" s="18">
        <f t="shared" si="251"/>
        <v>-0.37846022332985729</v>
      </c>
      <c r="CR91" s="18">
        <f t="shared" si="252"/>
        <v>-1.4591473087395723</v>
      </c>
      <c r="CS91" s="18">
        <f t="shared" si="253"/>
        <v>1.8098392875780744</v>
      </c>
      <c r="CT91" s="18">
        <f t="shared" si="254"/>
        <v>0.70328957671337289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5.3599674852472523</v>
      </c>
      <c r="C92" s="18">
        <f t="shared" si="210"/>
        <v>-2.5470614329648478</v>
      </c>
      <c r="D92" s="18">
        <f t="shared" si="210"/>
        <v>5.6375737546160209</v>
      </c>
      <c r="E92" s="18">
        <f t="shared" si="210"/>
        <v>4.5832412404563705</v>
      </c>
      <c r="F92" s="18">
        <f t="shared" si="211"/>
        <v>4.4495925441759177</v>
      </c>
      <c r="H92" s="18">
        <f t="shared" si="212"/>
        <v>4.933510980271727</v>
      </c>
      <c r="I92" s="18">
        <f t="shared" si="213"/>
        <v>3.6331101336110283</v>
      </c>
      <c r="J92" s="18">
        <f t="shared" si="214"/>
        <v>7.0211674291092097</v>
      </c>
      <c r="L92" t="str">
        <f t="shared" si="255"/>
        <v>35 Business and public service associate professionals</v>
      </c>
      <c r="M92" s="18">
        <f t="shared" si="215"/>
        <v>6.023645135613731</v>
      </c>
      <c r="N92" s="18">
        <f t="shared" si="215"/>
        <v>4.1681097951597135</v>
      </c>
      <c r="O92" s="18">
        <f t="shared" si="215"/>
        <v>4.5245520108931236</v>
      </c>
      <c r="P92" s="18">
        <f t="shared" si="215"/>
        <v>3.8173351985608228</v>
      </c>
      <c r="Q92" s="18">
        <f t="shared" si="216"/>
        <v>4.0597601589085874</v>
      </c>
      <c r="S92" s="18">
        <f t="shared" si="217"/>
        <v>4.0525408581987055</v>
      </c>
      <c r="T92" s="18">
        <f t="shared" si="218"/>
        <v>3.5605359510429979</v>
      </c>
      <c r="U92" s="18">
        <f t="shared" si="219"/>
        <v>6.3124820140045612</v>
      </c>
      <c r="W92" t="str">
        <f t="shared" si="256"/>
        <v>35 Business and public service associate professionals</v>
      </c>
      <c r="X92" s="18">
        <f t="shared" si="220"/>
        <v>6.0394570415933657E-2</v>
      </c>
      <c r="Y92" s="18">
        <f t="shared" si="220"/>
        <v>4.0617525406895227</v>
      </c>
      <c r="Z92" s="18">
        <f t="shared" si="220"/>
        <v>0.65923406349246427</v>
      </c>
      <c r="AA92" s="18">
        <f t="shared" si="220"/>
        <v>0.51383774676729832</v>
      </c>
      <c r="AB92" s="18">
        <f t="shared" si="221"/>
        <v>0.77750734224069085</v>
      </c>
      <c r="AD92" s="18">
        <f t="shared" si="222"/>
        <v>0.56227983552810112</v>
      </c>
      <c r="AE92" s="18">
        <f t="shared" si="223"/>
        <v>2.978531332654577</v>
      </c>
      <c r="AF92" s="18">
        <f t="shared" si="224"/>
        <v>3.3565204394741643</v>
      </c>
      <c r="AH92" t="str">
        <f t="shared" si="257"/>
        <v>35 Business and public service associate professionals</v>
      </c>
      <c r="AI92" s="18">
        <f t="shared" si="225"/>
        <v>-3.3988979990273727E-2</v>
      </c>
      <c r="AJ92" s="18">
        <f t="shared" si="225"/>
        <v>10.998484253286334</v>
      </c>
      <c r="AK92" s="18">
        <f t="shared" si="225"/>
        <v>0.59513443161476332</v>
      </c>
      <c r="AL92" s="18">
        <f t="shared" si="225"/>
        <v>0.89102949186712355</v>
      </c>
      <c r="AM92" s="18">
        <f t="shared" si="226"/>
        <v>1.4017537729042795</v>
      </c>
      <c r="AO92" s="18">
        <f t="shared" si="227"/>
        <v>0.79230122476292575</v>
      </c>
      <c r="AP92" s="18">
        <f t="shared" si="228"/>
        <v>2.8495182559481913</v>
      </c>
      <c r="AQ92" s="18">
        <f t="shared" si="229"/>
        <v>3.3941870631680082</v>
      </c>
      <c r="AS92" t="str">
        <f t="shared" si="258"/>
        <v>35 Business and public service associate professionals</v>
      </c>
      <c r="AT92" s="18">
        <f t="shared" si="230"/>
        <v>-0.94911085105827686</v>
      </c>
      <c r="AU92" s="18">
        <f t="shared" si="230"/>
        <v>6.1749245051892387</v>
      </c>
      <c r="AV92" s="18">
        <f t="shared" si="230"/>
        <v>6.3503499551953446E-2</v>
      </c>
      <c r="AW92" s="18">
        <f t="shared" si="230"/>
        <v>0.71142390417595625</v>
      </c>
      <c r="AX92" s="18">
        <f t="shared" si="231"/>
        <v>0.84090635013149839</v>
      </c>
      <c r="AZ92" s="18">
        <f t="shared" si="232"/>
        <v>0.49498562304757243</v>
      </c>
      <c r="BA92" s="18">
        <f t="shared" si="233"/>
        <v>2.7562826205909552</v>
      </c>
      <c r="BB92" s="18">
        <f t="shared" si="234"/>
        <v>3.0984462340040819</v>
      </c>
      <c r="BD92" t="str">
        <f t="shared" si="259"/>
        <v>35 Business and public service associate professionals</v>
      </c>
      <c r="BE92" s="18">
        <f t="shared" si="235"/>
        <v>1.8734122841227885</v>
      </c>
      <c r="BF92" s="18">
        <f t="shared" si="235"/>
        <v>3.9420229370124904</v>
      </c>
      <c r="BG92" s="18">
        <f t="shared" si="235"/>
        <v>-1.5195806312999549</v>
      </c>
      <c r="BH92" s="18">
        <f t="shared" si="235"/>
        <v>0.13660605506229384</v>
      </c>
      <c r="BI92" s="18">
        <f t="shared" si="236"/>
        <v>-0.15143434227125052</v>
      </c>
      <c r="BK92" s="18">
        <f t="shared" si="237"/>
        <v>-0.41852802100593722</v>
      </c>
      <c r="BL92" s="18">
        <f t="shared" si="238"/>
        <v>2.1256146960393796</v>
      </c>
      <c r="BM92" s="18">
        <f t="shared" si="239"/>
        <v>1.8163408735799358</v>
      </c>
      <c r="BO92" t="str">
        <f t="shared" si="260"/>
        <v>35 Business and public service associate professionals</v>
      </c>
      <c r="BP92" s="18">
        <f t="shared" si="240"/>
        <v>-0.91748699072264905</v>
      </c>
      <c r="BQ92" s="18">
        <f t="shared" si="240"/>
        <v>6.7060759628030597</v>
      </c>
      <c r="BR92" s="18">
        <f t="shared" si="240"/>
        <v>-4.4261519064563659</v>
      </c>
      <c r="BS92" s="18">
        <f t="shared" si="240"/>
        <v>-2.6765143074054643</v>
      </c>
      <c r="BT92" s="18">
        <f t="shared" si="241"/>
        <v>-2.6684103778228829</v>
      </c>
      <c r="BV92" s="18">
        <f t="shared" si="242"/>
        <v>-3.2632570802318628</v>
      </c>
      <c r="BW92" s="18">
        <f t="shared" si="243"/>
        <v>1.7931482707987945</v>
      </c>
      <c r="BX92" s="18">
        <f t="shared" si="244"/>
        <v>-0.60162352776662598</v>
      </c>
      <c r="BZ92" t="str">
        <f t="shared" si="261"/>
        <v>35 Business and public service associate professionals</v>
      </c>
      <c r="CA92" s="18">
        <f t="shared" si="245"/>
        <v>5.9741196674066854</v>
      </c>
      <c r="CB92" s="18">
        <f t="shared" si="245"/>
        <v>-5.0849397972899553</v>
      </c>
      <c r="CC92" s="18">
        <f t="shared" si="245"/>
        <v>-3.8610505746911272</v>
      </c>
      <c r="CD92" s="18">
        <f t="shared" si="245"/>
        <v>-3.0126351204174395</v>
      </c>
      <c r="CE92" s="18">
        <f t="shared" si="246"/>
        <v>-3.4090418574752368</v>
      </c>
      <c r="CG92" s="18">
        <f t="shared" si="247"/>
        <v>-3.2962689335766959</v>
      </c>
      <c r="CH92" s="18">
        <f t="shared" si="248"/>
        <v>1.4689441944451653</v>
      </c>
      <c r="CI92" s="18">
        <f t="shared" si="249"/>
        <v>-1.0825983710882947</v>
      </c>
      <c r="CK92" t="str">
        <f t="shared" si="262"/>
        <v>35 Business and public service associate professionals</v>
      </c>
      <c r="CL92" s="18">
        <f t="shared" si="250"/>
        <v>2.1904293376353579</v>
      </c>
      <c r="CM92" s="18">
        <f t="shared" si="250"/>
        <v>27.807964630980585</v>
      </c>
      <c r="CN92" s="18">
        <f t="shared" si="250"/>
        <v>-6.3926932632184741</v>
      </c>
      <c r="CO92" s="18">
        <f t="shared" si="250"/>
        <v>-2.1071266306936343</v>
      </c>
      <c r="CP92" s="18">
        <f t="shared" si="251"/>
        <v>-1.8447373769566289</v>
      </c>
      <c r="CR92" s="18">
        <f t="shared" si="252"/>
        <v>-3.5570171387823035</v>
      </c>
      <c r="CS92" s="18">
        <f t="shared" si="253"/>
        <v>1.3991529701754324</v>
      </c>
      <c r="CT92" s="18">
        <f t="shared" si="254"/>
        <v>-1.3741407636024938</v>
      </c>
    </row>
    <row r="93" spans="1:98" x14ac:dyDescent="0.2">
      <c r="A93" t="str">
        <f t="shared" si="209"/>
        <v>41 Administrative occupations</v>
      </c>
      <c r="B93" s="18">
        <f t="shared" si="210"/>
        <v>5.4491984342174504</v>
      </c>
      <c r="C93" s="18">
        <f t="shared" si="210"/>
        <v>-9.6572915610815269E-2</v>
      </c>
      <c r="D93" s="18">
        <f t="shared" si="210"/>
        <v>5.779067193800036</v>
      </c>
      <c r="E93" s="18">
        <f t="shared" si="210"/>
        <v>5.3268661215676527</v>
      </c>
      <c r="F93" s="18">
        <f t="shared" si="211"/>
        <v>5.1200762459534976</v>
      </c>
      <c r="H93" s="18">
        <f t="shared" si="212"/>
        <v>5.4773846097873946</v>
      </c>
      <c r="I93" s="18">
        <f t="shared" si="213"/>
        <v>4.2667761371209645</v>
      </c>
      <c r="J93" s="18">
        <f t="shared" si="214"/>
        <v>7.827019362687615</v>
      </c>
      <c r="L93" t="str">
        <f t="shared" si="255"/>
        <v>41 Administrative occupations</v>
      </c>
      <c r="M93" s="18">
        <f t="shared" si="215"/>
        <v>4.7522223337446601</v>
      </c>
      <c r="N93" s="18">
        <f t="shared" si="215"/>
        <v>7.3526875299475991</v>
      </c>
      <c r="O93" s="18">
        <f t="shared" si="215"/>
        <v>4.8736519689398738</v>
      </c>
      <c r="P93" s="18">
        <f t="shared" si="215"/>
        <v>4.6913751537302817</v>
      </c>
      <c r="Q93" s="18">
        <f t="shared" si="216"/>
        <v>4.9127739598086695</v>
      </c>
      <c r="S93" s="18">
        <f t="shared" si="217"/>
        <v>4.7520988639983219</v>
      </c>
      <c r="T93" s="18">
        <f t="shared" si="218"/>
        <v>4.0482064918252458</v>
      </c>
      <c r="U93" s="18">
        <f t="shared" si="219"/>
        <v>7.1560645569238357</v>
      </c>
      <c r="W93" t="str">
        <f t="shared" si="256"/>
        <v>41 Administrative occupations</v>
      </c>
      <c r="X93" s="18">
        <f t="shared" si="220"/>
        <v>-1.0461273014186312</v>
      </c>
      <c r="Y93" s="18">
        <f t="shared" si="220"/>
        <v>12.515111473991247</v>
      </c>
      <c r="Z93" s="18">
        <f t="shared" si="220"/>
        <v>1.7762135875127205</v>
      </c>
      <c r="AA93" s="18">
        <f t="shared" si="220"/>
        <v>1.5895785581340638</v>
      </c>
      <c r="AB93" s="18">
        <f t="shared" si="221"/>
        <v>2.2988774463497563</v>
      </c>
      <c r="AD93" s="18">
        <f t="shared" si="222"/>
        <v>1.6517521760898823</v>
      </c>
      <c r="AE93" s="18">
        <f t="shared" si="223"/>
        <v>3.4518547853950476</v>
      </c>
      <c r="AF93" s="18">
        <f t="shared" si="224"/>
        <v>4.5250851656945201</v>
      </c>
      <c r="AH93" t="str">
        <f t="shared" si="257"/>
        <v>41 Administrative occupations</v>
      </c>
      <c r="AI93" s="18">
        <f t="shared" si="225"/>
        <v>-1.0716568685219752</v>
      </c>
      <c r="AJ93" s="18">
        <f t="shared" si="225"/>
        <v>10.479292626315084</v>
      </c>
      <c r="AK93" s="18">
        <f t="shared" si="225"/>
        <v>1.0111393057038898</v>
      </c>
      <c r="AL93" s="18">
        <f t="shared" si="225"/>
        <v>1.2543958053045756</v>
      </c>
      <c r="AM93" s="18">
        <f t="shared" si="226"/>
        <v>1.731191507446761</v>
      </c>
      <c r="AO93" s="18">
        <f t="shared" si="227"/>
        <v>1.173245284579405</v>
      </c>
      <c r="AP93" s="18">
        <f t="shared" si="228"/>
        <v>3.4425059731397978</v>
      </c>
      <c r="AQ93" s="18">
        <f t="shared" si="229"/>
        <v>4.1964225586968107</v>
      </c>
      <c r="AS93" t="str">
        <f t="shared" si="258"/>
        <v>41 Administrative occupations</v>
      </c>
      <c r="AT93" s="18">
        <f t="shared" si="230"/>
        <v>-1.2303290579487425</v>
      </c>
      <c r="AU93" s="18">
        <f t="shared" si="230"/>
        <v>10.628989321417293</v>
      </c>
      <c r="AV93" s="18">
        <f t="shared" si="230"/>
        <v>0.76583367897311572</v>
      </c>
      <c r="AW93" s="18">
        <f t="shared" si="230"/>
        <v>1.2746129446963517</v>
      </c>
      <c r="AX93" s="18">
        <f t="shared" si="231"/>
        <v>1.6752118726708565</v>
      </c>
      <c r="AZ93" s="18">
        <f t="shared" si="232"/>
        <v>1.1047350625466024</v>
      </c>
      <c r="BA93" s="18">
        <f t="shared" si="233"/>
        <v>3.229868016744164</v>
      </c>
      <c r="BB93" s="18">
        <f t="shared" si="234"/>
        <v>3.9581507941971239</v>
      </c>
      <c r="BD93" t="str">
        <f t="shared" si="259"/>
        <v>41 Administrative occupations</v>
      </c>
      <c r="BE93" s="18">
        <f t="shared" si="235"/>
        <v>0.62940165573706075</v>
      </c>
      <c r="BF93" s="18">
        <f t="shared" si="235"/>
        <v>2.1394022882282426</v>
      </c>
      <c r="BG93" s="18">
        <f t="shared" si="235"/>
        <v>-1.7291814052032395</v>
      </c>
      <c r="BH93" s="18">
        <f t="shared" si="235"/>
        <v>-1.0577238359137153</v>
      </c>
      <c r="BI93" s="18">
        <f t="shared" si="236"/>
        <v>-1.0716086982733186</v>
      </c>
      <c r="BK93" s="18">
        <f t="shared" si="237"/>
        <v>-1.2820512488409541</v>
      </c>
      <c r="BL93" s="18">
        <f t="shared" si="238"/>
        <v>2.3085270007901615</v>
      </c>
      <c r="BM93" s="18">
        <f t="shared" si="239"/>
        <v>1.4021274537321382</v>
      </c>
      <c r="BO93" t="str">
        <f t="shared" si="260"/>
        <v>41 Administrative occupations</v>
      </c>
      <c r="BP93" s="18">
        <f t="shared" si="240"/>
        <v>-2.3590548794588995</v>
      </c>
      <c r="BQ93" s="18">
        <f t="shared" si="240"/>
        <v>-3.8031390821341438</v>
      </c>
      <c r="BR93" s="18">
        <f t="shared" si="240"/>
        <v>-4.9651346798442635</v>
      </c>
      <c r="BS93" s="18">
        <f t="shared" si="240"/>
        <v>-4.6799447375936554</v>
      </c>
      <c r="BT93" s="18">
        <f t="shared" si="241"/>
        <v>-4.7146440196989996</v>
      </c>
      <c r="BV93" s="18">
        <f t="shared" si="242"/>
        <v>-4.7751030168431408</v>
      </c>
      <c r="BW93" s="18">
        <f t="shared" si="243"/>
        <v>1.8064094698491795</v>
      </c>
      <c r="BX93" s="18">
        <f t="shared" si="244"/>
        <v>-1.5752035183668744</v>
      </c>
      <c r="BZ93" t="str">
        <f t="shared" si="261"/>
        <v>41 Administrative occupations</v>
      </c>
      <c r="CA93" s="18">
        <f t="shared" si="245"/>
        <v>0.84451054319041319</v>
      </c>
      <c r="CB93" s="18">
        <f t="shared" si="245"/>
        <v>2.4642801715144547</v>
      </c>
      <c r="CC93" s="18">
        <f t="shared" si="245"/>
        <v>-7.1467155880221007</v>
      </c>
      <c r="CD93" s="18">
        <f t="shared" si="245"/>
        <v>-8.4366491637493546</v>
      </c>
      <c r="CE93" s="18">
        <f t="shared" si="246"/>
        <v>-7.3866750387428626</v>
      </c>
      <c r="CG93" s="18">
        <f t="shared" si="247"/>
        <v>-8.008674807873339</v>
      </c>
      <c r="CH93" s="18">
        <f t="shared" si="248"/>
        <v>1.194156456804496</v>
      </c>
      <c r="CI93" s="18">
        <f t="shared" si="249"/>
        <v>-4.7648683978021573</v>
      </c>
      <c r="CK93" t="str">
        <f t="shared" si="262"/>
        <v>41 Administrative occupations</v>
      </c>
      <c r="CL93" s="18">
        <f t="shared" si="250"/>
        <v>-5.1707338488569015</v>
      </c>
      <c r="CM93" s="18">
        <f t="shared" si="250"/>
        <v>14.339160104281046</v>
      </c>
      <c r="CN93" s="18">
        <f t="shared" si="250"/>
        <v>-8.2289057057562847</v>
      </c>
      <c r="CO93" s="18">
        <f t="shared" si="250"/>
        <v>-7.1568176727726751</v>
      </c>
      <c r="CP93" s="18">
        <f t="shared" si="251"/>
        <v>-6.2812374415662564</v>
      </c>
      <c r="CR93" s="18">
        <f t="shared" si="252"/>
        <v>-7.515564767787442</v>
      </c>
      <c r="CS93" s="18">
        <f t="shared" si="253"/>
        <v>1.1010822097545336</v>
      </c>
      <c r="CT93" s="18">
        <f t="shared" si="254"/>
        <v>-4.6666620985109875</v>
      </c>
    </row>
    <row r="94" spans="1:98" x14ac:dyDescent="0.2">
      <c r="A94" t="str">
        <f t="shared" si="209"/>
        <v>42 Secretarial and related occupations</v>
      </c>
      <c r="B94" s="18">
        <f t="shared" si="210"/>
        <v>8.7461805976951403</v>
      </c>
      <c r="C94" s="18">
        <f t="shared" si="210"/>
        <v>-13.072146205544188</v>
      </c>
      <c r="D94" s="18">
        <f t="shared" si="210"/>
        <v>11.663719816668539</v>
      </c>
      <c r="E94" s="18">
        <f t="shared" si="210"/>
        <v>8.3797521454139314</v>
      </c>
      <c r="F94" s="18">
        <f t="shared" si="211"/>
        <v>7.8977924528045529</v>
      </c>
      <c r="H94" s="18">
        <f t="shared" si="212"/>
        <v>9.4635342440303702</v>
      </c>
      <c r="I94" s="18">
        <f t="shared" si="213"/>
        <v>6.4592676298099949</v>
      </c>
      <c r="J94" s="18">
        <f t="shared" si="214"/>
        <v>11.952714914317353</v>
      </c>
      <c r="L94" t="str">
        <f t="shared" si="255"/>
        <v>42 Secretarial and related occupations</v>
      </c>
      <c r="M94" s="18">
        <f t="shared" si="215"/>
        <v>2.2286270531214569</v>
      </c>
      <c r="N94" s="18">
        <f t="shared" si="215"/>
        <v>6.0541426967095857</v>
      </c>
      <c r="O94" s="18">
        <f t="shared" si="215"/>
        <v>11.574280265428172</v>
      </c>
      <c r="P94" s="18">
        <f t="shared" si="215"/>
        <v>4.5751282722198638</v>
      </c>
      <c r="Q94" s="18">
        <f t="shared" si="216"/>
        <v>6.8075640964894824</v>
      </c>
      <c r="S94" s="18">
        <f t="shared" si="217"/>
        <v>6.857982078060032</v>
      </c>
      <c r="T94" s="18">
        <f t="shared" si="218"/>
        <v>5.2916093271891951</v>
      </c>
      <c r="U94" s="18">
        <f t="shared" si="219"/>
        <v>9.4446513446834857</v>
      </c>
      <c r="W94" t="str">
        <f t="shared" si="256"/>
        <v>42 Secretarial and related occupations</v>
      </c>
      <c r="X94" s="18">
        <f t="shared" si="220"/>
        <v>-2.3799916091046369</v>
      </c>
      <c r="Y94" s="18">
        <f t="shared" si="220"/>
        <v>6.6091040900257081</v>
      </c>
      <c r="Z94" s="18">
        <f t="shared" si="220"/>
        <v>9.4515631267824816</v>
      </c>
      <c r="AA94" s="18">
        <f t="shared" si="220"/>
        <v>6.5076962341693578</v>
      </c>
      <c r="AB94" s="18">
        <f t="shared" si="221"/>
        <v>7.4254366956205464</v>
      </c>
      <c r="AD94" s="18">
        <f t="shared" si="222"/>
        <v>7.4800805947273119</v>
      </c>
      <c r="AE94" s="18">
        <f t="shared" si="223"/>
        <v>5.277477878806125</v>
      </c>
      <c r="AF94" s="18">
        <f t="shared" si="224"/>
        <v>9.8873577219062536</v>
      </c>
      <c r="AH94" t="str">
        <f t="shared" si="257"/>
        <v>42 Secretarial and related occupations</v>
      </c>
      <c r="AI94" s="18">
        <f t="shared" si="225"/>
        <v>-4.910365210620804</v>
      </c>
      <c r="AJ94" s="18">
        <f t="shared" si="225"/>
        <v>15.977805908949684</v>
      </c>
      <c r="AK94" s="18">
        <f t="shared" si="225"/>
        <v>6.8650259378642442</v>
      </c>
      <c r="AL94" s="18">
        <f t="shared" si="225"/>
        <v>1.1135311067429488</v>
      </c>
      <c r="AM94" s="18">
        <f t="shared" si="226"/>
        <v>3.7624821966958821</v>
      </c>
      <c r="AO94" s="18">
        <f t="shared" si="227"/>
        <v>2.995452495100781</v>
      </c>
      <c r="AP94" s="18">
        <f t="shared" si="228"/>
        <v>4.4754061552770619</v>
      </c>
      <c r="AQ94" s="18">
        <f t="shared" si="229"/>
        <v>6.2575323386119264</v>
      </c>
      <c r="AS94" t="str">
        <f t="shared" si="258"/>
        <v>42 Secretarial and related occupations</v>
      </c>
      <c r="AT94" s="18">
        <f t="shared" si="230"/>
        <v>-5.4382994103666533</v>
      </c>
      <c r="AU94" s="18">
        <f t="shared" si="230"/>
        <v>21.829276933346108</v>
      </c>
      <c r="AV94" s="18">
        <f t="shared" si="230"/>
        <v>4.8040281687930175</v>
      </c>
      <c r="AW94" s="18">
        <f t="shared" si="230"/>
        <v>5.069119581468895</v>
      </c>
      <c r="AX94" s="18">
        <f t="shared" si="231"/>
        <v>5.9618493978864873</v>
      </c>
      <c r="AZ94" s="18">
        <f t="shared" si="232"/>
        <v>4.9806813583763487</v>
      </c>
      <c r="BA94" s="18">
        <f t="shared" si="233"/>
        <v>3.9271839798502572</v>
      </c>
      <c r="BB94" s="18">
        <f t="shared" si="234"/>
        <v>7.2449832253799418</v>
      </c>
      <c r="BD94" t="str">
        <f t="shared" si="259"/>
        <v>42 Secretarial and related occupations</v>
      </c>
      <c r="BE94" s="18">
        <f t="shared" si="235"/>
        <v>-1.0182794843846432</v>
      </c>
      <c r="BF94" s="18">
        <f t="shared" si="235"/>
        <v>-7.9145938581234532</v>
      </c>
      <c r="BG94" s="18">
        <f t="shared" si="235"/>
        <v>2.9487064060588652</v>
      </c>
      <c r="BH94" s="18">
        <f t="shared" si="235"/>
        <v>-9.0231714837279764</v>
      </c>
      <c r="BI94" s="18">
        <f t="shared" si="236"/>
        <v>-5.3680693484273734</v>
      </c>
      <c r="BK94" s="18">
        <f t="shared" si="237"/>
        <v>-5.1958184328953605</v>
      </c>
      <c r="BL94" s="18">
        <f t="shared" si="238"/>
        <v>2.1776664182830974</v>
      </c>
      <c r="BM94" s="18">
        <f t="shared" si="239"/>
        <v>-1.2294692909434524</v>
      </c>
      <c r="BO94" t="str">
        <f t="shared" si="260"/>
        <v>42 Secretarial and related occupations</v>
      </c>
      <c r="BP94" s="18">
        <f t="shared" si="240"/>
        <v>-4.2708296762879456</v>
      </c>
      <c r="BQ94" s="18">
        <f t="shared" si="240"/>
        <v>-15.834653749677752</v>
      </c>
      <c r="BR94" s="18">
        <f t="shared" si="240"/>
        <v>-3.8160878569113987</v>
      </c>
      <c r="BS94" s="18">
        <f t="shared" si="240"/>
        <v>-11.945454846518421</v>
      </c>
      <c r="BT94" s="18">
        <f t="shared" si="241"/>
        <v>-9.7369082589807032</v>
      </c>
      <c r="BV94" s="18">
        <f t="shared" si="242"/>
        <v>-9.3150263427191788</v>
      </c>
      <c r="BW94" s="18">
        <f t="shared" si="243"/>
        <v>1.74472626437987</v>
      </c>
      <c r="BX94" s="18">
        <f t="shared" si="244"/>
        <v>-4.1815559683403114</v>
      </c>
      <c r="BZ94" t="str">
        <f t="shared" si="261"/>
        <v>42 Secretarial and related occupations</v>
      </c>
      <c r="CA94" s="18">
        <f t="shared" si="245"/>
        <v>1.5284334184672455</v>
      </c>
      <c r="CB94" s="18">
        <f t="shared" si="245"/>
        <v>-4.7145665320458274</v>
      </c>
      <c r="CC94" s="18">
        <f t="shared" si="245"/>
        <v>-8.0170768879149872</v>
      </c>
      <c r="CD94" s="18">
        <f t="shared" si="245"/>
        <v>-10.218008737865203</v>
      </c>
      <c r="CE94" s="18">
        <f t="shared" si="246"/>
        <v>-9.1989375657968058</v>
      </c>
      <c r="CG94" s="18">
        <f t="shared" si="247"/>
        <v>-9.4902793474189391</v>
      </c>
      <c r="CH94" s="18">
        <f t="shared" si="248"/>
        <v>1.2849111356151077</v>
      </c>
      <c r="CI94" s="18">
        <f t="shared" si="249"/>
        <v>-5.3957800541291734</v>
      </c>
      <c r="CK94" t="str">
        <f t="shared" si="262"/>
        <v>42 Secretarial and related occupations</v>
      </c>
      <c r="CL94" s="18">
        <f t="shared" si="250"/>
        <v>-4.544765996995725</v>
      </c>
      <c r="CM94" s="18">
        <f t="shared" si="250"/>
        <v>8.0266973084249571</v>
      </c>
      <c r="CN94" s="18">
        <f t="shared" si="250"/>
        <v>-0.28823232252093156</v>
      </c>
      <c r="CO94" s="18">
        <f t="shared" si="250"/>
        <v>-11.001959026424268</v>
      </c>
      <c r="CP94" s="18">
        <f t="shared" si="251"/>
        <v>-6.6602296776621444</v>
      </c>
      <c r="CR94" s="18">
        <f t="shared" si="252"/>
        <v>-7.5651438173195977</v>
      </c>
      <c r="CS94" s="18">
        <f t="shared" si="253"/>
        <v>1.7401848064207082</v>
      </c>
      <c r="CT94" s="18">
        <f t="shared" si="254"/>
        <v>-3.3199438674550219</v>
      </c>
    </row>
    <row r="95" spans="1:98" x14ac:dyDescent="0.2">
      <c r="A95" t="str">
        <f t="shared" si="209"/>
        <v>51 Skilled agricultural and related trades</v>
      </c>
      <c r="B95" s="18">
        <f t="shared" si="210"/>
        <v>16.349828534660382</v>
      </c>
      <c r="C95" s="18">
        <f t="shared" si="210"/>
        <v>-15.905994113409584</v>
      </c>
      <c r="D95" s="18">
        <f t="shared" si="210"/>
        <v>5.7716336607846364</v>
      </c>
      <c r="E95" s="18">
        <f t="shared" si="210"/>
        <v>5.6487829999744887</v>
      </c>
      <c r="F95" s="18">
        <f t="shared" si="211"/>
        <v>4.1905919665216285</v>
      </c>
      <c r="H95" s="18">
        <f t="shared" si="212"/>
        <v>5.6897173578936311</v>
      </c>
      <c r="I95" s="18">
        <f t="shared" si="213"/>
        <v>5.4827278330746854</v>
      </c>
      <c r="J95" s="18">
        <f t="shared" si="214"/>
        <v>8.7526775874480869</v>
      </c>
      <c r="L95" t="str">
        <f t="shared" si="255"/>
        <v>51 Skilled agricultural and related trades</v>
      </c>
      <c r="M95" s="18">
        <f t="shared" si="215"/>
        <v>0.55535377311013434</v>
      </c>
      <c r="N95" s="18">
        <f t="shared" si="215"/>
        <v>11.807890071062999</v>
      </c>
      <c r="O95" s="18">
        <f t="shared" si="215"/>
        <v>5.5722677430221079</v>
      </c>
      <c r="P95" s="18">
        <f t="shared" si="215"/>
        <v>4.934279051632906</v>
      </c>
      <c r="Q95" s="18">
        <f t="shared" si="216"/>
        <v>5.5509680968264252</v>
      </c>
      <c r="S95" s="18">
        <f t="shared" si="217"/>
        <v>5.1465124097622494</v>
      </c>
      <c r="T95" s="18">
        <f t="shared" si="218"/>
        <v>3.9000589688720666</v>
      </c>
      <c r="U95" s="18">
        <f t="shared" si="219"/>
        <v>7.3511790732869065</v>
      </c>
      <c r="W95" t="str">
        <f t="shared" si="256"/>
        <v>51 Skilled agricultural and related trades</v>
      </c>
      <c r="X95" s="18">
        <f t="shared" si="220"/>
        <v>-2.0749498098547425</v>
      </c>
      <c r="Y95" s="18">
        <f t="shared" si="220"/>
        <v>20.144132213620992</v>
      </c>
      <c r="Z95" s="18">
        <f t="shared" si="220"/>
        <v>3.8968828365498309</v>
      </c>
      <c r="AA95" s="18">
        <f t="shared" si="220"/>
        <v>3.408182198695231</v>
      </c>
      <c r="AB95" s="18">
        <f t="shared" si="221"/>
        <v>4.5361525823409909</v>
      </c>
      <c r="AD95" s="18">
        <f t="shared" si="222"/>
        <v>3.5708264641980625</v>
      </c>
      <c r="AE95" s="18">
        <f t="shared" si="223"/>
        <v>4.3897075026764654</v>
      </c>
      <c r="AF95" s="18">
        <f t="shared" si="224"/>
        <v>6.5705023547451891</v>
      </c>
      <c r="AH95" t="str">
        <f t="shared" si="257"/>
        <v>51 Skilled agricultural and related trades</v>
      </c>
      <c r="AI95" s="18">
        <f t="shared" si="225"/>
        <v>0.70620006894992482</v>
      </c>
      <c r="AJ95" s="18">
        <f t="shared" si="225"/>
        <v>2.5748464047725017</v>
      </c>
      <c r="AK95" s="18">
        <f t="shared" si="225"/>
        <v>4.5558931625860222</v>
      </c>
      <c r="AL95" s="18">
        <f t="shared" si="225"/>
        <v>3.0548236779353921</v>
      </c>
      <c r="AM95" s="18">
        <f t="shared" si="226"/>
        <v>3.4913778204508805</v>
      </c>
      <c r="AO95" s="18">
        <f t="shared" si="227"/>
        <v>3.5527702887107937</v>
      </c>
      <c r="AP95" s="18">
        <f t="shared" si="228"/>
        <v>4.6229995964385484</v>
      </c>
      <c r="AQ95" s="18">
        <f t="shared" si="229"/>
        <v>6.7340587176712541</v>
      </c>
      <c r="AS95" t="str">
        <f t="shared" si="258"/>
        <v>51 Skilled agricultural and related trades</v>
      </c>
      <c r="AT95" s="18">
        <f t="shared" si="230"/>
        <v>-1.0810788941091443</v>
      </c>
      <c r="AU95" s="18">
        <f t="shared" si="230"/>
        <v>4.2854651837098245</v>
      </c>
      <c r="AV95" s="18">
        <f t="shared" si="230"/>
        <v>3.252110076780057</v>
      </c>
      <c r="AW95" s="18">
        <f t="shared" si="230"/>
        <v>2.7211357870202457</v>
      </c>
      <c r="AX95" s="18">
        <f t="shared" si="231"/>
        <v>2.9840072458618527</v>
      </c>
      <c r="AZ95" s="18">
        <f t="shared" si="232"/>
        <v>2.8978231284422673</v>
      </c>
      <c r="BA95" s="18">
        <f t="shared" si="233"/>
        <v>4.0253614333994436</v>
      </c>
      <c r="BB95" s="18">
        <f t="shared" si="234"/>
        <v>5.8388593613970752</v>
      </c>
      <c r="BD95" t="str">
        <f t="shared" si="259"/>
        <v>51 Skilled agricultural and related trades</v>
      </c>
      <c r="BE95" s="18">
        <f t="shared" si="235"/>
        <v>-2.3378170480974902</v>
      </c>
      <c r="BF95" s="18">
        <f t="shared" si="235"/>
        <v>0.98145225950097004</v>
      </c>
      <c r="BG95" s="18">
        <f t="shared" si="235"/>
        <v>-0.20779785212414748</v>
      </c>
      <c r="BH95" s="18">
        <f t="shared" si="235"/>
        <v>0.71603168128533401</v>
      </c>
      <c r="BI95" s="18">
        <f t="shared" si="236"/>
        <v>0.44294062626939468</v>
      </c>
      <c r="BK95" s="18">
        <f t="shared" si="237"/>
        <v>0.40714212768531155</v>
      </c>
      <c r="BL95" s="18">
        <f t="shared" si="238"/>
        <v>2.6555593416480727</v>
      </c>
      <c r="BM95" s="18">
        <f t="shared" si="239"/>
        <v>2.940241673154631</v>
      </c>
      <c r="BO95" t="str">
        <f t="shared" si="260"/>
        <v>51 Skilled agricultural and related trades</v>
      </c>
      <c r="BP95" s="18">
        <f t="shared" si="240"/>
        <v>-4.8226821542301064</v>
      </c>
      <c r="BQ95" s="18">
        <f t="shared" si="240"/>
        <v>4.7424739187834852</v>
      </c>
      <c r="BR95" s="18">
        <f t="shared" si="240"/>
        <v>-1.8850313272556929</v>
      </c>
      <c r="BS95" s="18">
        <f t="shared" si="240"/>
        <v>-0.45712622162847882</v>
      </c>
      <c r="BT95" s="18">
        <f t="shared" si="241"/>
        <v>-0.58971759705946925</v>
      </c>
      <c r="BV95" s="18">
        <f t="shared" si="242"/>
        <v>-0.93538876478707067</v>
      </c>
      <c r="BW95" s="18">
        <f t="shared" si="243"/>
        <v>2.6765297827381129</v>
      </c>
      <c r="BX95" s="18">
        <f t="shared" si="244"/>
        <v>2.044405277694028</v>
      </c>
      <c r="BZ95" t="str">
        <f t="shared" si="261"/>
        <v>51 Skilled agricultural and related trades</v>
      </c>
      <c r="CA95" s="18">
        <f t="shared" si="245"/>
        <v>1.5329553333464085</v>
      </c>
      <c r="CB95" s="18">
        <f t="shared" si="245"/>
        <v>-7.8521018450286135</v>
      </c>
      <c r="CC95" s="18">
        <f t="shared" si="245"/>
        <v>-1.60616220935903</v>
      </c>
      <c r="CD95" s="18">
        <f t="shared" si="245"/>
        <v>0.22031865060199163</v>
      </c>
      <c r="CE95" s="18">
        <f t="shared" si="246"/>
        <v>-0.87569154258934079</v>
      </c>
      <c r="CG95" s="18">
        <f t="shared" si="247"/>
        <v>-0.39224476500029359</v>
      </c>
      <c r="CH95" s="18">
        <f t="shared" si="248"/>
        <v>2.1689775274698508</v>
      </c>
      <c r="CI95" s="18">
        <f t="shared" si="249"/>
        <v>1.8807325574347722</v>
      </c>
      <c r="CK95" t="str">
        <f t="shared" si="262"/>
        <v>51 Skilled agricultural and related trades</v>
      </c>
      <c r="CL95" s="18">
        <f t="shared" si="250"/>
        <v>-9.1006864846066016E-2</v>
      </c>
      <c r="CM95" s="18">
        <f t="shared" si="250"/>
        <v>60.348521583538805</v>
      </c>
      <c r="CN95" s="18">
        <f t="shared" si="250"/>
        <v>-5.4763890631985284</v>
      </c>
      <c r="CO95" s="18">
        <f t="shared" si="250"/>
        <v>-10.23753756565764</v>
      </c>
      <c r="CP95" s="18">
        <f t="shared" si="251"/>
        <v>-5.407407416361087</v>
      </c>
      <c r="CR95" s="18">
        <f t="shared" si="252"/>
        <v>-8.6777492580862532</v>
      </c>
      <c r="CS95" s="18">
        <f t="shared" si="253"/>
        <v>1.3167946086225069</v>
      </c>
      <c r="CT95" s="18">
        <f t="shared" si="254"/>
        <v>-4.8679144050347904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7.6668493970479146</v>
      </c>
      <c r="C96" s="18">
        <f t="shared" si="210"/>
        <v>-1.474184365046638</v>
      </c>
      <c r="D96" s="18">
        <f t="shared" si="210"/>
        <v>7.4582033649351898</v>
      </c>
      <c r="E96" s="18">
        <f t="shared" si="210"/>
        <v>4.6349336414895248</v>
      </c>
      <c r="F96" s="18">
        <f t="shared" si="211"/>
        <v>5.1131822103082536</v>
      </c>
      <c r="H96" s="18">
        <f t="shared" si="212"/>
        <v>5.5676839974836412</v>
      </c>
      <c r="I96" s="18">
        <f t="shared" si="213"/>
        <v>3.4448551650958503</v>
      </c>
      <c r="J96" s="18">
        <f t="shared" si="214"/>
        <v>7.3956011211001815</v>
      </c>
      <c r="L96" t="str">
        <f t="shared" si="255"/>
        <v>52 Skilled metal, electrical and electronic trades</v>
      </c>
      <c r="M96" s="18">
        <f t="shared" si="215"/>
        <v>5.4894624226365707</v>
      </c>
      <c r="N96" s="18">
        <f t="shared" si="215"/>
        <v>-19.759192309732633</v>
      </c>
      <c r="O96" s="18">
        <f t="shared" si="215"/>
        <v>12.284005661054342</v>
      </c>
      <c r="P96" s="18">
        <f t="shared" si="215"/>
        <v>6.7875280028968366</v>
      </c>
      <c r="Q96" s="18">
        <f t="shared" si="216"/>
        <v>6.5551345843662068</v>
      </c>
      <c r="S96" s="18">
        <f t="shared" si="217"/>
        <v>8.5891219168749977</v>
      </c>
      <c r="T96" s="18">
        <f t="shared" si="218"/>
        <v>5.0858114858330472</v>
      </c>
      <c r="U96" s="18">
        <f t="shared" si="219"/>
        <v>10.62281767263984</v>
      </c>
      <c r="W96" t="str">
        <f t="shared" si="256"/>
        <v>52 Skilled metal, electrical and electronic trades</v>
      </c>
      <c r="X96" s="18">
        <f t="shared" si="220"/>
        <v>7.3355785254802797E-2</v>
      </c>
      <c r="Y96" s="18">
        <f t="shared" si="220"/>
        <v>-15.430131708085481</v>
      </c>
      <c r="Z96" s="18">
        <f t="shared" si="220"/>
        <v>6.5539733899718122</v>
      </c>
      <c r="AA96" s="18">
        <f t="shared" si="220"/>
        <v>2.8183808151146961</v>
      </c>
      <c r="AB96" s="18">
        <f t="shared" si="221"/>
        <v>2.7095245745903496</v>
      </c>
      <c r="AD96" s="18">
        <f t="shared" si="222"/>
        <v>4.0487953900022688</v>
      </c>
      <c r="AE96" s="18">
        <f t="shared" si="223"/>
        <v>3.8920717093026802</v>
      </c>
      <c r="AF96" s="18">
        <f t="shared" si="224"/>
        <v>6.5411071822591094</v>
      </c>
      <c r="AH96" t="str">
        <f t="shared" si="257"/>
        <v>52 Skilled metal, electrical and electronic trades</v>
      </c>
      <c r="AI96" s="18">
        <f t="shared" si="225"/>
        <v>-1.1251521235095541</v>
      </c>
      <c r="AJ96" s="18">
        <f t="shared" si="225"/>
        <v>-9.8516192368040763</v>
      </c>
      <c r="AK96" s="18">
        <f t="shared" si="225"/>
        <v>3.7134910865463944</v>
      </c>
      <c r="AL96" s="18">
        <f t="shared" si="225"/>
        <v>2.0705383064832272</v>
      </c>
      <c r="AM96" s="18">
        <f t="shared" si="226"/>
        <v>1.7878967326939943</v>
      </c>
      <c r="AO96" s="18">
        <f t="shared" si="227"/>
        <v>2.6152768553136196</v>
      </c>
      <c r="AP96" s="18">
        <f t="shared" si="228"/>
        <v>3.165545850588658</v>
      </c>
      <c r="AQ96" s="18">
        <f t="shared" si="229"/>
        <v>4.9660809872999145</v>
      </c>
      <c r="AS96" t="str">
        <f t="shared" si="258"/>
        <v>52 Skilled metal, electrical and electronic trades</v>
      </c>
      <c r="AT96" s="18">
        <f t="shared" si="230"/>
        <v>-1.314890836911875</v>
      </c>
      <c r="AU96" s="18">
        <f t="shared" si="230"/>
        <v>-10.58296563062957</v>
      </c>
      <c r="AV96" s="18">
        <f t="shared" si="230"/>
        <v>3.2922805369153041</v>
      </c>
      <c r="AW96" s="18">
        <f t="shared" si="230"/>
        <v>1.988173193579601</v>
      </c>
      <c r="AX96" s="18">
        <f t="shared" si="231"/>
        <v>1.5555371340550961</v>
      </c>
      <c r="AZ96" s="18">
        <f t="shared" si="232"/>
        <v>2.4210358674898291</v>
      </c>
      <c r="BA96" s="18">
        <f t="shared" si="233"/>
        <v>3.1174007556079575</v>
      </c>
      <c r="BB96" s="18">
        <f t="shared" si="234"/>
        <v>4.7866884319095693</v>
      </c>
      <c r="BD96" t="str">
        <f t="shared" si="259"/>
        <v>52 Skilled metal, electrical and electronic trades</v>
      </c>
      <c r="BE96" s="18">
        <f t="shared" si="235"/>
        <v>-0.99830819911322921</v>
      </c>
      <c r="BF96" s="18">
        <f t="shared" si="235"/>
        <v>-11.552860878138393</v>
      </c>
      <c r="BG96" s="18">
        <f t="shared" si="235"/>
        <v>2.5245158124054257E-2</v>
      </c>
      <c r="BH96" s="18">
        <f t="shared" si="235"/>
        <v>4.7472255765934612E-2</v>
      </c>
      <c r="BI96" s="18">
        <f t="shared" si="236"/>
        <v>-0.72707463486862967</v>
      </c>
      <c r="BK96" s="18">
        <f t="shared" si="237"/>
        <v>4.006267447373979E-2</v>
      </c>
      <c r="BL96" s="18">
        <f t="shared" si="238"/>
        <v>1.9661635695216173</v>
      </c>
      <c r="BM96" s="18">
        <f t="shared" si="239"/>
        <v>1.9966890729367082</v>
      </c>
      <c r="BO96" t="str">
        <f t="shared" si="260"/>
        <v>52 Skilled metal, electrical and electronic trades</v>
      </c>
      <c r="BP96" s="18">
        <f t="shared" si="240"/>
        <v>-4.0468850286255353</v>
      </c>
      <c r="BQ96" s="18">
        <f t="shared" si="240"/>
        <v>-2.220028934473206</v>
      </c>
      <c r="BR96" s="18">
        <f t="shared" si="240"/>
        <v>-3.2589137652393463</v>
      </c>
      <c r="BS96" s="18">
        <f t="shared" si="240"/>
        <v>-2.7116358702387378</v>
      </c>
      <c r="BT96" s="18">
        <f t="shared" si="241"/>
        <v>-2.8523930699520195</v>
      </c>
      <c r="BV96" s="18">
        <f t="shared" si="242"/>
        <v>-2.8944049762519519</v>
      </c>
      <c r="BW96" s="18">
        <f t="shared" si="243"/>
        <v>1.8374204034921737</v>
      </c>
      <c r="BX96" s="18">
        <f t="shared" si="244"/>
        <v>-0.28760082980283652</v>
      </c>
      <c r="BZ96" t="str">
        <f t="shared" si="261"/>
        <v>52 Skilled metal, electrical and electronic trades</v>
      </c>
      <c r="CA96" s="18">
        <f t="shared" si="245"/>
        <v>2.7129763789080164</v>
      </c>
      <c r="CB96" s="18">
        <f t="shared" si="245"/>
        <v>-21.036781957980487</v>
      </c>
      <c r="CC96" s="18">
        <f t="shared" si="245"/>
        <v>-1.8728898253907222</v>
      </c>
      <c r="CD96" s="18">
        <f t="shared" si="245"/>
        <v>-5.4922238812901032</v>
      </c>
      <c r="CE96" s="18">
        <f t="shared" si="246"/>
        <v>-5.443729868447611</v>
      </c>
      <c r="CG96" s="18">
        <f t="shared" si="247"/>
        <v>-4.3008606061856973</v>
      </c>
      <c r="CH96" s="18">
        <f t="shared" si="248"/>
        <v>1.6139576796061261</v>
      </c>
      <c r="CI96" s="18">
        <f t="shared" si="249"/>
        <v>-1.5707698744829801</v>
      </c>
      <c r="CK96" t="str">
        <f t="shared" si="262"/>
        <v>52 Skilled metal, electrical and electronic trades</v>
      </c>
      <c r="CL96" s="18">
        <f t="shared" si="250"/>
        <v>1.6824103772301591</v>
      </c>
      <c r="CM96" s="18">
        <f t="shared" si="250"/>
        <v>23.856338999688287</v>
      </c>
      <c r="CN96" s="18">
        <f t="shared" si="250"/>
        <v>-6.756092376558831</v>
      </c>
      <c r="CO96" s="18">
        <f t="shared" si="250"/>
        <v>-7.5230883806408748</v>
      </c>
      <c r="CP96" s="18">
        <f t="shared" si="251"/>
        <v>-5.5755184782061429</v>
      </c>
      <c r="CR96" s="18">
        <f t="shared" si="252"/>
        <v>-7.2681266295130609</v>
      </c>
      <c r="CS96" s="18">
        <f t="shared" si="253"/>
        <v>1.1872857547723381</v>
      </c>
      <c r="CT96" s="18">
        <f t="shared" si="254"/>
        <v>-4.3137168952853022</v>
      </c>
    </row>
    <row r="97" spans="1:98" x14ac:dyDescent="0.2">
      <c r="A97" t="str">
        <f t="shared" si="209"/>
        <v>53 Skilled construction and building trades</v>
      </c>
      <c r="B97" s="18">
        <f t="shared" si="210"/>
        <v>-7.3535523034184536</v>
      </c>
      <c r="C97" s="18">
        <f t="shared" si="210"/>
        <v>-33.553341064288574</v>
      </c>
      <c r="D97" s="18">
        <f t="shared" si="210"/>
        <v>15.237363666702519</v>
      </c>
      <c r="E97" s="18">
        <f t="shared" si="210"/>
        <v>2.3959252572455902</v>
      </c>
      <c r="F97" s="18">
        <f t="shared" si="211"/>
        <v>3.4139565210505651</v>
      </c>
      <c r="H97" s="18">
        <f t="shared" si="212"/>
        <v>6.5089789113845997</v>
      </c>
      <c r="I97" s="18">
        <f t="shared" si="213"/>
        <v>4.3460214880328696</v>
      </c>
      <c r="J97" s="18">
        <f t="shared" si="214"/>
        <v>8.6439695577474893</v>
      </c>
      <c r="L97" t="str">
        <f t="shared" si="255"/>
        <v>53 Skilled construction and building trades</v>
      </c>
      <c r="M97" s="18">
        <f t="shared" si="215"/>
        <v>4.3633167608821077</v>
      </c>
      <c r="N97" s="18">
        <f t="shared" si="215"/>
        <v>-26.033251265889788</v>
      </c>
      <c r="O97" s="18">
        <f t="shared" si="215"/>
        <v>11.310846993278512</v>
      </c>
      <c r="P97" s="18">
        <f t="shared" si="215"/>
        <v>3.8936384858334394</v>
      </c>
      <c r="Q97" s="18">
        <f t="shared" si="216"/>
        <v>3.9263908640426948</v>
      </c>
      <c r="S97" s="18">
        <f t="shared" si="217"/>
        <v>6.3094325116203276</v>
      </c>
      <c r="T97" s="18">
        <f t="shared" si="218"/>
        <v>4.3401347337567397</v>
      </c>
      <c r="U97" s="18">
        <f t="shared" si="219"/>
        <v>8.4899346177970116</v>
      </c>
      <c r="W97" t="str">
        <f t="shared" si="256"/>
        <v>53 Skilled construction and building trades</v>
      </c>
      <c r="X97" s="18">
        <f t="shared" si="220"/>
        <v>-2.5862647206624123</v>
      </c>
      <c r="Y97" s="18">
        <f t="shared" si="220"/>
        <v>-17.421047457257732</v>
      </c>
      <c r="Z97" s="18">
        <f t="shared" si="220"/>
        <v>7.0390365003700994</v>
      </c>
      <c r="AA97" s="18">
        <f t="shared" si="220"/>
        <v>1.8290515839585852</v>
      </c>
      <c r="AB97" s="18">
        <f t="shared" si="221"/>
        <v>2.0836246831276606</v>
      </c>
      <c r="AD97" s="18">
        <f t="shared" si="222"/>
        <v>3.5369092202824026</v>
      </c>
      <c r="AE97" s="18">
        <f t="shared" si="223"/>
        <v>3.8591239149519341</v>
      </c>
      <c r="AF97" s="18">
        <f t="shared" si="224"/>
        <v>6.1531593276748398</v>
      </c>
      <c r="AH97" t="str">
        <f t="shared" si="257"/>
        <v>53 Skilled construction and building trades</v>
      </c>
      <c r="AI97" s="18">
        <f t="shared" si="225"/>
        <v>2.588988378843804</v>
      </c>
      <c r="AJ97" s="18">
        <f t="shared" si="225"/>
        <v>-21.636437523306206</v>
      </c>
      <c r="AK97" s="18">
        <f t="shared" si="225"/>
        <v>7.050599477331998</v>
      </c>
      <c r="AL97" s="18">
        <f t="shared" si="225"/>
        <v>2.1515293054059637</v>
      </c>
      <c r="AM97" s="18">
        <f t="shared" si="226"/>
        <v>1.9545884961384763</v>
      </c>
      <c r="AO97" s="18">
        <f t="shared" si="227"/>
        <v>3.7591207975602003</v>
      </c>
      <c r="AP97" s="18">
        <f t="shared" si="228"/>
        <v>4.1801535336224216</v>
      </c>
      <c r="AQ97" s="18">
        <f t="shared" si="229"/>
        <v>6.5436269809975967</v>
      </c>
      <c r="AS97" t="str">
        <f t="shared" si="258"/>
        <v>53 Skilled construction and building trades</v>
      </c>
      <c r="AT97" s="18">
        <f t="shared" si="230"/>
        <v>-0.61393137949344867</v>
      </c>
      <c r="AU97" s="18">
        <f t="shared" si="230"/>
        <v>-18.538999290591264</v>
      </c>
      <c r="AV97" s="18">
        <f t="shared" si="230"/>
        <v>7.3096415793814762</v>
      </c>
      <c r="AW97" s="18">
        <f t="shared" si="230"/>
        <v>1.6019261733530632</v>
      </c>
      <c r="AX97" s="18">
        <f t="shared" si="231"/>
        <v>1.9348480270937607</v>
      </c>
      <c r="AZ97" s="18">
        <f t="shared" si="232"/>
        <v>3.4699428073832417</v>
      </c>
      <c r="BA97" s="18">
        <f t="shared" si="233"/>
        <v>4.1475683551059461</v>
      </c>
      <c r="BB97" s="18">
        <f t="shared" si="234"/>
        <v>6.3208992465581426</v>
      </c>
      <c r="BD97" t="str">
        <f t="shared" si="259"/>
        <v>53 Skilled construction and building trades</v>
      </c>
      <c r="BE97" s="18">
        <f t="shared" si="235"/>
        <v>-1.106072869972019</v>
      </c>
      <c r="BF97" s="18">
        <f t="shared" si="235"/>
        <v>-22.65154303846645</v>
      </c>
      <c r="BG97" s="18">
        <f t="shared" si="235"/>
        <v>1.6452510488881744</v>
      </c>
      <c r="BH97" s="18">
        <f t="shared" si="235"/>
        <v>-0.36479302786277534</v>
      </c>
      <c r="BI97" s="18">
        <f t="shared" si="236"/>
        <v>-1.315041692885266</v>
      </c>
      <c r="BK97" s="18">
        <f t="shared" si="237"/>
        <v>0.30076586021829943</v>
      </c>
      <c r="BL97" s="18">
        <f t="shared" si="238"/>
        <v>2.2431869313508379</v>
      </c>
      <c r="BM97" s="18">
        <f t="shared" si="239"/>
        <v>2.4649593629471944</v>
      </c>
      <c r="BO97" t="str">
        <f t="shared" si="260"/>
        <v>53 Skilled construction and building trades</v>
      </c>
      <c r="BP97" s="18">
        <f t="shared" si="240"/>
        <v>-1.2384319347748307</v>
      </c>
      <c r="BQ97" s="18">
        <f t="shared" si="240"/>
        <v>-12.785469363526369</v>
      </c>
      <c r="BR97" s="18">
        <f t="shared" si="240"/>
        <v>0.95047401319228175</v>
      </c>
      <c r="BS97" s="18">
        <f t="shared" si="240"/>
        <v>-0.53572344273121741</v>
      </c>
      <c r="BT97" s="18">
        <f t="shared" si="241"/>
        <v>-0.8911078908317438</v>
      </c>
      <c r="BV97" s="18">
        <f t="shared" si="242"/>
        <v>-4.2771431960342277E-2</v>
      </c>
      <c r="BW97" s="18">
        <f t="shared" si="243"/>
        <v>2.7180110664519086</v>
      </c>
      <c r="BX97" s="18">
        <f t="shared" si="244"/>
        <v>2.6886568751732787</v>
      </c>
      <c r="BZ97" t="str">
        <f t="shared" si="261"/>
        <v>53 Skilled construction and building trades</v>
      </c>
      <c r="CA97" s="18">
        <f t="shared" si="245"/>
        <v>4.6981181803475103</v>
      </c>
      <c r="CB97" s="18">
        <f t="shared" si="245"/>
        <v>-28.89347103040576</v>
      </c>
      <c r="CC97" s="18">
        <f t="shared" si="245"/>
        <v>1.3543760502760627</v>
      </c>
      <c r="CD97" s="18">
        <f t="shared" si="245"/>
        <v>0.33773299578570004</v>
      </c>
      <c r="CE97" s="18">
        <f t="shared" si="246"/>
        <v>-1.4888695278061137</v>
      </c>
      <c r="CG97" s="18">
        <f t="shared" si="247"/>
        <v>0.6754758754000223</v>
      </c>
      <c r="CH97" s="18">
        <f t="shared" si="248"/>
        <v>2.2466797520226178</v>
      </c>
      <c r="CI97" s="18">
        <f t="shared" si="249"/>
        <v>2.7480993319763947</v>
      </c>
      <c r="CK97" t="str">
        <f t="shared" si="262"/>
        <v>53 Skilled construction and building trades</v>
      </c>
      <c r="CL97" s="18">
        <f t="shared" si="250"/>
        <v>1.6829489862360658</v>
      </c>
      <c r="CM97" s="18">
        <f t="shared" si="250"/>
        <v>14.727142175319319</v>
      </c>
      <c r="CN97" s="18">
        <f t="shared" si="250"/>
        <v>-9.0903236009990511</v>
      </c>
      <c r="CO97" s="18">
        <f t="shared" si="250"/>
        <v>-11.032728179120232</v>
      </c>
      <c r="CP97" s="18">
        <f t="shared" si="251"/>
        <v>-8.9953221477170775</v>
      </c>
      <c r="CR97" s="18">
        <f t="shared" si="252"/>
        <v>-10.389915665947402</v>
      </c>
      <c r="CS97" s="18">
        <f t="shared" si="253"/>
        <v>0.96927565021571738</v>
      </c>
      <c r="CT97" s="18">
        <f t="shared" si="254"/>
        <v>-6.7845647271875587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4.7016102796156645</v>
      </c>
      <c r="C98" s="18">
        <f t="shared" si="210"/>
        <v>-10.334748296009922</v>
      </c>
      <c r="D98" s="18">
        <f t="shared" si="210"/>
        <v>8.6107869704284958</v>
      </c>
      <c r="E98" s="18">
        <f t="shared" si="210"/>
        <v>5.1084506326734225</v>
      </c>
      <c r="F98" s="18">
        <f t="shared" si="211"/>
        <v>5.14117650812842</v>
      </c>
      <c r="H98" s="18">
        <f t="shared" si="212"/>
        <v>6.2631640312052816</v>
      </c>
      <c r="I98" s="18">
        <f t="shared" si="213"/>
        <v>4.4153153394599132</v>
      </c>
      <c r="J98" s="18">
        <f t="shared" si="214"/>
        <v>8.4989832835159476</v>
      </c>
      <c r="L98" t="str">
        <f t="shared" si="255"/>
        <v>54 Textiles, printing and other skilled trades</v>
      </c>
      <c r="M98" s="18">
        <f t="shared" si="215"/>
        <v>8.8598689172532552</v>
      </c>
      <c r="N98" s="18">
        <f t="shared" si="215"/>
        <v>-1.0335924019101661</v>
      </c>
      <c r="O98" s="18">
        <f t="shared" si="215"/>
        <v>8.1860491881991848</v>
      </c>
      <c r="P98" s="18">
        <f t="shared" si="215"/>
        <v>5.3399929706942739</v>
      </c>
      <c r="Q98" s="18">
        <f t="shared" si="216"/>
        <v>5.8077088110199071</v>
      </c>
      <c r="S98" s="18">
        <f t="shared" si="217"/>
        <v>6.2802605514678866</v>
      </c>
      <c r="T98" s="18">
        <f t="shared" si="218"/>
        <v>4.6666022738869328</v>
      </c>
      <c r="U98" s="18">
        <f t="shared" si="219"/>
        <v>8.6594609415164836</v>
      </c>
      <c r="W98" t="str">
        <f t="shared" si="256"/>
        <v>54 Textiles, printing and other skilled trades</v>
      </c>
      <c r="X98" s="18">
        <f t="shared" si="220"/>
        <v>-0.42664982552327313</v>
      </c>
      <c r="Y98" s="18">
        <f t="shared" si="220"/>
        <v>-0.21624817381269423</v>
      </c>
      <c r="Z98" s="18">
        <f t="shared" si="220"/>
        <v>5.3060036202317473</v>
      </c>
      <c r="AA98" s="18">
        <f t="shared" si="220"/>
        <v>1.8771639745531532</v>
      </c>
      <c r="AB98" s="18">
        <f t="shared" si="221"/>
        <v>2.8030198082728219</v>
      </c>
      <c r="AD98" s="18">
        <f t="shared" si="222"/>
        <v>3.0075224632122088</v>
      </c>
      <c r="AE98" s="18">
        <f t="shared" si="223"/>
        <v>3.9539920376388871</v>
      </c>
      <c r="AF98" s="18">
        <f t="shared" si="224"/>
        <v>5.8575641501850129</v>
      </c>
      <c r="AH98" t="str">
        <f t="shared" si="257"/>
        <v>54 Textiles, printing and other skilled trades</v>
      </c>
      <c r="AI98" s="18">
        <f t="shared" si="225"/>
        <v>-3.0686491612127664</v>
      </c>
      <c r="AJ98" s="18">
        <f t="shared" si="225"/>
        <v>20.915828474649835</v>
      </c>
      <c r="AK98" s="18">
        <f t="shared" si="225"/>
        <v>4.023862726570071</v>
      </c>
      <c r="AL98" s="18">
        <f t="shared" si="225"/>
        <v>3.0999750742394028</v>
      </c>
      <c r="AM98" s="18">
        <f t="shared" si="226"/>
        <v>4.4229246268621347</v>
      </c>
      <c r="AO98" s="18">
        <f t="shared" si="227"/>
        <v>3.407022284536132</v>
      </c>
      <c r="AP98" s="18">
        <f t="shared" si="228"/>
        <v>4.1388481320595583</v>
      </c>
      <c r="AQ98" s="18">
        <f t="shared" si="229"/>
        <v>6.2713878447146598</v>
      </c>
      <c r="AS98" t="str">
        <f t="shared" si="258"/>
        <v>54 Textiles, printing and other skilled trades</v>
      </c>
      <c r="AT98" s="18">
        <f t="shared" si="230"/>
        <v>-1.8639541131127646</v>
      </c>
      <c r="AU98" s="18">
        <f t="shared" si="230"/>
        <v>8.2095855675387917</v>
      </c>
      <c r="AV98" s="18">
        <f t="shared" si="230"/>
        <v>4.4296346493107208</v>
      </c>
      <c r="AW98" s="18">
        <f t="shared" si="230"/>
        <v>-8.4020715483779096E-2</v>
      </c>
      <c r="AX98" s="18">
        <f t="shared" si="231"/>
        <v>1.8112750013941525</v>
      </c>
      <c r="AZ98" s="18">
        <f t="shared" si="232"/>
        <v>1.3984272919266294</v>
      </c>
      <c r="BA98" s="18">
        <f t="shared" si="233"/>
        <v>3.7765551790026164</v>
      </c>
      <c r="BB98" s="18">
        <f t="shared" si="234"/>
        <v>4.6429110422494979</v>
      </c>
      <c r="BD98" t="str">
        <f t="shared" si="259"/>
        <v>54 Textiles, printing and other skilled trades</v>
      </c>
      <c r="BE98" s="18">
        <f t="shared" si="235"/>
        <v>-0.56451179539661611</v>
      </c>
      <c r="BF98" s="18">
        <f t="shared" si="235"/>
        <v>-13.671757710575704</v>
      </c>
      <c r="BG98" s="18">
        <f t="shared" si="235"/>
        <v>1.9314019438558816</v>
      </c>
      <c r="BH98" s="18">
        <f t="shared" si="235"/>
        <v>0.12151320682958211</v>
      </c>
      <c r="BI98" s="18">
        <f t="shared" si="236"/>
        <v>-0.24482534373783116</v>
      </c>
      <c r="BK98" s="18">
        <f t="shared" si="237"/>
        <v>0.72121027980678321</v>
      </c>
      <c r="BL98" s="18">
        <f t="shared" si="238"/>
        <v>2.5007773908223951</v>
      </c>
      <c r="BM98" s="18">
        <f t="shared" si="239"/>
        <v>3.0189849070038521</v>
      </c>
      <c r="BO98" t="str">
        <f t="shared" si="260"/>
        <v>54 Textiles, printing and other skilled trades</v>
      </c>
      <c r="BP98" s="18">
        <f t="shared" si="240"/>
        <v>-4.1906359433450007</v>
      </c>
      <c r="BQ98" s="18">
        <f t="shared" si="240"/>
        <v>0.44946215667203138</v>
      </c>
      <c r="BR98" s="18">
        <f t="shared" si="240"/>
        <v>-2.1052656400744607</v>
      </c>
      <c r="BS98" s="18">
        <f t="shared" si="240"/>
        <v>-0.85653163031492729</v>
      </c>
      <c r="BT98" s="18">
        <f t="shared" si="241"/>
        <v>-1.1676584729376049</v>
      </c>
      <c r="BV98" s="18">
        <f t="shared" si="242"/>
        <v>-1.2745361968824143</v>
      </c>
      <c r="BW98" s="18">
        <f t="shared" si="243"/>
        <v>2.0463263865914794</v>
      </c>
      <c r="BX98" s="18">
        <f t="shared" si="244"/>
        <v>1.1097440992572372</v>
      </c>
      <c r="BZ98" t="str">
        <f t="shared" si="261"/>
        <v>54 Textiles, printing and other skilled trades</v>
      </c>
      <c r="CA98" s="18">
        <f t="shared" si="245"/>
        <v>2.6568363073586898</v>
      </c>
      <c r="CB98" s="18">
        <f t="shared" si="245"/>
        <v>-7.5230124997321628</v>
      </c>
      <c r="CC98" s="18">
        <f t="shared" si="245"/>
        <v>-0.14905251722024948</v>
      </c>
      <c r="CD98" s="18">
        <f t="shared" si="245"/>
        <v>-2.4805220808266193</v>
      </c>
      <c r="CE98" s="18">
        <f t="shared" si="246"/>
        <v>-2.0832999110058759</v>
      </c>
      <c r="CG98" s="18">
        <f t="shared" si="247"/>
        <v>-1.7094779376346403</v>
      </c>
      <c r="CH98" s="18">
        <f t="shared" si="248"/>
        <v>1.8909475628897887</v>
      </c>
      <c r="CI98" s="18">
        <f t="shared" si="249"/>
        <v>0.61633367110611736</v>
      </c>
      <c r="CK98" t="str">
        <f t="shared" si="262"/>
        <v>54 Textiles, printing and other skilled trades</v>
      </c>
      <c r="CL98" s="18">
        <f t="shared" si="250"/>
        <v>-2.8149254908738763</v>
      </c>
      <c r="CM98" s="18">
        <f t="shared" si="250"/>
        <v>21.790268313275064</v>
      </c>
      <c r="CN98" s="18">
        <f t="shared" si="250"/>
        <v>-11.41718139064788</v>
      </c>
      <c r="CO98" s="18">
        <f t="shared" si="250"/>
        <v>-6.5008383056342156</v>
      </c>
      <c r="CP98" s="18">
        <f t="shared" si="251"/>
        <v>-6.5342862031506632</v>
      </c>
      <c r="CR98" s="18">
        <f t="shared" si="252"/>
        <v>-8.1692122825682176</v>
      </c>
      <c r="CS98" s="18">
        <f t="shared" si="253"/>
        <v>1.033005285776567</v>
      </c>
      <c r="CT98" s="18">
        <f t="shared" si="254"/>
        <v>-5.2523271903623385</v>
      </c>
    </row>
    <row r="99" spans="1:98" x14ac:dyDescent="0.2">
      <c r="A99" t="str">
        <f t="shared" si="209"/>
        <v>61 Caring personal service occupations</v>
      </c>
      <c r="B99" s="18">
        <f t="shared" si="210"/>
        <v>4.579565836649313</v>
      </c>
      <c r="C99" s="18">
        <f t="shared" si="210"/>
        <v>-5.5973061470088297</v>
      </c>
      <c r="D99" s="18">
        <f t="shared" si="210"/>
        <v>7.0705272943459185</v>
      </c>
      <c r="E99" s="18">
        <f t="shared" si="210"/>
        <v>5.1725041208459333</v>
      </c>
      <c r="F99" s="18">
        <f t="shared" si="211"/>
        <v>5.0502922492174029</v>
      </c>
      <c r="H99" s="18">
        <f t="shared" si="212"/>
        <v>5.8014103087747904</v>
      </c>
      <c r="I99" s="18">
        <f t="shared" si="213"/>
        <v>4.522995493558124</v>
      </c>
      <c r="J99" s="18">
        <f t="shared" si="214"/>
        <v>8.2228117476230711</v>
      </c>
      <c r="L99" t="str">
        <f t="shared" si="255"/>
        <v>61 Caring personal service occupations</v>
      </c>
      <c r="M99" s="18">
        <f t="shared" si="215"/>
        <v>4.0751130333268826</v>
      </c>
      <c r="N99" s="18">
        <f t="shared" si="215"/>
        <v>1.5580488635965173</v>
      </c>
      <c r="O99" s="18">
        <f t="shared" si="215"/>
        <v>7.2998706184303819</v>
      </c>
      <c r="P99" s="18">
        <f t="shared" si="215"/>
        <v>5.2974945253515537</v>
      </c>
      <c r="Q99" s="18">
        <f t="shared" si="216"/>
        <v>5.6800888540315064</v>
      </c>
      <c r="S99" s="18">
        <f t="shared" si="217"/>
        <v>5.9607664814729455</v>
      </c>
      <c r="T99" s="18">
        <f t="shared" si="218"/>
        <v>4.8077818679543416</v>
      </c>
      <c r="U99" s="18">
        <f t="shared" si="219"/>
        <v>8.5129917620521809</v>
      </c>
      <c r="W99" t="str">
        <f t="shared" si="256"/>
        <v>61 Caring personal service occupations</v>
      </c>
      <c r="X99" s="18">
        <f t="shared" si="220"/>
        <v>-1.3105461058851575</v>
      </c>
      <c r="Y99" s="18">
        <f t="shared" si="220"/>
        <v>6.6663180949606327</v>
      </c>
      <c r="Z99" s="18">
        <f t="shared" si="220"/>
        <v>3.9194899887430523</v>
      </c>
      <c r="AA99" s="18">
        <f t="shared" si="220"/>
        <v>1.9587410621996204</v>
      </c>
      <c r="AB99" s="18">
        <f t="shared" si="221"/>
        <v>2.8572269153057217</v>
      </c>
      <c r="AD99" s="18">
        <f t="shared" si="222"/>
        <v>2.6081785902501986</v>
      </c>
      <c r="AE99" s="18">
        <f t="shared" si="223"/>
        <v>4.2580714100106887</v>
      </c>
      <c r="AF99" s="18">
        <f t="shared" si="224"/>
        <v>5.833025343079612</v>
      </c>
      <c r="AH99" t="str">
        <f t="shared" si="257"/>
        <v>61 Caring personal service occupations</v>
      </c>
      <c r="AI99" s="18">
        <f t="shared" si="225"/>
        <v>-4.5368272782232211</v>
      </c>
      <c r="AJ99" s="18">
        <f t="shared" si="225"/>
        <v>7.3206723123675932</v>
      </c>
      <c r="AK99" s="18">
        <f t="shared" si="225"/>
        <v>1.6691932960110067</v>
      </c>
      <c r="AL99" s="18">
        <f t="shared" si="225"/>
        <v>0.5258494102301503</v>
      </c>
      <c r="AM99" s="18">
        <f t="shared" si="226"/>
        <v>1.294994849638198</v>
      </c>
      <c r="AO99" s="18">
        <f t="shared" si="227"/>
        <v>0.90552821426745922</v>
      </c>
      <c r="AP99" s="18">
        <f t="shared" si="228"/>
        <v>3.4861506567946288</v>
      </c>
      <c r="AQ99" s="18">
        <f t="shared" si="229"/>
        <v>4.0607020818001383</v>
      </c>
      <c r="AS99" t="str">
        <f t="shared" si="258"/>
        <v>61 Caring personal service occupations</v>
      </c>
      <c r="AT99" s="18">
        <f t="shared" si="230"/>
        <v>-2.0029678766322889</v>
      </c>
      <c r="AU99" s="18">
        <f t="shared" si="230"/>
        <v>12.853690769216474</v>
      </c>
      <c r="AV99" s="18">
        <f t="shared" si="230"/>
        <v>2.3670969759391314</v>
      </c>
      <c r="AW99" s="18">
        <f t="shared" si="230"/>
        <v>1.0812630511632726</v>
      </c>
      <c r="AX99" s="18">
        <f t="shared" si="231"/>
        <v>2.1824988250558564</v>
      </c>
      <c r="AZ99" s="18">
        <f t="shared" si="232"/>
        <v>1.5080696700592311</v>
      </c>
      <c r="BA99" s="18">
        <f t="shared" si="233"/>
        <v>3.7351782286042745</v>
      </c>
      <c r="BB99" s="18">
        <f t="shared" si="234"/>
        <v>4.6771876215654373</v>
      </c>
      <c r="BD99" t="str">
        <f t="shared" si="259"/>
        <v>61 Caring personal service occupations</v>
      </c>
      <c r="BE99" s="18">
        <f t="shared" si="235"/>
        <v>3.0869459082730311</v>
      </c>
      <c r="BF99" s="18">
        <f t="shared" si="235"/>
        <v>-5.7719541866779416</v>
      </c>
      <c r="BG99" s="18">
        <f t="shared" si="235"/>
        <v>2.6360468116332525</v>
      </c>
      <c r="BH99" s="18">
        <f t="shared" si="235"/>
        <v>1.6135729741552973</v>
      </c>
      <c r="BI99" s="18">
        <f t="shared" si="236"/>
        <v>1.4523968508175278</v>
      </c>
      <c r="BK99" s="18">
        <f t="shared" si="237"/>
        <v>1.9532607663312884</v>
      </c>
      <c r="BL99" s="18">
        <f t="shared" si="238"/>
        <v>3.360008386409441</v>
      </c>
      <c r="BM99" s="18">
        <f t="shared" si="239"/>
        <v>4.6533615418997476</v>
      </c>
      <c r="BO99" t="str">
        <f t="shared" si="260"/>
        <v>61 Caring personal service occupations</v>
      </c>
      <c r="BP99" s="18">
        <f t="shared" si="240"/>
        <v>-1.4701616802735074</v>
      </c>
      <c r="BQ99" s="18">
        <f t="shared" si="240"/>
        <v>-15.624049700149589</v>
      </c>
      <c r="BR99" s="18">
        <f t="shared" si="240"/>
        <v>-1.0703764888098544</v>
      </c>
      <c r="BS99" s="18">
        <f t="shared" si="240"/>
        <v>-2.9731581763260073</v>
      </c>
      <c r="BT99" s="18">
        <f t="shared" si="241"/>
        <v>-3.2311481159693956</v>
      </c>
      <c r="BV99" s="18">
        <f t="shared" si="242"/>
        <v>-2.3429991599435152</v>
      </c>
      <c r="BW99" s="18">
        <f t="shared" si="243"/>
        <v>2.4810004096379679</v>
      </c>
      <c r="BX99" s="18">
        <f t="shared" si="244"/>
        <v>0.90682260846828289</v>
      </c>
      <c r="BZ99" t="str">
        <f t="shared" si="261"/>
        <v>61 Caring personal service occupations</v>
      </c>
      <c r="CA99" s="18">
        <f t="shared" si="245"/>
        <v>-10.080660311857004</v>
      </c>
      <c r="CB99" s="18">
        <f t="shared" si="245"/>
        <v>-11.012931352597043</v>
      </c>
      <c r="CC99" s="18">
        <f t="shared" si="245"/>
        <v>-5.5325594709824122</v>
      </c>
      <c r="CD99" s="18">
        <f t="shared" si="245"/>
        <v>0.15541204195002045</v>
      </c>
      <c r="CE99" s="18">
        <f t="shared" si="246"/>
        <v>-2.3819525746293979</v>
      </c>
      <c r="CG99" s="18">
        <f t="shared" si="247"/>
        <v>-1.777647646860081</v>
      </c>
      <c r="CH99" s="18">
        <f t="shared" si="248"/>
        <v>1.377757050741435</v>
      </c>
      <c r="CI99" s="18">
        <f t="shared" si="249"/>
        <v>-5.391061054296209E-2</v>
      </c>
      <c r="CK99" t="str">
        <f t="shared" si="262"/>
        <v>61 Caring personal service occupations</v>
      </c>
      <c r="CL99" s="18">
        <f t="shared" si="250"/>
        <v>-5.6619712050580144</v>
      </c>
      <c r="CM99" s="18">
        <f t="shared" si="250"/>
        <v>20.388399775682963</v>
      </c>
      <c r="CN99" s="18">
        <f t="shared" si="250"/>
        <v>1.1799566514677284</v>
      </c>
      <c r="CO99" s="18">
        <f t="shared" si="250"/>
        <v>1.2418605406810057</v>
      </c>
      <c r="CP99" s="18">
        <f t="shared" si="251"/>
        <v>2.3242668139710432</v>
      </c>
      <c r="CR99" s="18">
        <f t="shared" si="252"/>
        <v>1.2212217038629181</v>
      </c>
      <c r="CS99" s="18">
        <f t="shared" si="253"/>
        <v>2.1333831079493937</v>
      </c>
      <c r="CT99" s="18">
        <f t="shared" si="254"/>
        <v>3.0625223600525997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18.029866494474554</v>
      </c>
      <c r="C100" s="18">
        <f t="shared" si="210"/>
        <v>2.2103600238414955</v>
      </c>
      <c r="D100" s="18">
        <f t="shared" si="210"/>
        <v>9.3139833024027183</v>
      </c>
      <c r="E100" s="18">
        <f t="shared" si="210"/>
        <v>4.5520744665485946</v>
      </c>
      <c r="F100" s="18">
        <f t="shared" si="211"/>
        <v>5.8674625034656591</v>
      </c>
      <c r="H100" s="18">
        <f t="shared" si="212"/>
        <v>6.1158709274767409</v>
      </c>
      <c r="I100" s="18">
        <f t="shared" si="213"/>
        <v>4.9272321070563674</v>
      </c>
      <c r="J100" s="18">
        <f t="shared" si="214"/>
        <v>8.6971173471015906</v>
      </c>
      <c r="L100" t="str">
        <f t="shared" si="255"/>
        <v>62 Leisure, travel and related personal service occupations</v>
      </c>
      <c r="M100" s="18">
        <f t="shared" si="215"/>
        <v>6.0562740249253455</v>
      </c>
      <c r="N100" s="18">
        <f t="shared" si="215"/>
        <v>-12.82411738377176</v>
      </c>
      <c r="O100" s="18">
        <f t="shared" si="215"/>
        <v>8.4007337185351147</v>
      </c>
      <c r="P100" s="18">
        <f t="shared" si="215"/>
        <v>6.3533309982671815</v>
      </c>
      <c r="Q100" s="18">
        <f t="shared" si="216"/>
        <v>5.6675837537679019</v>
      </c>
      <c r="S100" s="18">
        <f t="shared" si="217"/>
        <v>7.0314654331455451</v>
      </c>
      <c r="T100" s="18">
        <f t="shared" si="218"/>
        <v>4.8901848254646163</v>
      </c>
      <c r="U100" s="18">
        <f t="shared" si="219"/>
        <v>9.342093178137322</v>
      </c>
      <c r="W100" t="str">
        <f t="shared" si="256"/>
        <v>62 Leisure, travel and related personal service occupations</v>
      </c>
      <c r="X100" s="18">
        <f t="shared" si="220"/>
        <v>3.5493575816896605</v>
      </c>
      <c r="Y100" s="18">
        <f t="shared" si="220"/>
        <v>-5.4746022882754319</v>
      </c>
      <c r="Z100" s="18">
        <f t="shared" si="220"/>
        <v>6.4661349194095052</v>
      </c>
      <c r="AA100" s="18">
        <f t="shared" si="220"/>
        <v>3.5564627032959928</v>
      </c>
      <c r="AB100" s="18">
        <f t="shared" si="221"/>
        <v>3.8630631285938355</v>
      </c>
      <c r="AD100" s="18">
        <f t="shared" si="222"/>
        <v>4.5174088172452498</v>
      </c>
      <c r="AE100" s="18">
        <f t="shared" si="223"/>
        <v>4.670160411915325</v>
      </c>
      <c r="AF100" s="18">
        <f t="shared" si="224"/>
        <v>7.4131410695227107</v>
      </c>
      <c r="AH100" t="str">
        <f t="shared" si="257"/>
        <v>62 Leisure, travel and related personal service occupations</v>
      </c>
      <c r="AI100" s="18">
        <f t="shared" si="225"/>
        <v>3.3557590776275292</v>
      </c>
      <c r="AJ100" s="18">
        <f t="shared" si="225"/>
        <v>-3.0702679998920956</v>
      </c>
      <c r="AK100" s="18">
        <f t="shared" si="225"/>
        <v>5.1071953673212711</v>
      </c>
      <c r="AL100" s="18">
        <f t="shared" si="225"/>
        <v>3.6758638208160832</v>
      </c>
      <c r="AM100" s="18">
        <f t="shared" si="226"/>
        <v>3.6841191017882524</v>
      </c>
      <c r="AO100" s="18">
        <f t="shared" si="227"/>
        <v>4.1507953873399339</v>
      </c>
      <c r="AP100" s="18">
        <f t="shared" si="228"/>
        <v>4.5384580361854665</v>
      </c>
      <c r="AQ100" s="18">
        <f t="shared" si="229"/>
        <v>7.0707063796362268</v>
      </c>
      <c r="AS100" t="str">
        <f t="shared" si="258"/>
        <v>62 Leisure, travel and related personal service occupations</v>
      </c>
      <c r="AT100" s="18">
        <f t="shared" si="230"/>
        <v>5.940400560206105</v>
      </c>
      <c r="AU100" s="18">
        <f t="shared" si="230"/>
        <v>-3.0734614458810317</v>
      </c>
      <c r="AV100" s="18">
        <f t="shared" si="230"/>
        <v>5.5730436691084906</v>
      </c>
      <c r="AW100" s="18">
        <f t="shared" si="230"/>
        <v>4.0085860372453652</v>
      </c>
      <c r="AX100" s="18">
        <f t="shared" si="231"/>
        <v>4.0354236258345333</v>
      </c>
      <c r="AZ100" s="18">
        <f t="shared" si="232"/>
        <v>4.5274788830067081</v>
      </c>
      <c r="BA100" s="18">
        <f t="shared" si="233"/>
        <v>4.6653437765880268</v>
      </c>
      <c r="BB100" s="18">
        <f t="shared" si="234"/>
        <v>7.4166613867131304</v>
      </c>
      <c r="BD100" t="str">
        <f t="shared" si="259"/>
        <v>62 Leisure, travel and related personal service occupations</v>
      </c>
      <c r="BE100" s="18">
        <f t="shared" si="235"/>
        <v>2.5900435062783833</v>
      </c>
      <c r="BF100" s="18">
        <f t="shared" si="235"/>
        <v>-19.545789395759193</v>
      </c>
      <c r="BG100" s="18">
        <f t="shared" si="235"/>
        <v>1.0541480766980804</v>
      </c>
      <c r="BH100" s="18">
        <f t="shared" si="235"/>
        <v>0.18668990225561011</v>
      </c>
      <c r="BI100" s="18">
        <f t="shared" si="236"/>
        <v>-0.91081953252583059</v>
      </c>
      <c r="BK100" s="18">
        <f t="shared" si="237"/>
        <v>0.47501208336091505</v>
      </c>
      <c r="BL100" s="18">
        <f t="shared" si="238"/>
        <v>2.5528517502312997</v>
      </c>
      <c r="BM100" s="18">
        <f t="shared" si="239"/>
        <v>2.8900692165145569</v>
      </c>
      <c r="BO100" t="str">
        <f t="shared" si="260"/>
        <v>62 Leisure, travel and related personal service occupations</v>
      </c>
      <c r="BP100" s="18">
        <f t="shared" si="240"/>
        <v>1.0791140066088722</v>
      </c>
      <c r="BQ100" s="18">
        <f t="shared" si="240"/>
        <v>-19.383059694962235</v>
      </c>
      <c r="BR100" s="18">
        <f t="shared" si="240"/>
        <v>-0.86731220505975593</v>
      </c>
      <c r="BS100" s="18">
        <f t="shared" si="240"/>
        <v>-1.7036735141969239</v>
      </c>
      <c r="BT100" s="18">
        <f t="shared" si="241"/>
        <v>-2.6568883423232936</v>
      </c>
      <c r="BV100" s="18">
        <f t="shared" si="242"/>
        <v>-1.425673387947024</v>
      </c>
      <c r="BW100" s="18">
        <f t="shared" si="243"/>
        <v>2.5189059602857</v>
      </c>
      <c r="BX100" s="18">
        <f t="shared" si="244"/>
        <v>1.5448118346854889</v>
      </c>
      <c r="BZ100" t="str">
        <f t="shared" si="261"/>
        <v>62 Leisure, travel and related personal service occupations</v>
      </c>
      <c r="CA100" s="18">
        <f t="shared" si="245"/>
        <v>7.8417551311547262</v>
      </c>
      <c r="CB100" s="18">
        <f t="shared" si="245"/>
        <v>-10.765124409743432</v>
      </c>
      <c r="CC100" s="18">
        <f t="shared" si="245"/>
        <v>1.6715868957841495</v>
      </c>
      <c r="CD100" s="18">
        <f t="shared" si="245"/>
        <v>-0.12843339291092049</v>
      </c>
      <c r="CE100" s="18">
        <f t="shared" si="246"/>
        <v>-0.27375804991341957</v>
      </c>
      <c r="CG100" s="18">
        <f t="shared" si="247"/>
        <v>0.46800432501534761</v>
      </c>
      <c r="CH100" s="18">
        <f t="shared" si="248"/>
        <v>2.3813969004367719</v>
      </c>
      <c r="CI100" s="18">
        <f t="shared" si="249"/>
        <v>2.7212710168323273</v>
      </c>
      <c r="CK100" t="str">
        <f t="shared" si="262"/>
        <v>62 Leisure, travel and related personal service occupations</v>
      </c>
      <c r="CL100" s="18">
        <f t="shared" si="250"/>
        <v>-3.6696824083447654</v>
      </c>
      <c r="CM100" s="18">
        <f t="shared" si="250"/>
        <v>7.7875235434622381</v>
      </c>
      <c r="CN100" s="18">
        <f t="shared" si="250"/>
        <v>-6.9849028417981902</v>
      </c>
      <c r="CO100" s="18">
        <f t="shared" si="250"/>
        <v>-3.6061460669189249</v>
      </c>
      <c r="CP100" s="18">
        <f t="shared" si="251"/>
        <v>-4.0070535609818663</v>
      </c>
      <c r="CR100" s="18">
        <f t="shared" si="252"/>
        <v>-4.7458196906162371</v>
      </c>
      <c r="CS100" s="18">
        <f t="shared" si="253"/>
        <v>1.3978788625114591</v>
      </c>
      <c r="CT100" s="18">
        <f t="shared" si="254"/>
        <v>-2.2232202555040659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-1.3466052278397367</v>
      </c>
      <c r="C101" s="18">
        <f t="shared" si="210"/>
        <v>10.995355379901973</v>
      </c>
      <c r="D101" s="18">
        <f t="shared" si="210"/>
        <v>6.149615681991194</v>
      </c>
      <c r="E101" s="18">
        <f t="shared" si="210"/>
        <v>5.3157830928917349</v>
      </c>
      <c r="F101" s="18">
        <f t="shared" si="211"/>
        <v>5.9228047220500901</v>
      </c>
      <c r="H101" s="18">
        <f t="shared" si="212"/>
        <v>5.5929969622971587</v>
      </c>
      <c r="I101" s="18">
        <f t="shared" si="213"/>
        <v>4.0586234223884077</v>
      </c>
      <c r="J101" s="18">
        <f t="shared" si="214"/>
        <v>7.7841966031271026</v>
      </c>
      <c r="L101" t="str">
        <f t="shared" si="255"/>
        <v>63 Community and civil enforcement occupations</v>
      </c>
      <c r="M101" s="18">
        <f t="shared" si="215"/>
        <v>-0.61322588261937261</v>
      </c>
      <c r="N101" s="18">
        <f t="shared" si="215"/>
        <v>41.332780764235942</v>
      </c>
      <c r="O101" s="18">
        <f t="shared" si="215"/>
        <v>-9.3198343108813475E-2</v>
      </c>
      <c r="P101" s="18">
        <f t="shared" si="215"/>
        <v>5.345828732008262</v>
      </c>
      <c r="Q101" s="18">
        <f t="shared" si="216"/>
        <v>5.5357197804247749</v>
      </c>
      <c r="S101" s="18">
        <f t="shared" si="217"/>
        <v>3.5006906938802818</v>
      </c>
      <c r="T101" s="18">
        <f t="shared" si="218"/>
        <v>3.2345322935017462</v>
      </c>
      <c r="U101" s="18">
        <f t="shared" si="219"/>
        <v>5.6715506491459067</v>
      </c>
      <c r="W101" t="str">
        <f t="shared" si="256"/>
        <v>63 Community and civil enforcement occupations</v>
      </c>
      <c r="X101" s="18">
        <f t="shared" si="220"/>
        <v>-1.5963298929411396</v>
      </c>
      <c r="Y101" s="18">
        <f t="shared" si="220"/>
        <v>23.008847299341785</v>
      </c>
      <c r="Z101" s="18">
        <f t="shared" si="220"/>
        <v>0.73781664601535457</v>
      </c>
      <c r="AA101" s="18">
        <f t="shared" si="220"/>
        <v>1.7742292618389444</v>
      </c>
      <c r="AB101" s="18">
        <f t="shared" si="221"/>
        <v>2.6578885399838548</v>
      </c>
      <c r="AD101" s="18">
        <f t="shared" si="222"/>
        <v>1.427579015092495</v>
      </c>
      <c r="AE101" s="18">
        <f t="shared" si="223"/>
        <v>3.6427004226259108</v>
      </c>
      <c r="AF101" s="18">
        <f t="shared" si="224"/>
        <v>4.5429623672121</v>
      </c>
      <c r="AH101" t="str">
        <f t="shared" si="257"/>
        <v>63 Community and civil enforcement occupations</v>
      </c>
      <c r="AI101" s="18">
        <f t="shared" si="225"/>
        <v>-3.5978630960786462</v>
      </c>
      <c r="AJ101" s="18">
        <f t="shared" si="225"/>
        <v>48.473656922506159</v>
      </c>
      <c r="AK101" s="18">
        <f t="shared" si="225"/>
        <v>-3.7371953529043989</v>
      </c>
      <c r="AL101" s="18">
        <f t="shared" si="225"/>
        <v>1.8270090105481751</v>
      </c>
      <c r="AM101" s="18">
        <f t="shared" si="226"/>
        <v>2.4408656122858696</v>
      </c>
      <c r="AO101" s="18">
        <f t="shared" si="227"/>
        <v>-6.2573468162363532E-2</v>
      </c>
      <c r="AP101" s="18">
        <f t="shared" si="228"/>
        <v>2.8949771091533405</v>
      </c>
      <c r="AQ101" s="18">
        <f t="shared" si="229"/>
        <v>2.8530776893660903</v>
      </c>
      <c r="AS101" t="str">
        <f t="shared" si="258"/>
        <v>63 Community and civil enforcement occupations</v>
      </c>
      <c r="AT101" s="18">
        <f t="shared" si="230"/>
        <v>-5.7139597554007988</v>
      </c>
      <c r="AU101" s="18">
        <f t="shared" si="230"/>
        <v>50.047997620911566</v>
      </c>
      <c r="AV101" s="18">
        <f t="shared" si="230"/>
        <v>-6.0525563779651907</v>
      </c>
      <c r="AW101" s="18">
        <f t="shared" si="230"/>
        <v>0.8133629113130203</v>
      </c>
      <c r="AX101" s="18">
        <f t="shared" si="231"/>
        <v>1.0973457953213472</v>
      </c>
      <c r="AZ101" s="18">
        <f t="shared" si="232"/>
        <v>-1.5292927676254564</v>
      </c>
      <c r="BA101" s="18">
        <f t="shared" si="233"/>
        <v>2.5320003158520787</v>
      </c>
      <c r="BB101" s="18">
        <f t="shared" si="234"/>
        <v>1.491719570077743</v>
      </c>
      <c r="BD101" t="str">
        <f t="shared" si="259"/>
        <v>63 Community and civil enforcement occupations</v>
      </c>
      <c r="BE101" s="18">
        <f t="shared" si="235"/>
        <v>-9.4797816030701814</v>
      </c>
      <c r="BF101" s="18">
        <f t="shared" si="235"/>
        <v>48.194025201193938</v>
      </c>
      <c r="BG101" s="18">
        <f t="shared" si="235"/>
        <v>-9.6413172586243707</v>
      </c>
      <c r="BH101" s="18">
        <f t="shared" si="235"/>
        <v>0.19568681905195451</v>
      </c>
      <c r="BI101" s="18">
        <f t="shared" si="236"/>
        <v>-0.5858620426141492</v>
      </c>
      <c r="BK101" s="18">
        <f t="shared" si="237"/>
        <v>-3.1968889669876988</v>
      </c>
      <c r="BL101" s="18">
        <f t="shared" si="238"/>
        <v>1.366399648085781</v>
      </c>
      <c r="BM101" s="18">
        <f t="shared" si="239"/>
        <v>-1.1555006415415514</v>
      </c>
      <c r="BO101" t="str">
        <f t="shared" si="260"/>
        <v>63 Community and civil enforcement occupations</v>
      </c>
      <c r="BP101" s="18">
        <f t="shared" si="240"/>
        <v>-7.2543781235486442</v>
      </c>
      <c r="BQ101" s="18">
        <f t="shared" si="240"/>
        <v>45.0489145051028</v>
      </c>
      <c r="BR101" s="18">
        <f t="shared" si="240"/>
        <v>-8.872889705907772</v>
      </c>
      <c r="BS101" s="18">
        <f t="shared" si="240"/>
        <v>-1.3129083480604598</v>
      </c>
      <c r="BT101" s="18">
        <f t="shared" si="241"/>
        <v>-1.3953834099305951</v>
      </c>
      <c r="BV101" s="18">
        <f t="shared" si="242"/>
        <v>-3.9001374612593676</v>
      </c>
      <c r="BW101" s="18">
        <f t="shared" si="243"/>
        <v>1.6517236054624407</v>
      </c>
      <c r="BX101" s="18">
        <f t="shared" si="244"/>
        <v>-1.2411252407336093</v>
      </c>
      <c r="BZ101" t="str">
        <f t="shared" si="261"/>
        <v>63 Community and civil enforcement occupations</v>
      </c>
      <c r="CA101" s="18">
        <f t="shared" si="245"/>
        <v>-0.77190633875824366</v>
      </c>
      <c r="CB101" s="18">
        <f t="shared" si="245"/>
        <v>26.532658628920068</v>
      </c>
      <c r="CC101" s="18">
        <f t="shared" si="245"/>
        <v>-5.408402145535729</v>
      </c>
      <c r="CD101" s="18">
        <f t="shared" si="245"/>
        <v>3.6582693326647764E-2</v>
      </c>
      <c r="CE101" s="18">
        <f t="shared" si="246"/>
        <v>-0.2435766022060748</v>
      </c>
      <c r="CG101" s="18">
        <f t="shared" si="247"/>
        <v>-1.8123756779948152</v>
      </c>
      <c r="CH101" s="18">
        <f t="shared" si="248"/>
        <v>1.6241996984236229</v>
      </c>
      <c r="CI101" s="18">
        <f t="shared" si="249"/>
        <v>0.21954816083527007</v>
      </c>
      <c r="CK101" t="str">
        <f t="shared" si="262"/>
        <v>63 Community and civil enforcement occupations</v>
      </c>
      <c r="CL101" s="18">
        <f t="shared" si="250"/>
        <v>-7.6302945514410307</v>
      </c>
      <c r="CM101" s="18">
        <f t="shared" si="250"/>
        <v>129.688500152431</v>
      </c>
      <c r="CN101" s="18">
        <f t="shared" si="250"/>
        <v>-15.538926351995485</v>
      </c>
      <c r="CO101" s="18">
        <f t="shared" si="250"/>
        <v>-1.5787766468951192</v>
      </c>
      <c r="CP101" s="18">
        <f t="shared" si="251"/>
        <v>-1.0691217823416421</v>
      </c>
      <c r="CR101" s="18">
        <f t="shared" si="252"/>
        <v>-6.471341504715733</v>
      </c>
      <c r="CS101" s="18">
        <f t="shared" si="253"/>
        <v>0.8080594334209712</v>
      </c>
      <c r="CT101" s="18">
        <f t="shared" si="254"/>
        <v>-4.5811760843893605</v>
      </c>
    </row>
    <row r="102" spans="1:98" x14ac:dyDescent="0.2">
      <c r="A102" t="str">
        <f t="shared" si="209"/>
        <v>71 Sales occupations</v>
      </c>
      <c r="B102" s="18">
        <f t="shared" si="210"/>
        <v>4.3116372736383246</v>
      </c>
      <c r="C102" s="18">
        <f t="shared" si="210"/>
        <v>-15.907373355822141</v>
      </c>
      <c r="D102" s="18">
        <f t="shared" si="210"/>
        <v>6.6099913842969427</v>
      </c>
      <c r="E102" s="18">
        <f t="shared" si="210"/>
        <v>4.100045757311821</v>
      </c>
      <c r="F102" s="18">
        <f t="shared" si="211"/>
        <v>3.4882496240194127</v>
      </c>
      <c r="H102" s="18">
        <f t="shared" si="212"/>
        <v>4.9300588301555814</v>
      </c>
      <c r="I102" s="18">
        <f t="shared" si="213"/>
        <v>3.4638393753479768</v>
      </c>
      <c r="J102" s="18">
        <f t="shared" si="214"/>
        <v>6.9110927201693872</v>
      </c>
      <c r="L102" t="str">
        <f t="shared" si="255"/>
        <v>71 Sales occupations</v>
      </c>
      <c r="M102" s="18">
        <f t="shared" si="215"/>
        <v>2.9891488118189535</v>
      </c>
      <c r="N102" s="18">
        <f t="shared" si="215"/>
        <v>-0.98757435822728334</v>
      </c>
      <c r="O102" s="18">
        <f t="shared" si="215"/>
        <v>6.3310058603162744</v>
      </c>
      <c r="P102" s="18">
        <f t="shared" si="215"/>
        <v>5.7141895986411617</v>
      </c>
      <c r="Q102" s="18">
        <f t="shared" si="216"/>
        <v>5.4739316234974078</v>
      </c>
      <c r="S102" s="18">
        <f t="shared" si="217"/>
        <v>5.9193964247555853</v>
      </c>
      <c r="T102" s="18">
        <f t="shared" si="218"/>
        <v>3.9057273979566265</v>
      </c>
      <c r="U102" s="18">
        <f t="shared" si="219"/>
        <v>7.9403238540248333</v>
      </c>
      <c r="W102" t="str">
        <f t="shared" si="256"/>
        <v>71 Sales occupations</v>
      </c>
      <c r="X102" s="18">
        <f t="shared" si="220"/>
        <v>-1.1235516233929599</v>
      </c>
      <c r="Y102" s="18">
        <f t="shared" si="220"/>
        <v>8.3704501030955836</v>
      </c>
      <c r="Z102" s="18">
        <f t="shared" si="220"/>
        <v>2.6728081788131686</v>
      </c>
      <c r="AA102" s="18">
        <f t="shared" si="220"/>
        <v>2.4498699531665169</v>
      </c>
      <c r="AB102" s="18">
        <f t="shared" si="221"/>
        <v>2.8801022296020218</v>
      </c>
      <c r="AD102" s="18">
        <f t="shared" si="222"/>
        <v>2.5241288568436548</v>
      </c>
      <c r="AE102" s="18">
        <f t="shared" si="223"/>
        <v>3.6572859849602901</v>
      </c>
      <c r="AF102" s="18">
        <f t="shared" si="224"/>
        <v>5.2920330826684125</v>
      </c>
      <c r="AH102" t="str">
        <f t="shared" si="257"/>
        <v>71 Sales occupations</v>
      </c>
      <c r="AI102" s="18">
        <f t="shared" si="225"/>
        <v>-1.73964573961225</v>
      </c>
      <c r="AJ102" s="18">
        <f t="shared" si="225"/>
        <v>11.925055707032728</v>
      </c>
      <c r="AK102" s="18">
        <f t="shared" si="225"/>
        <v>1.8809843574019158</v>
      </c>
      <c r="AL102" s="18">
        <f t="shared" si="225"/>
        <v>2.5679725271137821</v>
      </c>
      <c r="AM102" s="18">
        <f t="shared" si="226"/>
        <v>2.9128056108437717</v>
      </c>
      <c r="AO102" s="18">
        <f t="shared" si="227"/>
        <v>2.3384632967243135</v>
      </c>
      <c r="AP102" s="18">
        <f t="shared" si="228"/>
        <v>3.6412565360675941</v>
      </c>
      <c r="AQ102" s="18">
        <f t="shared" si="229"/>
        <v>5.1516086525668747</v>
      </c>
      <c r="AS102" t="str">
        <f t="shared" si="258"/>
        <v>71 Sales occupations</v>
      </c>
      <c r="AT102" s="18">
        <f t="shared" si="230"/>
        <v>-2.727316560908799</v>
      </c>
      <c r="AU102" s="18">
        <f t="shared" si="230"/>
        <v>6.9871914202247698</v>
      </c>
      <c r="AV102" s="18">
        <f t="shared" si="230"/>
        <v>1.2962628223821993</v>
      </c>
      <c r="AW102" s="18">
        <f t="shared" si="230"/>
        <v>1.9253868688632325</v>
      </c>
      <c r="AX102" s="18">
        <f t="shared" si="231"/>
        <v>2.0369953728474277</v>
      </c>
      <c r="AZ102" s="18">
        <f t="shared" si="232"/>
        <v>1.7152459005988607</v>
      </c>
      <c r="BA102" s="18">
        <f t="shared" si="233"/>
        <v>3.1205680650069123</v>
      </c>
      <c r="BB102" s="18">
        <f t="shared" si="234"/>
        <v>4.2840214023666556</v>
      </c>
      <c r="BD102" t="str">
        <f t="shared" si="259"/>
        <v>71 Sales occupations</v>
      </c>
      <c r="BE102" s="18">
        <f t="shared" si="235"/>
        <v>-7.3090318690882672E-2</v>
      </c>
      <c r="BF102" s="18">
        <f t="shared" si="235"/>
        <v>-0.69532527119384735</v>
      </c>
      <c r="BG102" s="18">
        <f t="shared" si="235"/>
        <v>-0.19239068904653989</v>
      </c>
      <c r="BH102" s="18">
        <f t="shared" si="235"/>
        <v>0.84126239543427239</v>
      </c>
      <c r="BI102" s="18">
        <f t="shared" si="236"/>
        <v>0.42068246605400095</v>
      </c>
      <c r="BK102" s="18">
        <f t="shared" si="237"/>
        <v>0.49552736678719622</v>
      </c>
      <c r="BL102" s="18">
        <f t="shared" si="238"/>
        <v>2.4669354184432501</v>
      </c>
      <c r="BM102" s="18">
        <f t="shared" si="239"/>
        <v>2.8229184880025349</v>
      </c>
      <c r="BO102" t="str">
        <f t="shared" si="260"/>
        <v>71 Sales occupations</v>
      </c>
      <c r="BP102" s="18">
        <f t="shared" si="240"/>
        <v>-3.2328729218736529</v>
      </c>
      <c r="BQ102" s="18">
        <f t="shared" si="240"/>
        <v>-6.3585177844254321</v>
      </c>
      <c r="BR102" s="18">
        <f t="shared" si="240"/>
        <v>-2.7666200783945105</v>
      </c>
      <c r="BS102" s="18">
        <f t="shared" si="240"/>
        <v>-2.1657618680459567</v>
      </c>
      <c r="BT102" s="18">
        <f t="shared" si="241"/>
        <v>-2.6208752884905095</v>
      </c>
      <c r="BV102" s="18">
        <f t="shared" si="242"/>
        <v>-2.3664593681908652</v>
      </c>
      <c r="BW102" s="18">
        <f t="shared" si="243"/>
        <v>2.2602871788960588</v>
      </c>
      <c r="BX102" s="18">
        <f t="shared" si="244"/>
        <v>0.61619533392061054</v>
      </c>
      <c r="BZ102" t="str">
        <f t="shared" si="261"/>
        <v>71 Sales occupations</v>
      </c>
      <c r="CA102" s="18">
        <f t="shared" si="245"/>
        <v>2.7552720648652995</v>
      </c>
      <c r="CB102" s="18">
        <f t="shared" si="245"/>
        <v>-3.7499476016707556</v>
      </c>
      <c r="CC102" s="18">
        <f t="shared" si="245"/>
        <v>-3.7999877164571649</v>
      </c>
      <c r="CD102" s="18">
        <f t="shared" si="245"/>
        <v>-9.8096243336204481</v>
      </c>
      <c r="CE102" s="18">
        <f t="shared" si="246"/>
        <v>-7.5983107943776051</v>
      </c>
      <c r="CG102" s="18">
        <f t="shared" si="247"/>
        <v>-7.8493280426793266</v>
      </c>
      <c r="CH102" s="18">
        <f t="shared" si="248"/>
        <v>1.3629454340827296</v>
      </c>
      <c r="CI102" s="18">
        <f t="shared" si="249"/>
        <v>-4.2835561704107628</v>
      </c>
      <c r="CK102" t="str">
        <f t="shared" si="262"/>
        <v>71 Sales occupations</v>
      </c>
      <c r="CL102" s="18">
        <f t="shared" si="250"/>
        <v>-6.319790922163671</v>
      </c>
      <c r="CM102" s="18">
        <f t="shared" si="250"/>
        <v>16.045500993055441</v>
      </c>
      <c r="CN102" s="18">
        <f t="shared" si="250"/>
        <v>-10.438139035463291</v>
      </c>
      <c r="CO102" s="18">
        <f t="shared" si="250"/>
        <v>-3.8256879840513069</v>
      </c>
      <c r="CP102" s="18">
        <f t="shared" si="251"/>
        <v>-4.8322786355553538</v>
      </c>
      <c r="CR102" s="18">
        <f t="shared" si="252"/>
        <v>-6.0823763791725156</v>
      </c>
      <c r="CS102" s="18">
        <f t="shared" si="253"/>
        <v>1.0359321610308836</v>
      </c>
      <c r="CT102" s="18">
        <f t="shared" si="254"/>
        <v>-3.8226117354331901</v>
      </c>
    </row>
    <row r="103" spans="1:98" x14ac:dyDescent="0.2">
      <c r="A103" t="str">
        <f t="shared" si="209"/>
        <v>72 Customer service occupations</v>
      </c>
      <c r="B103" s="18">
        <f t="shared" si="210"/>
        <v>4.8394084120982228</v>
      </c>
      <c r="C103" s="18">
        <f t="shared" si="210"/>
        <v>8.0077257707159575</v>
      </c>
      <c r="D103" s="18">
        <f t="shared" si="210"/>
        <v>13.404400498087954</v>
      </c>
      <c r="E103" s="18">
        <f t="shared" si="210"/>
        <v>5.7458694412284794</v>
      </c>
      <c r="F103" s="18">
        <f t="shared" si="211"/>
        <v>8.2249527833702309</v>
      </c>
      <c r="H103" s="18">
        <f t="shared" si="212"/>
        <v>8.2394501083964613</v>
      </c>
      <c r="I103" s="18">
        <f t="shared" si="213"/>
        <v>4.7172085577112943</v>
      </c>
      <c r="J103" s="18">
        <f t="shared" si="214"/>
        <v>10.171180165700822</v>
      </c>
      <c r="L103" t="str">
        <f t="shared" si="255"/>
        <v>72 Customer service occupations</v>
      </c>
      <c r="M103" s="18">
        <f t="shared" si="215"/>
        <v>5.9109586873301811</v>
      </c>
      <c r="N103" s="18">
        <f t="shared" si="215"/>
        <v>6.8327951001501797</v>
      </c>
      <c r="O103" s="18">
        <f t="shared" si="215"/>
        <v>11.773651685760322</v>
      </c>
      <c r="P103" s="18">
        <f t="shared" si="215"/>
        <v>5.5073431662377104</v>
      </c>
      <c r="Q103" s="18">
        <f t="shared" si="216"/>
        <v>7.5107251693939503</v>
      </c>
      <c r="S103" s="18">
        <f t="shared" si="217"/>
        <v>7.5560731644606305</v>
      </c>
      <c r="T103" s="18">
        <f t="shared" si="218"/>
        <v>4.6966699641985521</v>
      </c>
      <c r="U103" s="18">
        <f t="shared" si="219"/>
        <v>9.6325324789987334</v>
      </c>
      <c r="W103" t="str">
        <f t="shared" si="256"/>
        <v>72 Customer service occupations</v>
      </c>
      <c r="X103" s="18">
        <f t="shared" si="220"/>
        <v>2.327988105075951</v>
      </c>
      <c r="Y103" s="18">
        <f t="shared" si="220"/>
        <v>12.32476358132082</v>
      </c>
      <c r="Z103" s="18">
        <f t="shared" si="220"/>
        <v>8.586746276298495</v>
      </c>
      <c r="AA103" s="18">
        <f t="shared" si="220"/>
        <v>3.725184799817316</v>
      </c>
      <c r="AB103" s="18">
        <f t="shared" si="221"/>
        <v>5.7456744762077738</v>
      </c>
      <c r="AD103" s="18">
        <f t="shared" si="222"/>
        <v>5.32102688246745</v>
      </c>
      <c r="AE103" s="18">
        <f t="shared" si="223"/>
        <v>4.3002114919244105</v>
      </c>
      <c r="AF103" s="18">
        <f t="shared" si="224"/>
        <v>7.733724916421969</v>
      </c>
      <c r="AH103" t="str">
        <f t="shared" si="257"/>
        <v>72 Customer service occupations</v>
      </c>
      <c r="AI103" s="18">
        <f t="shared" si="225"/>
        <v>1.643776962978305</v>
      </c>
      <c r="AJ103" s="18">
        <f t="shared" si="225"/>
        <v>13.272703003601926</v>
      </c>
      <c r="AK103" s="18">
        <f t="shared" si="225"/>
        <v>8.3125898586756222</v>
      </c>
      <c r="AL103" s="18">
        <f t="shared" si="225"/>
        <v>2.6993118550088013</v>
      </c>
      <c r="AM103" s="18">
        <f t="shared" si="226"/>
        <v>5.0629779229035776</v>
      </c>
      <c r="AO103" s="18">
        <f t="shared" si="227"/>
        <v>4.5373137049328882</v>
      </c>
      <c r="AP103" s="18">
        <f t="shared" si="228"/>
        <v>4.3834917240651361</v>
      </c>
      <c r="AQ103" s="18">
        <f t="shared" si="229"/>
        <v>7.2287468198722449</v>
      </c>
      <c r="AS103" t="str">
        <f t="shared" si="258"/>
        <v>72 Customer service occupations</v>
      </c>
      <c r="AT103" s="18">
        <f t="shared" si="230"/>
        <v>-0.37946926325924668</v>
      </c>
      <c r="AU103" s="18">
        <f t="shared" si="230"/>
        <v>7.4256086717169767</v>
      </c>
      <c r="AV103" s="18">
        <f t="shared" si="230"/>
        <v>7.2508551309406588</v>
      </c>
      <c r="AW103" s="18">
        <f t="shared" si="230"/>
        <v>1.8498838063888412</v>
      </c>
      <c r="AX103" s="18">
        <f t="shared" si="231"/>
        <v>3.8531834669966125</v>
      </c>
      <c r="AZ103" s="18">
        <f t="shared" si="232"/>
        <v>3.619290224362981</v>
      </c>
      <c r="BA103" s="18">
        <f t="shared" si="233"/>
        <v>3.801211254937531</v>
      </c>
      <c r="BB103" s="18">
        <f t="shared" si="234"/>
        <v>6.1690711895653116</v>
      </c>
      <c r="BD103" t="str">
        <f t="shared" si="259"/>
        <v>72 Customer service occupations</v>
      </c>
      <c r="BE103" s="18">
        <f t="shared" si="235"/>
        <v>2.6817745958566563</v>
      </c>
      <c r="BF103" s="18">
        <f t="shared" si="235"/>
        <v>3.9261714086358923</v>
      </c>
      <c r="BG103" s="18">
        <f t="shared" si="235"/>
        <v>5.0714516924040831</v>
      </c>
      <c r="BH103" s="18">
        <f t="shared" si="235"/>
        <v>1.931840502382709</v>
      </c>
      <c r="BI103" s="18">
        <f t="shared" si="236"/>
        <v>3.0274505549553465</v>
      </c>
      <c r="BK103" s="18">
        <f t="shared" si="237"/>
        <v>2.9678129105779272</v>
      </c>
      <c r="BL103" s="18">
        <f t="shared" si="238"/>
        <v>3.1013847184739207</v>
      </c>
      <c r="BM103" s="18">
        <f t="shared" si="239"/>
        <v>5.1759800989859661</v>
      </c>
      <c r="BO103" t="str">
        <f t="shared" si="260"/>
        <v>72 Customer service occupations</v>
      </c>
      <c r="BP103" s="18">
        <f t="shared" si="240"/>
        <v>2.277536914863254</v>
      </c>
      <c r="BQ103" s="18">
        <f t="shared" si="240"/>
        <v>-6.8633635656769503</v>
      </c>
      <c r="BR103" s="18">
        <f t="shared" si="240"/>
        <v>3.7354603849148793</v>
      </c>
      <c r="BS103" s="18">
        <f t="shared" si="240"/>
        <v>-0.7427163591472441</v>
      </c>
      <c r="BT103" s="18">
        <f t="shared" si="241"/>
        <v>0.23601386925633516</v>
      </c>
      <c r="BV103" s="18">
        <f t="shared" si="242"/>
        <v>0.72810649279051454</v>
      </c>
      <c r="BW103" s="18">
        <f t="shared" si="243"/>
        <v>2.9268496185344217</v>
      </c>
      <c r="BX103" s="18">
        <f t="shared" si="244"/>
        <v>3.4216044490633424</v>
      </c>
      <c r="BZ103" t="str">
        <f t="shared" si="261"/>
        <v>72 Customer service occupations</v>
      </c>
      <c r="CA103" s="18">
        <f t="shared" si="245"/>
        <v>3.7421766791590816</v>
      </c>
      <c r="CB103" s="18">
        <f t="shared" si="245"/>
        <v>-1.7338765734387307</v>
      </c>
      <c r="CC103" s="18">
        <f t="shared" si="245"/>
        <v>1.0304748217905724</v>
      </c>
      <c r="CD103" s="18">
        <f t="shared" si="245"/>
        <v>-1.8292261859475634</v>
      </c>
      <c r="CE103" s="18">
        <f t="shared" si="246"/>
        <v>-0.93836400653574126</v>
      </c>
      <c r="CG103" s="18">
        <f t="shared" si="247"/>
        <v>-0.88510142977481499</v>
      </c>
      <c r="CH103" s="18">
        <f t="shared" si="248"/>
        <v>1.7366244179805035</v>
      </c>
      <c r="CI103" s="18">
        <f t="shared" si="249"/>
        <v>1.0511841441098957</v>
      </c>
      <c r="CK103" t="str">
        <f t="shared" si="262"/>
        <v>72 Customer service occupations</v>
      </c>
      <c r="CL103" s="18">
        <f t="shared" si="250"/>
        <v>2.8778155940463179</v>
      </c>
      <c r="CM103" s="18">
        <f t="shared" si="250"/>
        <v>21.536327801983447</v>
      </c>
      <c r="CN103" s="18">
        <f t="shared" si="250"/>
        <v>6.349361793939412</v>
      </c>
      <c r="CO103" s="18">
        <f t="shared" si="250"/>
        <v>0.52995653499461337</v>
      </c>
      <c r="CP103" s="18">
        <f t="shared" si="251"/>
        <v>3.5341133521583634</v>
      </c>
      <c r="CR103" s="18">
        <f t="shared" si="252"/>
        <v>2.4334875073390938</v>
      </c>
      <c r="CS103" s="18">
        <f t="shared" si="253"/>
        <v>2.5507029826245864</v>
      </c>
      <c r="CT103" s="18">
        <f t="shared" si="254"/>
        <v>4.3474907466377832</v>
      </c>
    </row>
    <row r="104" spans="1:98" x14ac:dyDescent="0.2">
      <c r="A104" t="str">
        <f t="shared" si="209"/>
        <v>81 Process, plant and machine operatives</v>
      </c>
      <c r="B104" s="18">
        <f t="shared" si="210"/>
        <v>7.4812528758884334</v>
      </c>
      <c r="C104" s="18">
        <f t="shared" si="210"/>
        <v>-22.740519458934084</v>
      </c>
      <c r="D104" s="18">
        <f t="shared" si="210"/>
        <v>14.010124146870439</v>
      </c>
      <c r="E104" s="18">
        <f t="shared" si="210"/>
        <v>8.6030236167992769</v>
      </c>
      <c r="F104" s="18">
        <f t="shared" si="211"/>
        <v>7.9426318205226831</v>
      </c>
      <c r="H104" s="18">
        <f t="shared" si="212"/>
        <v>10.37627939199901</v>
      </c>
      <c r="I104" s="18">
        <f t="shared" si="213"/>
        <v>5.8366207166302475</v>
      </c>
      <c r="J104" s="18">
        <f t="shared" si="214"/>
        <v>12.353539707629512</v>
      </c>
      <c r="L104" t="str">
        <f t="shared" si="255"/>
        <v>81 Process, plant and machine operatives</v>
      </c>
      <c r="M104" s="18">
        <f t="shared" si="215"/>
        <v>2.9322365184330623</v>
      </c>
      <c r="N104" s="18">
        <f t="shared" si="215"/>
        <v>-12.099077203391772</v>
      </c>
      <c r="O104" s="18">
        <f t="shared" si="215"/>
        <v>13.614217584842891</v>
      </c>
      <c r="P104" s="18">
        <f t="shared" si="215"/>
        <v>6.6379501266921048</v>
      </c>
      <c r="Q104" s="18">
        <f t="shared" si="216"/>
        <v>7.4650315126488342</v>
      </c>
      <c r="S104" s="18">
        <f t="shared" si="217"/>
        <v>8.9144291194114267</v>
      </c>
      <c r="T104" s="18">
        <f t="shared" si="218"/>
        <v>5.0710366737578561</v>
      </c>
      <c r="U104" s="18">
        <f t="shared" si="219"/>
        <v>10.868000283338098</v>
      </c>
      <c r="W104" t="str">
        <f t="shared" si="256"/>
        <v>81 Process, plant and machine operatives</v>
      </c>
      <c r="X104" s="18">
        <f t="shared" si="220"/>
        <v>-4.1722351964094013</v>
      </c>
      <c r="Y104" s="18">
        <f t="shared" si="220"/>
        <v>-6.3200067124858705</v>
      </c>
      <c r="Z104" s="18">
        <f t="shared" si="220"/>
        <v>12.102671131807853</v>
      </c>
      <c r="AA104" s="18">
        <f t="shared" si="220"/>
        <v>5.9395061507853342</v>
      </c>
      <c r="AB104" s="18">
        <f t="shared" si="221"/>
        <v>7.0025508496638578</v>
      </c>
      <c r="AD104" s="18">
        <f t="shared" si="222"/>
        <v>7.9552952951375877</v>
      </c>
      <c r="AE104" s="18">
        <f t="shared" si="223"/>
        <v>5.1589372650879151</v>
      </c>
      <c r="AF104" s="18">
        <f t="shared" si="224"/>
        <v>10.176912703055585</v>
      </c>
      <c r="AH104" t="str">
        <f t="shared" si="257"/>
        <v>81 Process, plant and machine operatives</v>
      </c>
      <c r="AI104" s="18">
        <f t="shared" si="225"/>
        <v>-1.709386900297194</v>
      </c>
      <c r="AJ104" s="18">
        <f t="shared" si="225"/>
        <v>-6.5278101006693294</v>
      </c>
      <c r="AK104" s="18">
        <f t="shared" si="225"/>
        <v>12.446622342022696</v>
      </c>
      <c r="AL104" s="18">
        <f t="shared" si="225"/>
        <v>6.3413167519150049</v>
      </c>
      <c r="AM104" s="18">
        <f t="shared" si="226"/>
        <v>7.3438522295623088</v>
      </c>
      <c r="AO104" s="18">
        <f t="shared" si="227"/>
        <v>8.3386685539580405</v>
      </c>
      <c r="AP104" s="18">
        <f t="shared" si="228"/>
        <v>5.0027155732399908</v>
      </c>
      <c r="AQ104" s="18">
        <f t="shared" si="229"/>
        <v>10.389053541039672</v>
      </c>
      <c r="AS104" t="str">
        <f t="shared" si="258"/>
        <v>81 Process, plant and machine operatives</v>
      </c>
      <c r="AT104" s="18">
        <f t="shared" si="230"/>
        <v>-3.3443641710498406</v>
      </c>
      <c r="AU104" s="18">
        <f t="shared" si="230"/>
        <v>-9.2858316827335372</v>
      </c>
      <c r="AV104" s="18">
        <f t="shared" si="230"/>
        <v>9.3224891976593902</v>
      </c>
      <c r="AW104" s="18">
        <f t="shared" si="230"/>
        <v>3.5498297825241831</v>
      </c>
      <c r="AX104" s="18">
        <f t="shared" si="231"/>
        <v>4.4527277539718968</v>
      </c>
      <c r="AZ104" s="18">
        <f t="shared" si="232"/>
        <v>5.4393605578517468</v>
      </c>
      <c r="BA104" s="18">
        <f t="shared" si="233"/>
        <v>4.1460425532958922</v>
      </c>
      <c r="BB104" s="18">
        <f t="shared" si="234"/>
        <v>7.7236205659727108</v>
      </c>
      <c r="BD104" t="str">
        <f t="shared" si="259"/>
        <v>81 Process, plant and machine operatives</v>
      </c>
      <c r="BE104" s="18">
        <f t="shared" si="235"/>
        <v>-1.7171296224546939</v>
      </c>
      <c r="BF104" s="18">
        <f t="shared" si="235"/>
        <v>-14.068388915663411</v>
      </c>
      <c r="BG104" s="18">
        <f t="shared" si="235"/>
        <v>6.3198793399594111</v>
      </c>
      <c r="BH104" s="18">
        <f t="shared" si="235"/>
        <v>1.6064190972175707</v>
      </c>
      <c r="BI104" s="18">
        <f t="shared" si="236"/>
        <v>1.9828863294796939</v>
      </c>
      <c r="BK104" s="18">
        <f t="shared" si="237"/>
        <v>3.1538849584855644</v>
      </c>
      <c r="BL104" s="18">
        <f t="shared" si="238"/>
        <v>2.7069889575951578</v>
      </c>
      <c r="BM104" s="18">
        <f t="shared" si="239"/>
        <v>5.0239213852456333</v>
      </c>
      <c r="BO104" t="str">
        <f t="shared" si="260"/>
        <v>81 Process, plant and machine operatives</v>
      </c>
      <c r="BP104" s="18">
        <f t="shared" si="240"/>
        <v>-4.8879991382489223</v>
      </c>
      <c r="BQ104" s="18">
        <f t="shared" si="240"/>
        <v>-8.3200899118412224</v>
      </c>
      <c r="BR104" s="18">
        <f t="shared" si="240"/>
        <v>3.5993693471622956</v>
      </c>
      <c r="BS104" s="18">
        <f t="shared" si="240"/>
        <v>-0.81141255889760622</v>
      </c>
      <c r="BT104" s="18">
        <f t="shared" si="241"/>
        <v>5.2927287317161564E-2</v>
      </c>
      <c r="BV104" s="18">
        <f t="shared" si="242"/>
        <v>0.63757752370472431</v>
      </c>
      <c r="BW104" s="18">
        <f t="shared" si="243"/>
        <v>2.5756097990804694</v>
      </c>
      <c r="BX104" s="18">
        <f t="shared" si="244"/>
        <v>3.0284352318189489</v>
      </c>
      <c r="BZ104" t="str">
        <f t="shared" si="261"/>
        <v>81 Process, plant and machine operatives</v>
      </c>
      <c r="CA104" s="18">
        <f t="shared" si="245"/>
        <v>0.41358177083845593</v>
      </c>
      <c r="CB104" s="18">
        <f t="shared" si="245"/>
        <v>-20.56557707205603</v>
      </c>
      <c r="CC104" s="18">
        <f t="shared" si="245"/>
        <v>1.416056813154376</v>
      </c>
      <c r="CD104" s="18">
        <f t="shared" si="245"/>
        <v>-8.3514259565537703</v>
      </c>
      <c r="CE104" s="18">
        <f t="shared" si="246"/>
        <v>-6.2465049438296116</v>
      </c>
      <c r="CG104" s="18">
        <f t="shared" si="247"/>
        <v>-5.2048652340973556</v>
      </c>
      <c r="CH104" s="18">
        <f t="shared" si="248"/>
        <v>1.6289506084702587</v>
      </c>
      <c r="CI104" s="18">
        <f t="shared" si="249"/>
        <v>-2.1409047030407247</v>
      </c>
      <c r="CK104" t="str">
        <f t="shared" si="262"/>
        <v>81 Process, plant and machine operatives</v>
      </c>
      <c r="CL104" s="18">
        <f t="shared" si="250"/>
        <v>-6.2411797816977028</v>
      </c>
      <c r="CM104" s="18">
        <f t="shared" si="250"/>
        <v>13.052296979052723</v>
      </c>
      <c r="CN104" s="18">
        <f t="shared" si="250"/>
        <v>-11.650502348206338</v>
      </c>
      <c r="CO104" s="18">
        <f t="shared" si="250"/>
        <v>-5.9688719943293052</v>
      </c>
      <c r="CP104" s="18">
        <f t="shared" si="251"/>
        <v>-6.7146345903521976</v>
      </c>
      <c r="CR104" s="18">
        <f t="shared" si="252"/>
        <v>-7.9022276886169251</v>
      </c>
      <c r="CS104" s="18">
        <f t="shared" si="253"/>
        <v>0.86183915719901805</v>
      </c>
      <c r="CT104" s="18">
        <f t="shared" si="254"/>
        <v>-5.4965213157115222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5.3280543113480849</v>
      </c>
      <c r="C105" s="18">
        <f t="shared" si="210"/>
        <v>-15.257454295455531</v>
      </c>
      <c r="D105" s="18">
        <f t="shared" si="210"/>
        <v>12.361624964455808</v>
      </c>
      <c r="E105" s="18">
        <f t="shared" si="210"/>
        <v>5.0976173934935476</v>
      </c>
      <c r="F105" s="18">
        <f t="shared" si="211"/>
        <v>5.8814833025364832</v>
      </c>
      <c r="H105" s="18">
        <f t="shared" si="212"/>
        <v>7.4652163713637254</v>
      </c>
      <c r="I105" s="18">
        <f t="shared" si="213"/>
        <v>5.5649843195397342</v>
      </c>
      <c r="J105" s="18">
        <f t="shared" si="214"/>
        <v>10.035894646866538</v>
      </c>
      <c r="L105" t="str">
        <f t="shared" si="255"/>
        <v>82 Transport and mobile machine drivers and operatives</v>
      </c>
      <c r="M105" s="18">
        <f t="shared" si="215"/>
        <v>9.1989528488563899</v>
      </c>
      <c r="N105" s="18">
        <f t="shared" si="215"/>
        <v>-11.213309758669999</v>
      </c>
      <c r="O105" s="18">
        <f t="shared" si="215"/>
        <v>8.9540048053066368</v>
      </c>
      <c r="P105" s="18">
        <f t="shared" si="215"/>
        <v>5.4449019520524944</v>
      </c>
      <c r="Q105" s="18">
        <f t="shared" si="216"/>
        <v>5.3904437629890278</v>
      </c>
      <c r="S105" s="18">
        <f t="shared" si="217"/>
        <v>6.6018621030272451</v>
      </c>
      <c r="T105" s="18">
        <f t="shared" si="218"/>
        <v>5.0636425116934003</v>
      </c>
      <c r="U105" s="18">
        <f t="shared" si="219"/>
        <v>9.1274558343150467</v>
      </c>
      <c r="W105" t="str">
        <f t="shared" si="256"/>
        <v>82 Transport and mobile machine drivers and operatives</v>
      </c>
      <c r="X105" s="18">
        <f t="shared" si="220"/>
        <v>2.9271589107378482</v>
      </c>
      <c r="Y105" s="18">
        <f t="shared" si="220"/>
        <v>-2.09758834792384</v>
      </c>
      <c r="Z105" s="18">
        <f t="shared" si="220"/>
        <v>5.6975868895508652</v>
      </c>
      <c r="AA105" s="18">
        <f t="shared" si="220"/>
        <v>4.2040119597990699</v>
      </c>
      <c r="AB105" s="18">
        <f t="shared" si="221"/>
        <v>4.2611946856179195</v>
      </c>
      <c r="AD105" s="18">
        <f t="shared" si="222"/>
        <v>4.699510400324991</v>
      </c>
      <c r="AE105" s="18">
        <f t="shared" si="223"/>
        <v>4.7691091986263645</v>
      </c>
      <c r="AF105" s="18">
        <f t="shared" si="224"/>
        <v>7.6057815338406609</v>
      </c>
      <c r="AH105" t="str">
        <f t="shared" si="257"/>
        <v>82 Transport and mobile machine drivers and operatives</v>
      </c>
      <c r="AI105" s="18">
        <f t="shared" si="225"/>
        <v>3.7066087798319325</v>
      </c>
      <c r="AJ105" s="18">
        <f t="shared" si="225"/>
        <v>-2.8021804994321053</v>
      </c>
      <c r="AK105" s="18">
        <f t="shared" si="225"/>
        <v>6.5110942423240337</v>
      </c>
      <c r="AL105" s="18">
        <f t="shared" si="225"/>
        <v>3.0176634915981326</v>
      </c>
      <c r="AM105" s="18">
        <f t="shared" si="226"/>
        <v>3.7192175638951053</v>
      </c>
      <c r="AO105" s="18">
        <f t="shared" si="227"/>
        <v>4.1692200646814781</v>
      </c>
      <c r="AP105" s="18">
        <f t="shared" si="228"/>
        <v>4.7657358731859167</v>
      </c>
      <c r="AQ105" s="18">
        <f t="shared" si="229"/>
        <v>7.2462680491604425</v>
      </c>
      <c r="AS105" t="str">
        <f t="shared" si="258"/>
        <v>82 Transport and mobile machine drivers and operatives</v>
      </c>
      <c r="AT105" s="18">
        <f t="shared" si="230"/>
        <v>-2.2245116739916249E-2</v>
      </c>
      <c r="AU105" s="18">
        <f t="shared" si="230"/>
        <v>-10.0301818738878</v>
      </c>
      <c r="AV105" s="18">
        <f t="shared" si="230"/>
        <v>6.3233815676818184</v>
      </c>
      <c r="AW105" s="18">
        <f t="shared" si="230"/>
        <v>2.1249034893786822</v>
      </c>
      <c r="AX105" s="18">
        <f t="shared" si="231"/>
        <v>2.6029466823779934</v>
      </c>
      <c r="AZ105" s="18">
        <f t="shared" si="232"/>
        <v>3.5056442731182358</v>
      </c>
      <c r="BA105" s="18">
        <f t="shared" si="233"/>
        <v>4.6368493515738907</v>
      </c>
      <c r="BB105" s="18">
        <f t="shared" si="234"/>
        <v>6.7137583756699204</v>
      </c>
      <c r="BD105" t="str">
        <f t="shared" si="259"/>
        <v>82 Transport and mobile machine drivers and operatives</v>
      </c>
      <c r="BE105" s="18">
        <f t="shared" si="235"/>
        <v>-0.55201632540331502</v>
      </c>
      <c r="BF105" s="18">
        <f t="shared" si="235"/>
        <v>-14.123377996987951</v>
      </c>
      <c r="BG105" s="18">
        <f t="shared" si="235"/>
        <v>3.2512582437732584</v>
      </c>
      <c r="BH105" s="18">
        <f t="shared" si="235"/>
        <v>1.3075211714267176</v>
      </c>
      <c r="BI105" s="18">
        <f t="shared" si="236"/>
        <v>0.86384922362336969</v>
      </c>
      <c r="BK105" s="18">
        <f t="shared" si="237"/>
        <v>1.9513334162414298</v>
      </c>
      <c r="BL105" s="18">
        <f t="shared" si="238"/>
        <v>3.1943736910287734</v>
      </c>
      <c r="BM105" s="18">
        <f t="shared" si="239"/>
        <v>4.5130981260458114</v>
      </c>
      <c r="BO105" t="str">
        <f t="shared" si="260"/>
        <v>82 Transport and mobile machine drivers and operatives</v>
      </c>
      <c r="BP105" s="18">
        <f t="shared" si="240"/>
        <v>-2.207265005124015</v>
      </c>
      <c r="BQ105" s="18">
        <f t="shared" si="240"/>
        <v>-5.4855108240175365</v>
      </c>
      <c r="BR105" s="18">
        <f t="shared" si="240"/>
        <v>0.63670349185187547</v>
      </c>
      <c r="BS105" s="18">
        <f t="shared" si="240"/>
        <v>-0.39182584164790812</v>
      </c>
      <c r="BT105" s="18">
        <f t="shared" si="241"/>
        <v>-0.39884208340733585</v>
      </c>
      <c r="BV105" s="18">
        <f t="shared" si="242"/>
        <v>-5.0156045091021006E-2</v>
      </c>
      <c r="BW105" s="18">
        <f t="shared" si="243"/>
        <v>3.1234831233937221</v>
      </c>
      <c r="BX105" s="18">
        <f t="shared" si="244"/>
        <v>3.090917988552988</v>
      </c>
      <c r="BZ105" t="str">
        <f t="shared" si="261"/>
        <v>82 Transport and mobile machine drivers and operatives</v>
      </c>
      <c r="CA105" s="18">
        <f t="shared" si="245"/>
        <v>2.2235853688061802</v>
      </c>
      <c r="CB105" s="18">
        <f t="shared" si="245"/>
        <v>-23.593980743901565</v>
      </c>
      <c r="CC105" s="18">
        <f t="shared" si="245"/>
        <v>-0.89432951256158688</v>
      </c>
      <c r="CD105" s="18">
        <f t="shared" si="245"/>
        <v>-1.818728570357131</v>
      </c>
      <c r="CE105" s="18">
        <f t="shared" si="246"/>
        <v>-3.06197588637247</v>
      </c>
      <c r="CG105" s="18">
        <f t="shared" si="247"/>
        <v>-1.5115575718516738</v>
      </c>
      <c r="CH105" s="18">
        <f t="shared" si="248"/>
        <v>2.189898423224701</v>
      </c>
      <c r="CI105" s="18">
        <f t="shared" si="249"/>
        <v>1.1078347682565548</v>
      </c>
      <c r="CK105" t="str">
        <f t="shared" si="262"/>
        <v>82 Transport and mobile machine drivers and operatives</v>
      </c>
      <c r="CL105" s="18">
        <f t="shared" si="250"/>
        <v>2.8306312641255715</v>
      </c>
      <c r="CM105" s="18">
        <f t="shared" si="250"/>
        <v>36.723759642750188</v>
      </c>
      <c r="CN105" s="18">
        <f t="shared" si="250"/>
        <v>-4.4830399635040212</v>
      </c>
      <c r="CO105" s="18">
        <f t="shared" si="250"/>
        <v>-3.1174187897428762</v>
      </c>
      <c r="CP105" s="18">
        <f t="shared" si="251"/>
        <v>-1.4472002718896704</v>
      </c>
      <c r="CR105" s="18">
        <f t="shared" si="252"/>
        <v>-3.5747815658529247</v>
      </c>
      <c r="CS105" s="18">
        <f t="shared" si="253"/>
        <v>1.8506470967601496</v>
      </c>
      <c r="CT105" s="18">
        <f t="shared" si="254"/>
        <v>-0.73053052262013196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-1.1461524503789344</v>
      </c>
      <c r="C106" s="18">
        <f t="shared" si="210"/>
        <v>-23.500484480114281</v>
      </c>
      <c r="D106" s="18">
        <f t="shared" si="210"/>
        <v>4.4756310012903588</v>
      </c>
      <c r="E106" s="18">
        <f t="shared" si="210"/>
        <v>4.3200948840846687</v>
      </c>
      <c r="F106" s="18">
        <f t="shared" si="211"/>
        <v>2.3648465062402924</v>
      </c>
      <c r="H106" s="18">
        <f t="shared" si="212"/>
        <v>4.3719145115098668</v>
      </c>
      <c r="I106" s="18">
        <f t="shared" si="213"/>
        <v>3.9313556204623179</v>
      </c>
      <c r="J106" s="18">
        <f t="shared" si="214"/>
        <v>6.8013818297071982</v>
      </c>
      <c r="L106" t="str">
        <f t="shared" si="255"/>
        <v>91 Elementary trades and related occupations</v>
      </c>
      <c r="M106" s="18">
        <f t="shared" si="215"/>
        <v>4.8642881029631324</v>
      </c>
      <c r="N106" s="18">
        <f t="shared" si="215"/>
        <v>-24.561981453689185</v>
      </c>
      <c r="O106" s="18">
        <f t="shared" si="215"/>
        <v>8.6469668717013892</v>
      </c>
      <c r="P106" s="18">
        <f t="shared" si="215"/>
        <v>4.7201654934166504</v>
      </c>
      <c r="Q106" s="18">
        <f t="shared" si="216"/>
        <v>3.7824321005750505</v>
      </c>
      <c r="S106" s="18">
        <f t="shared" si="217"/>
        <v>6.0130710070854132</v>
      </c>
      <c r="T106" s="18">
        <f t="shared" si="218"/>
        <v>3.7347361687849467</v>
      </c>
      <c r="U106" s="18">
        <f t="shared" si="219"/>
        <v>7.9134551621906413</v>
      </c>
      <c r="W106" t="str">
        <f t="shared" si="256"/>
        <v>91 Elementary trades and related occupations</v>
      </c>
      <c r="X106" s="18">
        <f t="shared" si="220"/>
        <v>-3.1204240713717857</v>
      </c>
      <c r="Y106" s="18">
        <f t="shared" si="220"/>
        <v>-5.1476541157918554</v>
      </c>
      <c r="Z106" s="18">
        <f t="shared" si="220"/>
        <v>2.5512804543670553</v>
      </c>
      <c r="AA106" s="18">
        <f t="shared" si="220"/>
        <v>1.1435757796827595</v>
      </c>
      <c r="AB106" s="18">
        <f t="shared" si="221"/>
        <v>1.1744924011493074</v>
      </c>
      <c r="AD106" s="18">
        <f t="shared" si="222"/>
        <v>1.6106504298099678</v>
      </c>
      <c r="AE106" s="18">
        <f t="shared" si="223"/>
        <v>3.4307171365320022</v>
      </c>
      <c r="AF106" s="18">
        <f t="shared" si="224"/>
        <v>4.4789321515218861</v>
      </c>
      <c r="AH106" t="str">
        <f t="shared" si="257"/>
        <v>91 Elementary trades and related occupations</v>
      </c>
      <c r="AI106" s="18">
        <f t="shared" si="225"/>
        <v>-2.0757314893630086</v>
      </c>
      <c r="AJ106" s="18">
        <f t="shared" si="225"/>
        <v>-10.477445741041647</v>
      </c>
      <c r="AK106" s="18">
        <f t="shared" si="225"/>
        <v>1.9268599501984118</v>
      </c>
      <c r="AL106" s="18">
        <f t="shared" si="225"/>
        <v>1.7522189274095767</v>
      </c>
      <c r="AM106" s="18">
        <f t="shared" si="226"/>
        <v>0.99524129531236571</v>
      </c>
      <c r="AO106" s="18">
        <f t="shared" si="227"/>
        <v>1.8103993286463282</v>
      </c>
      <c r="AP106" s="18">
        <f t="shared" si="228"/>
        <v>3.3794536440008072</v>
      </c>
      <c r="AQ106" s="18">
        <f t="shared" si="229"/>
        <v>4.571156764299289</v>
      </c>
      <c r="AS106" t="str">
        <f t="shared" si="258"/>
        <v>91 Elementary trades and related occupations</v>
      </c>
      <c r="AT106" s="18">
        <f t="shared" si="230"/>
        <v>-3.7543504576874609</v>
      </c>
      <c r="AU106" s="18">
        <f t="shared" si="230"/>
        <v>-3.1942174893844211</v>
      </c>
      <c r="AV106" s="18">
        <f t="shared" si="230"/>
        <v>2.0641115265897181</v>
      </c>
      <c r="AW106" s="18">
        <f t="shared" si="230"/>
        <v>1.0684056835529532</v>
      </c>
      <c r="AX106" s="18">
        <f t="shared" si="231"/>
        <v>1.1058527829898246</v>
      </c>
      <c r="AZ106" s="18">
        <f t="shared" si="232"/>
        <v>1.3992236138335779</v>
      </c>
      <c r="BA106" s="18">
        <f t="shared" si="233"/>
        <v>2.9152477232673668</v>
      </c>
      <c r="BB106" s="18">
        <f t="shared" si="234"/>
        <v>3.8822132835345524</v>
      </c>
      <c r="BD106" t="str">
        <f t="shared" si="259"/>
        <v>91 Elementary trades and related occupations</v>
      </c>
      <c r="BE106" s="18">
        <f t="shared" si="235"/>
        <v>-3.6148007880460908</v>
      </c>
      <c r="BF106" s="18">
        <f t="shared" si="235"/>
        <v>-10.86080759955289</v>
      </c>
      <c r="BG106" s="18">
        <f t="shared" si="235"/>
        <v>0.24539399079361868</v>
      </c>
      <c r="BH106" s="18">
        <f t="shared" si="235"/>
        <v>1.4146582731741075</v>
      </c>
      <c r="BI106" s="18">
        <f t="shared" si="236"/>
        <v>0.23626696806655634</v>
      </c>
      <c r="BK106" s="18">
        <f t="shared" si="237"/>
        <v>1.0233959459186481</v>
      </c>
      <c r="BL106" s="18">
        <f t="shared" si="238"/>
        <v>2.1980657907018752</v>
      </c>
      <c r="BM106" s="18">
        <f t="shared" si="239"/>
        <v>2.9675305363973115</v>
      </c>
      <c r="BO106" t="str">
        <f t="shared" si="260"/>
        <v>91 Elementary trades and related occupations</v>
      </c>
      <c r="BP106" s="18">
        <f t="shared" si="240"/>
        <v>-8.0717461914201589</v>
      </c>
      <c r="BQ106" s="18">
        <f t="shared" si="240"/>
        <v>-7.6517045441464093</v>
      </c>
      <c r="BR106" s="18">
        <f t="shared" si="240"/>
        <v>-3.9568125585643599</v>
      </c>
      <c r="BS106" s="18">
        <f t="shared" si="240"/>
        <v>-1.4556593741615331</v>
      </c>
      <c r="BT106" s="18">
        <f t="shared" si="241"/>
        <v>-2.6401465092591558</v>
      </c>
      <c r="BV106" s="18">
        <f t="shared" si="242"/>
        <v>-2.2965318036301308</v>
      </c>
      <c r="BW106" s="18">
        <f t="shared" si="243"/>
        <v>1.9319946421528789</v>
      </c>
      <c r="BX106" s="18">
        <f t="shared" si="244"/>
        <v>0.25035981775169969</v>
      </c>
      <c r="BZ106" t="str">
        <f t="shared" si="261"/>
        <v>91 Elementary trades and related occupations</v>
      </c>
      <c r="CA106" s="18">
        <f t="shared" si="245"/>
        <v>-1.154663205201778</v>
      </c>
      <c r="CB106" s="18">
        <f t="shared" si="245"/>
        <v>-22.749382306400967</v>
      </c>
      <c r="CC106" s="18">
        <f t="shared" si="245"/>
        <v>-5.1015203472749127</v>
      </c>
      <c r="CD106" s="18">
        <f t="shared" si="245"/>
        <v>-2.2967088585098439</v>
      </c>
      <c r="CE106" s="18">
        <f t="shared" si="246"/>
        <v>-4.5929131377433379</v>
      </c>
      <c r="CG106" s="18">
        <f t="shared" si="247"/>
        <v>-3.2407380469714475</v>
      </c>
      <c r="CH106" s="18">
        <f t="shared" si="248"/>
        <v>1.5210693182205803</v>
      </c>
      <c r="CI106" s="18">
        <f t="shared" si="249"/>
        <v>-0.96819270192329832</v>
      </c>
      <c r="CK106" t="str">
        <f t="shared" si="262"/>
        <v>91 Elementary trades and related occupations</v>
      </c>
      <c r="CL106" s="18">
        <f t="shared" si="250"/>
        <v>-2.7601868999258095</v>
      </c>
      <c r="CM106" s="18">
        <f t="shared" si="250"/>
        <v>12.598538646999934</v>
      </c>
      <c r="CN106" s="18">
        <f t="shared" si="250"/>
        <v>-3.1534225847279718</v>
      </c>
      <c r="CO106" s="18">
        <f t="shared" si="250"/>
        <v>1.182378804967632</v>
      </c>
      <c r="CP106" s="18">
        <f t="shared" si="251"/>
        <v>0.4760809605507399</v>
      </c>
      <c r="CR106" s="18">
        <f t="shared" si="252"/>
        <v>-0.28403815743897054</v>
      </c>
      <c r="CS106" s="18">
        <f t="shared" si="253"/>
        <v>1.6536265912821202</v>
      </c>
      <c r="CT106" s="18">
        <f t="shared" si="254"/>
        <v>1.4288496494679226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3.2285082259306819</v>
      </c>
      <c r="C107" s="18">
        <f t="shared" si="210"/>
        <v>-14.713507157464356</v>
      </c>
      <c r="D107" s="18">
        <f t="shared" si="210"/>
        <v>10.90738537626892</v>
      </c>
      <c r="E107" s="18">
        <f t="shared" si="210"/>
        <v>4.2979962019158657</v>
      </c>
      <c r="F107" s="18">
        <f t="shared" si="211"/>
        <v>4.9911372281091992</v>
      </c>
      <c r="H107" s="18">
        <f t="shared" si="212"/>
        <v>6.4561605441060488</v>
      </c>
      <c r="I107" s="18">
        <f t="shared" si="213"/>
        <v>4.7441479793772778</v>
      </c>
      <c r="J107" s="18">
        <f t="shared" si="214"/>
        <v>8.8341573751353764</v>
      </c>
      <c r="L107" t="str">
        <f t="shared" ref="L107" si="263">A107</f>
        <v>92 Elementary administration and service occupations</v>
      </c>
      <c r="M107" s="18">
        <f t="shared" si="215"/>
        <v>8.5876613951998859</v>
      </c>
      <c r="N107" s="18">
        <f t="shared" si="215"/>
        <v>0.41854538842627242</v>
      </c>
      <c r="O107" s="18">
        <f t="shared" si="215"/>
        <v>10.978262444010767</v>
      </c>
      <c r="P107" s="18">
        <f t="shared" si="215"/>
        <v>6.5452030357771918</v>
      </c>
      <c r="Q107" s="18">
        <f t="shared" si="216"/>
        <v>7.5124872071330673</v>
      </c>
      <c r="S107" s="18">
        <f t="shared" si="217"/>
        <v>8.0028562930398284</v>
      </c>
      <c r="T107" s="18">
        <f t="shared" si="218"/>
        <v>5.2572795635746683</v>
      </c>
      <c r="U107" s="18">
        <f t="shared" si="219"/>
        <v>10.26384375470335</v>
      </c>
      <c r="W107" t="str">
        <f t="shared" ref="W107" si="264">A107</f>
        <v>92 Elementary administration and service occupations</v>
      </c>
      <c r="X107" s="18">
        <f t="shared" si="220"/>
        <v>3.1466406690427773</v>
      </c>
      <c r="Y107" s="18">
        <f t="shared" si="220"/>
        <v>7.0974002013724613</v>
      </c>
      <c r="Z107" s="18">
        <f t="shared" si="220"/>
        <v>6.2178933401050962</v>
      </c>
      <c r="AA107" s="18">
        <f t="shared" si="220"/>
        <v>3.1901819355685035</v>
      </c>
      <c r="AB107" s="18">
        <f t="shared" si="221"/>
        <v>4.3691016964130691</v>
      </c>
      <c r="AD107" s="18">
        <f t="shared" si="222"/>
        <v>4.1897061851382755</v>
      </c>
      <c r="AE107" s="18">
        <f t="shared" si="223"/>
        <v>4.6416734412565441</v>
      </c>
      <c r="AF107" s="18">
        <f t="shared" si="224"/>
        <v>7.1708786979506112</v>
      </c>
      <c r="AH107" t="str">
        <f t="shared" ref="AH107" si="265">L107</f>
        <v>92 Elementary administration and service occupations</v>
      </c>
      <c r="AI107" s="18">
        <f t="shared" si="225"/>
        <v>2.5532931045669116</v>
      </c>
      <c r="AJ107" s="18">
        <f t="shared" si="225"/>
        <v>7.8379962504872225</v>
      </c>
      <c r="AK107" s="18">
        <f t="shared" si="225"/>
        <v>6.0311844106707868</v>
      </c>
      <c r="AL107" s="18">
        <f t="shared" si="225"/>
        <v>3.4043613010509288</v>
      </c>
      <c r="AM107" s="18">
        <f t="shared" si="226"/>
        <v>4.4919965330601608</v>
      </c>
      <c r="AO107" s="18">
        <f t="shared" si="227"/>
        <v>4.2726574319223998</v>
      </c>
      <c r="AP107" s="18">
        <f t="shared" si="228"/>
        <v>4.4155606820775573</v>
      </c>
      <c r="AQ107" s="18">
        <f t="shared" si="229"/>
        <v>7.0669479850868022</v>
      </c>
      <c r="AS107" t="str">
        <f t="shared" ref="AS107" si="266">W107</f>
        <v>92 Elementary administration and service occupations</v>
      </c>
      <c r="AT107" s="18">
        <f t="shared" si="230"/>
        <v>2.0546047344318197</v>
      </c>
      <c r="AU107" s="18">
        <f t="shared" si="230"/>
        <v>13.70709415289959</v>
      </c>
      <c r="AV107" s="18">
        <f t="shared" si="230"/>
        <v>5.4951271146530978</v>
      </c>
      <c r="AW107" s="18">
        <f t="shared" si="230"/>
        <v>3.4033579253115898</v>
      </c>
      <c r="AX107" s="18">
        <f t="shared" si="231"/>
        <v>4.672114838334962</v>
      </c>
      <c r="AZ107" s="18">
        <f t="shared" si="232"/>
        <v>4.0959648080413746</v>
      </c>
      <c r="BA107" s="18">
        <f t="shared" si="233"/>
        <v>4.2927106369750057</v>
      </c>
      <c r="BB107" s="18">
        <f t="shared" si="234"/>
        <v>6.857757688141608</v>
      </c>
      <c r="BD107" t="str">
        <f t="shared" ref="BD107" si="267">AH107</f>
        <v>92 Elementary administration and service occupations</v>
      </c>
      <c r="BE107" s="18">
        <f t="shared" si="235"/>
        <v>0.92556678881434706</v>
      </c>
      <c r="BF107" s="18">
        <f t="shared" si="235"/>
        <v>-9.051727644608043</v>
      </c>
      <c r="BG107" s="18">
        <f t="shared" si="235"/>
        <v>1.1869644544233671</v>
      </c>
      <c r="BH107" s="18">
        <f t="shared" si="235"/>
        <v>0.11604507980926826</v>
      </c>
      <c r="BI107" s="18">
        <f t="shared" si="236"/>
        <v>-0.15165197102960937</v>
      </c>
      <c r="BK107" s="18">
        <f t="shared" si="237"/>
        <v>0.47175289402552334</v>
      </c>
      <c r="BL107" s="18">
        <f t="shared" si="238"/>
        <v>2.7365778177425693</v>
      </c>
      <c r="BM107" s="18">
        <f t="shared" si="239"/>
        <v>3.0633653119417792</v>
      </c>
      <c r="BO107" t="str">
        <f t="shared" ref="BO107" si="268">AS107</f>
        <v>92 Elementary administration and service occupations</v>
      </c>
      <c r="BP107" s="18">
        <f t="shared" si="240"/>
        <v>-5.504774505690202E-2</v>
      </c>
      <c r="BQ107" s="18">
        <f t="shared" si="240"/>
        <v>-10.839920421589111</v>
      </c>
      <c r="BR107" s="18">
        <f t="shared" si="240"/>
        <v>0.41541578482886532</v>
      </c>
      <c r="BS107" s="18">
        <f t="shared" si="240"/>
        <v>-1.7059498296460807</v>
      </c>
      <c r="BT107" s="18">
        <f t="shared" si="241"/>
        <v>-1.6492232776357696</v>
      </c>
      <c r="BV107" s="18">
        <f t="shared" si="242"/>
        <v>-1.0038548244498458</v>
      </c>
      <c r="BW107" s="18">
        <f t="shared" si="243"/>
        <v>2.6727990541441704</v>
      </c>
      <c r="BX107" s="18">
        <f t="shared" si="244"/>
        <v>1.995175499426094</v>
      </c>
      <c r="BZ107" t="str">
        <f t="shared" ref="BZ107" si="269">BD107</f>
        <v>92 Elementary administration and service occupations</v>
      </c>
      <c r="CA107" s="18">
        <f t="shared" si="245"/>
        <v>3.9984027921500465</v>
      </c>
      <c r="CB107" s="18">
        <f t="shared" si="245"/>
        <v>-11.660644855554192</v>
      </c>
      <c r="CC107" s="18">
        <f t="shared" si="245"/>
        <v>0.34608483589806394</v>
      </c>
      <c r="CD107" s="18">
        <f t="shared" si="245"/>
        <v>-3.7378471515689737</v>
      </c>
      <c r="CE107" s="18">
        <f t="shared" si="246"/>
        <v>-3.0018937068836959</v>
      </c>
      <c r="CG107" s="18">
        <f t="shared" si="247"/>
        <v>-2.3953464430231275</v>
      </c>
      <c r="CH107" s="18">
        <f t="shared" si="248"/>
        <v>1.9050827460984188</v>
      </c>
      <c r="CI107" s="18">
        <f t="shared" si="249"/>
        <v>0.1472782390104177</v>
      </c>
      <c r="CK107" t="str">
        <f t="shared" ref="CK107" si="270">BO107</f>
        <v>92 Elementary administration and service occupations</v>
      </c>
      <c r="CL107" s="18">
        <f t="shared" si="250"/>
        <v>-6.218528354154107</v>
      </c>
      <c r="CM107" s="18">
        <f t="shared" si="250"/>
        <v>12.341834420097509</v>
      </c>
      <c r="CN107" s="18">
        <f t="shared" si="250"/>
        <v>-4.8883699964985539</v>
      </c>
      <c r="CO107" s="18">
        <f t="shared" si="250"/>
        <v>0.41626873754903038</v>
      </c>
      <c r="CP107" s="18">
        <f t="shared" si="251"/>
        <v>-0.57756348945855462</v>
      </c>
      <c r="CR107" s="18">
        <f t="shared" si="252"/>
        <v>-1.3840275997910378</v>
      </c>
      <c r="CS107" s="18">
        <f t="shared" si="253"/>
        <v>1.4464388851495258</v>
      </c>
      <c r="CT107" s="18">
        <f t="shared" si="254"/>
        <v>0.33676857573767816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5.8912657135552715</v>
      </c>
      <c r="C109" s="26">
        <f>IF(AND(D$6-C$6 &lt;&gt; 0,C35&lt;&gt;0,D35&lt;&gt;0),(EXP(LN(D35/C35)/(D$6-C$6))-1)*100,0)</f>
        <v>-2.1925114313888105</v>
      </c>
      <c r="D109" s="26">
        <f>IF(AND(E$6-D$6 &lt;&gt; 0,D35&lt;&gt;0,E35&lt;&gt;0),(EXP(LN(E35/D35)/(E$6-D$6))-1)*100,0)</f>
        <v>5.6983713193191177</v>
      </c>
      <c r="E109" s="26">
        <f>IF(AND(F$6-E$6 &lt;&gt; 0,E35&lt;&gt;0,F35&lt;&gt;0),(EXP(LN(F35/E35)/(F$6-E$6))-1)*100,0)</f>
        <v>4.0421492425075645</v>
      </c>
      <c r="F109" s="26">
        <f>IF(AND(F$6-C$6 &lt;&gt; 0,C35&lt;&gt;0,F35&lt;&gt;0),(EXP(LN(F35/C35)/(F$6-C$6))-1)*100,0)</f>
        <v>4.153872267187908</v>
      </c>
      <c r="H109" s="26">
        <f t="shared" ref="H109" si="271">IF($F$6-$D$6 &lt;&gt; 0,(EXP(LN(1+(H72/100))/($F$6-$D$6))-1)*100,0)</f>
        <v>4.5913194588670603</v>
      </c>
      <c r="I109" s="26">
        <f t="shared" ref="I109" si="272">IF(D35&gt;0,((1+(I35/D35))^(1/($F$6-$D$6))-1)*100,0)</f>
        <v>3.6609937254913572</v>
      </c>
      <c r="J109" s="26">
        <f t="shared" ref="J109" si="273">IF($F$6-$D$6 &lt;&gt; 0,(EXP(LN(1+(J72/100))/($F$6-$D$6))-1)*100,0)</f>
        <v>6.7813823867472811</v>
      </c>
      <c r="L109" s="24" t="str">
        <f>L35</f>
        <v>All occupations</v>
      </c>
      <c r="M109" s="26">
        <f>IF(AND(N$6-M$6 &lt;&gt; 0,M35&lt;&gt;0,N35&lt;&gt;0),(EXP(LN(N35/M35)/(N$6-M$6))-1)*100,0)</f>
        <v>6.1763214712355241</v>
      </c>
      <c r="N109" s="26">
        <f>IF(AND(O$6-N$6 &lt;&gt; 0,N35&lt;&gt;0,O35&lt;&gt;0),(EXP(LN(O35/N35)/(O$6-N$6))-1)*100,0)</f>
        <v>1.1698279625270258</v>
      </c>
      <c r="O109" s="26">
        <f>IF(AND(P$6-O$6 &lt;&gt; 0,O35&lt;&gt;0,P35&lt;&gt;0),(EXP(LN(P35/O35)/(P$6-O$6))-1)*100,0)</f>
        <v>5.600340622421518</v>
      </c>
      <c r="P109" s="26">
        <f>IF(AND(Q$6-P$6 &lt;&gt; 0,P35&lt;&gt;0,Q35&lt;&gt;0),(EXP(LN(Q35/P35)/(Q$6-P$6))-1)*100,0)</f>
        <v>4.1811984220983645</v>
      </c>
      <c r="Q109" s="26">
        <f>IF(AND(Q$6-N$6 &lt;&gt; 0,N35&lt;&gt;0,Q35&lt;&gt;0),(EXP(LN(Q35/N35)/(Q$6-N$6))-1)*100,0)</f>
        <v>4.4310016351637893</v>
      </c>
      <c r="S109" s="26">
        <f t="shared" ref="S109" si="274">IF($F$6-$D$6 &lt;&gt; 0,(EXP(LN(1+(S72/100))/($F$6-$D$6))-1)*100,0)</f>
        <v>4.6521140016966278</v>
      </c>
      <c r="T109" s="26">
        <f t="shared" ref="T109" si="275">IF(O35&gt;0,((1+(T35/O35))^(1/($F$6-$D$6))-1)*100,0)</f>
        <v>3.8390988952838656</v>
      </c>
      <c r="U109" s="26">
        <f t="shared" ref="U109" si="276">IF($F$6-$D$6 &lt;&gt; 0,(EXP(LN(1+(U72/100))/($F$6-$D$6))-1)*100,0)</f>
        <v>6.9443113273078616</v>
      </c>
      <c r="W109" s="24" t="str">
        <f>W35</f>
        <v>All occupations</v>
      </c>
      <c r="X109" s="26">
        <f>IF(AND(Y$6-X$6 &lt;&gt; 0,X35&lt;&gt;0,Y35&lt;&gt;0),(EXP(LN(Y35/X35)/(Y$6-X$6))-1)*100,0)</f>
        <v>0.53776587860707714</v>
      </c>
      <c r="Y109" s="26">
        <f>IF(AND(Z$6-Y$6 &lt;&gt; 0,Y35&lt;&gt;0,Z35&lt;&gt;0),(EXP(LN(Z35/Y35)/(Z$6-Y$6))-1)*100,0)</f>
        <v>4.5526132727499391</v>
      </c>
      <c r="Z109" s="26">
        <f>IF(AND(AA$6-Z$6 &lt;&gt; 0,Z35&lt;&gt;0,AA35&lt;&gt;0),(EXP(LN(AA35/Z35)/(AA$6-Z$6))-1)*100,0)</f>
        <v>2.6463663144545624</v>
      </c>
      <c r="AA109" s="26">
        <f>IF(AND(AB$6-AA$6 &lt;&gt; 0,AA35&lt;&gt;0,AB35&lt;&gt;0),(EXP(LN(AB35/AA35)/(AB$6-AA$6))-1)*100,0)</f>
        <v>1.5827345367520174</v>
      </c>
      <c r="AB109" s="26">
        <f>IF(AND(AB$6-Y$6 &lt;&gt; 0,Y35&lt;&gt;0,AB35&lt;&gt;0),(EXP(LN(AB35/Y35)/(AB$6-Y$6))-1)*100,0)</f>
        <v>2.0976478277651367</v>
      </c>
      <c r="AD109" s="26">
        <f t="shared" ref="AD109" si="277">IF($F$6-$D$6 &lt;&gt; 0,(EXP(LN(1+(AD72/100))/($F$6-$D$6))-1)*100,0)</f>
        <v>1.9360481821682374</v>
      </c>
      <c r="AE109" s="26">
        <f t="shared" ref="AE109" si="278">IF(Z35&gt;0,((1+(AE35/Z35))^(1/($F$6-$D$6))-1)*100,0)</f>
        <v>3.5196645820350092</v>
      </c>
      <c r="AF109" s="26">
        <f t="shared" ref="AF109" si="279">IF($F$6-$D$6 &lt;&gt; 0,(EXP(LN(1+(AF72/100))/($F$6-$D$6))-1)*100,0)</f>
        <v>4.7760322839741187</v>
      </c>
      <c r="AH109" s="24" t="str">
        <f>AH35</f>
        <v>All occupations</v>
      </c>
      <c r="AI109" s="26">
        <f>IF(AND(AJ$6-AI$6 &lt;&gt; 0,AI35&lt;&gt;0,AJ35&lt;&gt;0),(EXP(LN(AJ35/AI35)/(AJ$6-AI$6))-1)*100,0)</f>
        <v>-2.2349077944632367</v>
      </c>
      <c r="AJ109" s="26">
        <f>IF(AND(AK$6-AJ$6 &lt;&gt; 0,AJ35&lt;&gt;0,AK35&lt;&gt;0),(EXP(LN(AK35/AJ35)/(AK$6-AJ$6))-1)*100,0)</f>
        <v>5.1666870764934147</v>
      </c>
      <c r="AK109" s="26">
        <f>IF(AND(AL$6-AK$6 &lt;&gt; 0,AK35&lt;&gt;0,AL35&lt;&gt;0),(EXP(LN(AL35/AK35)/(AL$6-AK$6))-1)*100,0)</f>
        <v>1.2450886516624848</v>
      </c>
      <c r="AL109" s="26">
        <f>IF(AND(AM$6-AL$6 &lt;&gt; 0,AL35&lt;&gt;0,AM35&lt;&gt;0),(EXP(LN(AM35/AL35)/(AM$6-AL$6))-1)*100,0)</f>
        <v>1.3075665415346327</v>
      </c>
      <c r="AM109" s="26">
        <f>IF(AND(AM$6-AJ$6 &lt;&gt; 0,AJ35&lt;&gt;0,AM35&lt;&gt;0),(EXP(LN(AM35/AJ35)/(AM$6-AJ$6))-1)*100,0)</f>
        <v>1.5249836740923728</v>
      </c>
      <c r="AO109" s="26">
        <f t="shared" ref="AO109" si="280">IF($F$6-$D$6 &lt;&gt; 0,(EXP(LN(1+(AO72/100))/($F$6-$D$6))-1)*100,0)</f>
        <v>1.2867362955489181</v>
      </c>
      <c r="AP109" s="26">
        <f t="shared" ref="AP109" si="281">IF(AK35&gt;0,((1+(AP35/AK35))^(1/($F$6-$D$6))-1)*100,0)</f>
        <v>3.2746512169534059</v>
      </c>
      <c r="AQ109" s="26">
        <f t="shared" ref="AQ109" si="282">IF($F$6-$D$6 &lt;&gt; 0,(EXP(LN(1+(AQ72/100))/($F$6-$D$6))-1)*100,0)</f>
        <v>4.1218773596230607</v>
      </c>
      <c r="AS109" s="24" t="str">
        <f>AS35</f>
        <v>All occupations</v>
      </c>
      <c r="AT109" s="26">
        <f>IF(AND(AU$6-AT$6 &lt;&gt; 0,AT35&lt;&gt;0,AU35&lt;&gt;0),(EXP(LN(AU35/AT35)/(AU$6-AT$6))-1)*100,0)</f>
        <v>-0.3090060647782833</v>
      </c>
      <c r="AU109" s="26">
        <f>IF(AND(AV$6-AU$6 &lt;&gt; 0,AU35&lt;&gt;0,AV35&lt;&gt;0),(EXP(LN(AV35/AU35)/(AV$6-AU$6))-1)*100,0)</f>
        <v>5.0677089152200372</v>
      </c>
      <c r="AV109" s="26">
        <f>IF(AND(AW$6-AV$6 &lt;&gt; 0,AV35&lt;&gt;0,AW35&lt;&gt;0),(EXP(LN(AW35/AV35)/(AW$6-AV$6))-1)*100,0)</f>
        <v>2.256259566636043</v>
      </c>
      <c r="AW109" s="26">
        <f>IF(AND(AX$6-AW$6 &lt;&gt; 0,AW35&lt;&gt;0,AX35&lt;&gt;0),(EXP(LN(AX35/AW35)/(AX$6-AW$6))-1)*100,0)</f>
        <v>1.5608622781112524</v>
      </c>
      <c r="AX109" s="26">
        <f>IF(AND(AX$6-AU$6 &lt;&gt; 0,AU35&lt;&gt;0,AX35&lt;&gt;0),(EXP(LN(AX35/AU35)/(AX$6-AU$6))-1)*100,0)</f>
        <v>1.9938324023045295</v>
      </c>
      <c r="AZ109" s="26">
        <f t="shared" ref="AZ109" si="283">IF($F$6-$D$6 &lt;&gt; 0,(EXP(LN(1+(AZ72/100))/($F$6-$D$6))-1)*100,0)</f>
        <v>1.7921343271631418</v>
      </c>
      <c r="BA109" s="26">
        <f t="shared" ref="BA109" si="284">IF(AV35&gt;0,((1+(BA35/AV35))^(1/($F$6-$D$6))-1)*100,0)</f>
        <v>3.3612571016919057</v>
      </c>
      <c r="BB109" s="26">
        <f t="shared" ref="BB109" si="285">IF($F$6-$D$6 &lt;&gt; 0,(EXP(LN(1+(BB72/100))/($F$6-$D$6))-1)*100,0)</f>
        <v>4.5430813366331479</v>
      </c>
      <c r="BD109" s="24" t="str">
        <f>BD35</f>
        <v>All occupations</v>
      </c>
      <c r="BE109" s="26">
        <f>IF(AND(BF$6-BE$6 &lt;&gt; 0,BE35&lt;&gt;0,BF35&lt;&gt;0),(EXP(LN(BF35/BE35)/(BF$6-BE$6))-1)*100,0)</f>
        <v>1.147781819171767</v>
      </c>
      <c r="BF109" s="26">
        <f>IF(AND(BG$6-BF$6 &lt;&gt; 0,BF35&lt;&gt;0,BG35&lt;&gt;0),(EXP(LN(BG35/BF35)/(BG$6-BF$6))-1)*100,0)</f>
        <v>-5.0589847105612424</v>
      </c>
      <c r="BG109" s="26">
        <f>IF(AND(BH$6-BG$6 &lt;&gt; 0,BG35&lt;&gt;0,BH35&lt;&gt;0),(EXP(LN(BH35/BG35)/(BH$6-BG$6))-1)*100,0)</f>
        <v>0.7582319561185269</v>
      </c>
      <c r="BH109" s="26">
        <f>IF(AND(BI$6-BH$6 &lt;&gt; 0,BH35&lt;&gt;0,BI35&lt;&gt;0),(EXP(LN(BI35/BH35)/(BI$6-BH$6))-1)*100,0)</f>
        <v>0.48487472148792676</v>
      </c>
      <c r="BI109" s="26">
        <f>IF(AND(BI$6-BF$6 &lt;&gt; 0,BF35&lt;&gt;0,BI35&lt;&gt;0),(EXP(LN(BI35/BF35)/(BI$6-BF$6))-1)*100,0)</f>
        <v>0.21413213238183904</v>
      </c>
      <c r="BK109" s="26">
        <f t="shared" ref="BK109" si="286">IF($F$6-$D$6 &lt;&gt; 0,(EXP(LN(1+(BK72/100))/($F$6-$D$6))-1)*100,0)</f>
        <v>0.5759112981166048</v>
      </c>
      <c r="BL109" s="26">
        <f t="shared" ref="BL109" si="287">IF(BG35&gt;0,((1+(BL35/BG35))^(1/($F$6-$D$6))-1)*100,0)</f>
        <v>2.5360592950316674</v>
      </c>
      <c r="BM109" s="26">
        <f t="shared" ref="BM109" si="288">IF($F$6-$D$6 &lt;&gt; 0,(EXP(LN(1+(BM72/100))/($F$6-$D$6))-1)*100,0)</f>
        <v>2.9466972258263668</v>
      </c>
      <c r="BO109" s="24" t="str">
        <f>BO35</f>
        <v>All occupations</v>
      </c>
      <c r="BP109" s="26">
        <f>IF(AND(BQ$6-BP$6 &lt;&gt; 0,BP35&lt;&gt;0,BQ35&lt;&gt;0),(EXP(LN(BQ35/BP35)/(BQ$6-BP$6))-1)*100,0)</f>
        <v>-1.4901795938776941</v>
      </c>
      <c r="BQ109" s="26">
        <f>IF(AND(BR$6-BQ$6 &lt;&gt; 0,BQ35&lt;&gt;0,BR35&lt;&gt;0),(EXP(LN(BR35/BQ35)/(BR$6-BQ$6))-1)*100,0)</f>
        <v>-5.8572586382419694</v>
      </c>
      <c r="BR109" s="26">
        <f>IF(AND(BS$6-BR$6 &lt;&gt; 0,BR35&lt;&gt;0,BS35&lt;&gt;0),(EXP(LN(BS35/BR35)/(BS$6-BR$6))-1)*100,0)</f>
        <v>-1.4971603190925165</v>
      </c>
      <c r="BS109" s="26">
        <f>IF(AND(BT$6-BS$6 &lt;&gt; 0,BS35&lt;&gt;0,BT35&lt;&gt;0),(EXP(LN(BT35/BS35)/(BT$6-BS$6))-1)*100,0)</f>
        <v>-2.1097359855527964</v>
      </c>
      <c r="BT109" s="26">
        <f>IF(AND(BT$6-BQ$6 &lt;&gt; 0,BQ35&lt;&gt;0,BT35&lt;&gt;0),(EXP(LN(BT35/BQ35)/(BT$6-BQ$6))-1)*100,0)</f>
        <v>-2.1577120960808216</v>
      </c>
      <c r="BV109" s="26">
        <f t="shared" ref="BV109" si="289">IF($F$6-$D$6 &lt;&gt; 0,(EXP(LN(1+(BV72/100))/($F$6-$D$6))-1)*100,0)</f>
        <v>-1.9059685513776015</v>
      </c>
      <c r="BW109" s="26">
        <f t="shared" ref="BW109" si="290">IF(BR35&gt;0,((1+(BW35/BR35))^(1/($F$6-$D$6))-1)*100,0)</f>
        <v>2.3416700069757379</v>
      </c>
      <c r="BX109" s="26">
        <f t="shared" ref="BX109" si="291">IF($F$6-$D$6 &lt;&gt; 0,(EXP(LN(1+(BX72/100))/($F$6-$D$6))-1)*100,0)</f>
        <v>1.019709181357209</v>
      </c>
      <c r="BZ109" s="24" t="str">
        <f>BZ35</f>
        <v>All occupations</v>
      </c>
      <c r="CA109" s="26">
        <f>IF(AND(CB$6-CA$6 &lt;&gt; 0,CA35&lt;&gt;0,CB35&lt;&gt;0),(EXP(LN(CB35/CA35)/(CB$6-CA$6))-1)*100,0)</f>
        <v>3.3790081419910134</v>
      </c>
      <c r="CB109" s="26">
        <f>IF(AND(CC$6-CB$6 &lt;&gt; 0,CB35&lt;&gt;0,CC35&lt;&gt;0),(EXP(LN(CC35/CB35)/(CC$6-CB$6))-1)*100,0)</f>
        <v>-9.7467738352739595</v>
      </c>
      <c r="CC109" s="26">
        <f>IF(AND(CD$6-CC$6 &lt;&gt; 0,CC35&lt;&gt;0,CD35&lt;&gt;0),(EXP(LN(CD35/CC35)/(CD$6-CC$6))-1)*100,0)</f>
        <v>-1.6268315050290916</v>
      </c>
      <c r="CD109" s="26">
        <f>IF(AND(CE$6-CD$6 &lt;&gt; 0,CD35&lt;&gt;0,CE35&lt;&gt;0),(EXP(LN(CE35/CD35)/(CE$6-CD$6))-1)*100,0)</f>
        <v>-3.2836140816675963</v>
      </c>
      <c r="CE109" s="26">
        <f>IF(AND(CE$6-CB$6 &lt;&gt; 0,CB35&lt;&gt;0,CE35&lt;&gt;0),(EXP(LN(CE35/CB35)/(CE$6-CB$6))-1)*100,0)</f>
        <v>-3.1882848476754599</v>
      </c>
      <c r="CG109" s="26">
        <f t="shared" ref="CG109" si="292">IF($F$6-$D$6 &lt;&gt; 0,(EXP(LN(1+(CG72/100))/($F$6-$D$6))-1)*100,0)</f>
        <v>-2.7344770184972833</v>
      </c>
      <c r="CH109" s="26">
        <f t="shared" ref="CH109" si="293">IF(CC35&gt;0,((1+(CH35/CC35))^(1/($F$6-$D$6))-1)*100,0)</f>
        <v>1.7852162214573308</v>
      </c>
      <c r="CI109" s="26">
        <f t="shared" ref="CI109" si="294">IF($F$6-$D$6 &lt;&gt; 0,(EXP(LN(1+(CI72/100))/($F$6-$D$6))-1)*100,0)</f>
        <v>-0.24595168304136772</v>
      </c>
      <c r="CK109" s="24" t="str">
        <f>CK35</f>
        <v>All occupations</v>
      </c>
      <c r="CL109" s="26">
        <f>IF(AND(CM$6-CL$6 &lt;&gt; 0,CL35&lt;&gt;0,CM35&lt;&gt;0),(EXP(LN(CM35/CL35)/(CM$6-CL$6))-1)*100,0)</f>
        <v>-2.5741466093465948</v>
      </c>
      <c r="CM109" s="26">
        <f>IF(AND(CN$6-CM$6 &lt;&gt; 0,CM35&lt;&gt;0,CN35&lt;&gt;0),(EXP(LN(CN35/CM35)/(CN$6-CM$6))-1)*100,0)</f>
        <v>21.646516448249955</v>
      </c>
      <c r="CN109" s="26">
        <f>IF(AND(CO$6-CN$6 &lt;&gt; 0,CN35&lt;&gt;0,CO35&lt;&gt;0),(EXP(LN(CO35/CN35)/(CO$6-CN$6))-1)*100,0)</f>
        <v>-5.4511258634214688</v>
      </c>
      <c r="CO109" s="26">
        <f>IF(AND(CP$6-CO$6 &lt;&gt; 0,CO35&lt;&gt;0,CP35&lt;&gt;0),(EXP(LN(CP35/CO35)/(CP$6-CO$6))-1)*100,0)</f>
        <v>-2.3534657195236508</v>
      </c>
      <c r="CP109" s="26">
        <f>IF(AND(CP$6-CM$6 &lt;&gt; 0,CM35&lt;&gt;0,CP35&lt;&gt;0),(EXP(LN(CP35/CM35)/(CP$6-CM$6))-1)*100,0)</f>
        <v>-1.9953089588054196</v>
      </c>
      <c r="CR109" s="26">
        <f t="shared" ref="CR109" si="295">IF($F$6-$D$6 &lt;&gt; 0,(EXP(LN(1+(CR72/100))/($F$6-$D$6))-1)*100,0)</f>
        <v>-3.3971343285795097</v>
      </c>
      <c r="CS109" s="26">
        <f t="shared" ref="CS109" si="296">IF(CN35&gt;0,((1+(CS35/CN35))^(1/($F$6-$D$6))-1)*100,0)</f>
        <v>1.4579172040957156</v>
      </c>
      <c r="CT109" s="26">
        <f t="shared" ref="CT109" si="297">IF($F$6-$D$6 &lt;&gt; 0,(EXP(LN(1+(CT72/100))/($F$6-$D$6))-1)*100,0)</f>
        <v>-1.1718378607289304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Cornwall and the Isles of Scilly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Cornwall and the Isles of Scilly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Cornwall and the Isles of Scilly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Cornwall and the Isles of Scilly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Cornwall and the Isles of Scilly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Cornwall and the Isles of Scilly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Cornwall and the Isles of Scilly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Cornwall and the Isles of Scilly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Cornwall and the Isles of Scilly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6.7082361370878418E-2</v>
      </c>
      <c r="C119" s="27">
        <f t="shared" si="299"/>
        <v>9.778495107086782E-3</v>
      </c>
      <c r="D119" s="27">
        <f t="shared" si="299"/>
        <v>7.0653952010936882E-2</v>
      </c>
      <c r="E119" s="27">
        <f t="shared" si="299"/>
        <v>0.18853010814649768</v>
      </c>
      <c r="F119" s="27">
        <f t="shared" ref="F119:F144" si="300">F8-D8</f>
        <v>0.25918406015743456</v>
      </c>
      <c r="L119" t="str">
        <f>A119</f>
        <v>11 Corporate managers and directors</v>
      </c>
      <c r="M119" s="27">
        <f t="shared" ref="M119:P144" si="301">N8-M8</f>
        <v>0.60673806089497129</v>
      </c>
      <c r="N119" s="27">
        <f t="shared" si="301"/>
        <v>1.8756752605907145E-2</v>
      </c>
      <c r="O119" s="27">
        <f t="shared" si="301"/>
        <v>0.41752965854849711</v>
      </c>
      <c r="P119" s="27">
        <f t="shared" si="301"/>
        <v>1.3967516844512806</v>
      </c>
      <c r="Q119" s="27">
        <f t="shared" ref="Q119:Q144" si="302">Q8-O8</f>
        <v>1.8142813429997777</v>
      </c>
      <c r="W119" t="str">
        <f>A119</f>
        <v>11 Corporate managers and directors</v>
      </c>
      <c r="X119" s="27">
        <f t="shared" ref="X119:AA144" si="303">Y8-X8</f>
        <v>0.60214597893496258</v>
      </c>
      <c r="Y119" s="27">
        <f t="shared" si="303"/>
        <v>0.13553750463134584</v>
      </c>
      <c r="Z119" s="27">
        <f t="shared" si="303"/>
        <v>-2.3410070834364305E-3</v>
      </c>
      <c r="AA119" s="27">
        <f t="shared" si="303"/>
        <v>0.64063634525653779</v>
      </c>
      <c r="AB119" s="27">
        <f t="shared" ref="AB119:AB144" si="304">AB8-Z8</f>
        <v>0.63829533817310136</v>
      </c>
      <c r="AH119" t="str">
        <f>L119</f>
        <v>11 Corporate managers and directors</v>
      </c>
      <c r="AI119" s="27">
        <f t="shared" ref="AI119:AL144" si="305">AJ8-AI8</f>
        <v>7.6047084613784288E-2</v>
      </c>
      <c r="AJ119" s="27">
        <f t="shared" si="305"/>
        <v>8.8468336384335489E-2</v>
      </c>
      <c r="AK119" s="27">
        <f t="shared" si="305"/>
        <v>-6.3446144515848957E-2</v>
      </c>
      <c r="AL119" s="27">
        <f t="shared" si="305"/>
        <v>5.3065316047610001E-2</v>
      </c>
      <c r="AM119" s="27">
        <f t="shared" ref="AM119:AM144" si="306">AM8-AK8</f>
        <v>-1.0380828468238956E-2</v>
      </c>
      <c r="AS119" t="str">
        <f>W119</f>
        <v>11 Corporate managers and directors</v>
      </c>
      <c r="AT119" s="27">
        <f t="shared" ref="AT119:AW144" si="307">AU8-AT8</f>
        <v>8.4390745810806189E-2</v>
      </c>
      <c r="AU119" s="27">
        <f t="shared" si="307"/>
        <v>0.11783995367623223</v>
      </c>
      <c r="AV119" s="27">
        <f t="shared" si="307"/>
        <v>-8.0093232767692202E-2</v>
      </c>
      <c r="AW119" s="27">
        <f t="shared" si="307"/>
        <v>0.1179594841894418</v>
      </c>
      <c r="AX119" s="27">
        <f t="shared" ref="AX119:AX144" si="308">AX8-AV8</f>
        <v>3.7866251421749597E-2</v>
      </c>
      <c r="BD119" t="str">
        <f>AH119</f>
        <v>11 Corporate managers and directors</v>
      </c>
      <c r="BE119" s="27">
        <f t="shared" ref="BE119:BH144" si="309">BF8-BE8</f>
        <v>0.64019373795678369</v>
      </c>
      <c r="BF119" s="27">
        <f t="shared" si="309"/>
        <v>6.6471968438401863E-2</v>
      </c>
      <c r="BG119" s="27">
        <f t="shared" si="309"/>
        <v>-0.52792635729814297</v>
      </c>
      <c r="BH119" s="27">
        <f t="shared" si="309"/>
        <v>0.1812844640058251</v>
      </c>
      <c r="BI119" s="27">
        <f t="shared" ref="BI119:BI144" si="310">BI8-BG8</f>
        <v>-0.34664189329231787</v>
      </c>
      <c r="BO119" t="str">
        <f>AS119</f>
        <v>11 Corporate managers and directors</v>
      </c>
      <c r="BP119" s="27">
        <f t="shared" ref="BP119:BS144" si="311">BQ8-BP8</f>
        <v>0.14755942644756548</v>
      </c>
      <c r="BQ119" s="27">
        <f t="shared" si="311"/>
        <v>0.13920507669061921</v>
      </c>
      <c r="BR119" s="27">
        <f t="shared" si="311"/>
        <v>-0.67859239225288892</v>
      </c>
      <c r="BS119" s="27">
        <f t="shared" si="311"/>
        <v>-0.48801976566859562</v>
      </c>
      <c r="BT119" s="27">
        <f t="shared" ref="BT119:BT144" si="312">BT8-BR8</f>
        <v>-1.1666121579214845</v>
      </c>
      <c r="BZ119" t="str">
        <f>BD119</f>
        <v>11 Corporate managers and directors</v>
      </c>
      <c r="CA119" s="68">
        <f t="shared" ref="CA119:CD144" si="313">CB8-CA8</f>
        <v>0.56476409107095793</v>
      </c>
      <c r="CB119" s="68">
        <f t="shared" si="313"/>
        <v>-2.6390246795784389E-2</v>
      </c>
      <c r="CC119" s="68">
        <f t="shared" si="313"/>
        <v>-0.27910100014962769</v>
      </c>
      <c r="CD119" s="68">
        <f t="shared" si="313"/>
        <v>-0.14356830420940159</v>
      </c>
      <c r="CE119" s="68">
        <f t="shared" ref="CE119:CE144" si="314">CE8-CC8</f>
        <v>-0.42266930435902927</v>
      </c>
      <c r="CK119" t="str">
        <f>BO119</f>
        <v>11 Corporate managers and directors</v>
      </c>
      <c r="CL119" s="68">
        <f t="shared" ref="CL119:CO144" si="315">CM8-CL8</f>
        <v>6.4607082191348364E-2</v>
      </c>
      <c r="CM119" s="68">
        <f t="shared" si="315"/>
        <v>7.678194080399009E-2</v>
      </c>
      <c r="CN119" s="68">
        <f t="shared" si="315"/>
        <v>-8.2213991521196406E-2</v>
      </c>
      <c r="CO119" s="68">
        <f t="shared" si="315"/>
        <v>-4.4065360202395459E-2</v>
      </c>
      <c r="CP119" s="68">
        <f t="shared" ref="CP119:CP144" si="316">CP8-CN8</f>
        <v>-0.12627935172359186</v>
      </c>
    </row>
    <row r="120" spans="1:94" x14ac:dyDescent="0.2">
      <c r="A120" t="str">
        <f t="shared" si="298"/>
        <v>12 Other managers and proprietors</v>
      </c>
      <c r="B120" s="27">
        <f t="shared" si="299"/>
        <v>3.9302545883855206E-2</v>
      </c>
      <c r="C120" s="27">
        <f t="shared" si="299"/>
        <v>-1.8432736588407689E-2</v>
      </c>
      <c r="D120" s="27">
        <f t="shared" si="299"/>
        <v>9.8077731450780969E-2</v>
      </c>
      <c r="E120" s="27">
        <f t="shared" si="299"/>
        <v>0.17083118196103275</v>
      </c>
      <c r="F120" s="27">
        <f t="shared" si="300"/>
        <v>0.26890891341181372</v>
      </c>
      <c r="L120" t="str">
        <f t="shared" ref="L120:L143" si="317">A120</f>
        <v>12 Other managers and proprietors</v>
      </c>
      <c r="M120" s="27">
        <f t="shared" si="301"/>
        <v>0.33091832033083524</v>
      </c>
      <c r="N120" s="27">
        <f t="shared" si="301"/>
        <v>-1.4808623925453457E-2</v>
      </c>
      <c r="O120" s="27">
        <f t="shared" si="301"/>
        <v>0.79365096752223518</v>
      </c>
      <c r="P120" s="27">
        <f t="shared" si="301"/>
        <v>1.5507321067975475</v>
      </c>
      <c r="Q120" s="27">
        <f t="shared" si="302"/>
        <v>2.3443830743197829</v>
      </c>
      <c r="W120" t="str">
        <f t="shared" ref="W120:W143" si="318">A120</f>
        <v>12 Other managers and proprietors</v>
      </c>
      <c r="X120" s="27">
        <f t="shared" si="303"/>
        <v>0.31345207030643341</v>
      </c>
      <c r="Y120" s="27">
        <f t="shared" si="303"/>
        <v>7.6026788703487114E-4</v>
      </c>
      <c r="Z120" s="27">
        <f t="shared" si="303"/>
        <v>1.0774658449665746</v>
      </c>
      <c r="AA120" s="27">
        <f t="shared" si="303"/>
        <v>1.0670872564705562</v>
      </c>
      <c r="AB120" s="27">
        <f t="shared" si="304"/>
        <v>2.1445531014371308</v>
      </c>
      <c r="AH120" t="str">
        <f t="shared" ref="AH120:AH143" si="319">L120</f>
        <v>12 Other managers and proprietors</v>
      </c>
      <c r="AI120" s="27">
        <f t="shared" si="305"/>
        <v>6.0900985986392597E-2</v>
      </c>
      <c r="AJ120" s="27">
        <f t="shared" si="305"/>
        <v>6.521180164756879E-2</v>
      </c>
      <c r="AK120" s="27">
        <f t="shared" si="305"/>
        <v>0.23039920285058912</v>
      </c>
      <c r="AL120" s="27">
        <f t="shared" si="305"/>
        <v>0.30749920350182669</v>
      </c>
      <c r="AM120" s="27">
        <f t="shared" si="306"/>
        <v>0.53789840635241581</v>
      </c>
      <c r="AS120" t="str">
        <f t="shared" ref="AS120:AS143" si="320">W120</f>
        <v>12 Other managers and proprietors</v>
      </c>
      <c r="AT120" s="27">
        <f t="shared" si="307"/>
        <v>5.2704098697720747E-2</v>
      </c>
      <c r="AU120" s="27">
        <f t="shared" si="307"/>
        <v>2.2379266299067946E-2</v>
      </c>
      <c r="AV120" s="27">
        <f t="shared" si="307"/>
        <v>0.25394732404833376</v>
      </c>
      <c r="AW120" s="27">
        <f t="shared" si="307"/>
        <v>0.12555799343615615</v>
      </c>
      <c r="AX120" s="27">
        <f t="shared" si="308"/>
        <v>0.3795053174844899</v>
      </c>
      <c r="BD120" t="str">
        <f t="shared" ref="BD120:BD143" si="321">AH120</f>
        <v>12 Other managers and proprietors</v>
      </c>
      <c r="BE120" s="27">
        <f t="shared" si="309"/>
        <v>-8.094528892686359E-3</v>
      </c>
      <c r="BF120" s="27">
        <f t="shared" si="309"/>
        <v>3.181924471440789E-2</v>
      </c>
      <c r="BG120" s="27">
        <f t="shared" si="309"/>
        <v>0.20230683800658777</v>
      </c>
      <c r="BH120" s="27">
        <f t="shared" si="309"/>
        <v>0.18748050849467646</v>
      </c>
      <c r="BI120" s="27">
        <f t="shared" si="310"/>
        <v>0.38978734650126423</v>
      </c>
      <c r="BO120" t="str">
        <f t="shared" ref="BO120:BO143" si="322">AS120</f>
        <v>12 Other managers and proprietors</v>
      </c>
      <c r="BP120" s="27">
        <f t="shared" si="311"/>
        <v>8.7054763704598859E-2</v>
      </c>
      <c r="BQ120" s="27">
        <f t="shared" si="311"/>
        <v>-9.5967742738625184E-3</v>
      </c>
      <c r="BR120" s="27">
        <f t="shared" si="311"/>
        <v>0.17936672439719681</v>
      </c>
      <c r="BS120" s="27">
        <f t="shared" si="311"/>
        <v>-0.43454317947925025</v>
      </c>
      <c r="BT120" s="27">
        <f t="shared" si="312"/>
        <v>-0.25517645508205344</v>
      </c>
      <c r="BZ120" t="str">
        <f t="shared" ref="BZ120:BZ143" si="323">BD120</f>
        <v>12 Other managers and proprietors</v>
      </c>
      <c r="CA120" s="68">
        <f t="shared" si="313"/>
        <v>0.50663274188514573</v>
      </c>
      <c r="CB120" s="68">
        <f t="shared" si="313"/>
        <v>-0.1248491853653364</v>
      </c>
      <c r="CC120" s="68">
        <f t="shared" si="313"/>
        <v>0.18315557658619896</v>
      </c>
      <c r="CD120" s="68">
        <f t="shared" si="313"/>
        <v>-0.28445806199973989</v>
      </c>
      <c r="CE120" s="68">
        <f t="shared" si="314"/>
        <v>-0.10130248541354092</v>
      </c>
      <c r="CK120" t="str">
        <f t="shared" ref="CK120:CK143" si="324">BO120</f>
        <v>12 Other managers and proprietors</v>
      </c>
      <c r="CL120" s="68">
        <f t="shared" si="315"/>
        <v>-2.0939860950998146E-2</v>
      </c>
      <c r="CM120" s="68">
        <f t="shared" si="315"/>
        <v>8.2051593319027338E-2</v>
      </c>
      <c r="CN120" s="68">
        <f t="shared" si="315"/>
        <v>-4.2857363196496245E-3</v>
      </c>
      <c r="CO120" s="68">
        <f t="shared" si="315"/>
        <v>1.6645395732879542E-2</v>
      </c>
      <c r="CP120" s="68">
        <f t="shared" si="316"/>
        <v>1.2359659413229918E-2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0.1424021988704659</v>
      </c>
      <c r="C121" s="27">
        <f t="shared" si="299"/>
        <v>-1.8329523182212482E-2</v>
      </c>
      <c r="D121" s="27">
        <f t="shared" si="299"/>
        <v>0.19549473450986876</v>
      </c>
      <c r="E121" s="27">
        <f t="shared" si="299"/>
        <v>0.3912871437689639</v>
      </c>
      <c r="F121" s="27">
        <f t="shared" si="300"/>
        <v>0.58678187827883266</v>
      </c>
      <c r="L121" t="str">
        <f t="shared" si="317"/>
        <v>21 Science, research, engineering and technology professionals</v>
      </c>
      <c r="M121" s="27">
        <f t="shared" si="301"/>
        <v>0.6285806937891194</v>
      </c>
      <c r="N121" s="27">
        <f t="shared" si="301"/>
        <v>1.3373043788284189E-2</v>
      </c>
      <c r="O121" s="27">
        <f t="shared" si="301"/>
        <v>0.93306505488039804</v>
      </c>
      <c r="P121" s="27">
        <f t="shared" si="301"/>
        <v>1.7354379692153481</v>
      </c>
      <c r="Q121" s="27">
        <f t="shared" si="302"/>
        <v>2.6685030240957461</v>
      </c>
      <c r="W121" t="str">
        <f t="shared" si="318"/>
        <v>21 Science, research, engineering and technology professionals</v>
      </c>
      <c r="X121" s="27">
        <f t="shared" si="303"/>
        <v>0.1034508709248052</v>
      </c>
      <c r="Y121" s="27">
        <f t="shared" si="303"/>
        <v>6.8545218022913801E-2</v>
      </c>
      <c r="Z121" s="27">
        <f t="shared" si="303"/>
        <v>0.27821651980766582</v>
      </c>
      <c r="AA121" s="27">
        <f t="shared" si="303"/>
        <v>0.18749712279224973</v>
      </c>
      <c r="AB121" s="27">
        <f t="shared" si="304"/>
        <v>0.46571364259991554</v>
      </c>
      <c r="AH121" t="str">
        <f t="shared" si="319"/>
        <v>21 Science, research, engineering and technology professionals</v>
      </c>
      <c r="AI121" s="27">
        <f t="shared" si="305"/>
        <v>-2.0632243529166483E-2</v>
      </c>
      <c r="AJ121" s="27">
        <f t="shared" si="305"/>
        <v>5.5776560271093456E-2</v>
      </c>
      <c r="AK121" s="27">
        <f t="shared" si="305"/>
        <v>2.5838591417428836E-2</v>
      </c>
      <c r="AL121" s="27">
        <f t="shared" si="305"/>
        <v>4.7033565819739831E-2</v>
      </c>
      <c r="AM121" s="27">
        <f t="shared" si="306"/>
        <v>7.2872157237168667E-2</v>
      </c>
      <c r="AS121" t="str">
        <f t="shared" si="320"/>
        <v>21 Science, research, engineering and technology professionals</v>
      </c>
      <c r="AT121" s="27">
        <f t="shared" si="307"/>
        <v>-2.0932835239880987E-2</v>
      </c>
      <c r="AU121" s="27">
        <f t="shared" si="307"/>
        <v>-5.7561281875697645E-3</v>
      </c>
      <c r="AV121" s="27">
        <f t="shared" si="307"/>
        <v>-5.3907136258728006E-2</v>
      </c>
      <c r="AW121" s="27">
        <f t="shared" si="307"/>
        <v>-5.207133297483546E-2</v>
      </c>
      <c r="AX121" s="27">
        <f t="shared" si="308"/>
        <v>-0.10597846923356347</v>
      </c>
      <c r="BD121" t="str">
        <f t="shared" si="321"/>
        <v>21 Science, research, engineering and technology professionals</v>
      </c>
      <c r="BE121" s="27">
        <f t="shared" si="309"/>
        <v>0.23318632723056254</v>
      </c>
      <c r="BF121" s="27">
        <f t="shared" si="309"/>
        <v>0.13010167488429181</v>
      </c>
      <c r="BG121" s="27">
        <f t="shared" si="309"/>
        <v>-0.11549734978820148</v>
      </c>
      <c r="BH121" s="27">
        <f t="shared" si="309"/>
        <v>1.8386751762856868E-2</v>
      </c>
      <c r="BI121" s="27">
        <f t="shared" si="310"/>
        <v>-9.7110598025344608E-2</v>
      </c>
      <c r="BO121" t="str">
        <f t="shared" si="322"/>
        <v>21 Science, research, engineering and technology professionals</v>
      </c>
      <c r="BP121" s="27">
        <f t="shared" si="311"/>
        <v>2.2256591601904852E-2</v>
      </c>
      <c r="BQ121" s="27">
        <f t="shared" si="311"/>
        <v>0.14742711122579699</v>
      </c>
      <c r="BR121" s="27">
        <f t="shared" si="311"/>
        <v>-0.20715507724112525</v>
      </c>
      <c r="BS121" s="27">
        <f t="shared" si="311"/>
        <v>-0.23162566161504039</v>
      </c>
      <c r="BT121" s="27">
        <f t="shared" si="312"/>
        <v>-0.43878073885616564</v>
      </c>
      <c r="BZ121" t="str">
        <f t="shared" si="323"/>
        <v>21 Science, research, engineering and technology professionals</v>
      </c>
      <c r="CA121" s="68">
        <f t="shared" si="313"/>
        <v>0.20188552320614794</v>
      </c>
      <c r="CB121" s="68">
        <f t="shared" si="313"/>
        <v>9.4717778312949363E-3</v>
      </c>
      <c r="CC121" s="68">
        <f t="shared" si="313"/>
        <v>-8.6411075659405423E-2</v>
      </c>
      <c r="CD121" s="68">
        <f t="shared" si="313"/>
        <v>-0.20457231619395111</v>
      </c>
      <c r="CE121" s="68">
        <f t="shared" si="314"/>
        <v>-0.29098339185335653</v>
      </c>
      <c r="CK121" t="str">
        <f t="shared" si="324"/>
        <v>21 Science, research, engineering and technology professionals</v>
      </c>
      <c r="CL121" s="68">
        <f t="shared" si="315"/>
        <v>3.1775670777874285E-2</v>
      </c>
      <c r="CM121" s="68">
        <f t="shared" si="315"/>
        <v>6.250690988043571E-2</v>
      </c>
      <c r="CN121" s="68">
        <f t="shared" si="315"/>
        <v>-1.7834003770315715E-2</v>
      </c>
      <c r="CO121" s="68">
        <f t="shared" si="315"/>
        <v>-1.7963319631720209E-2</v>
      </c>
      <c r="CP121" s="68">
        <f t="shared" si="316"/>
        <v>-3.5797323402035924E-2</v>
      </c>
    </row>
    <row r="122" spans="1:94" x14ac:dyDescent="0.2">
      <c r="A122" t="str">
        <f t="shared" si="298"/>
        <v>22 Health professionals</v>
      </c>
      <c r="B122" s="27">
        <f t="shared" si="299"/>
        <v>0.19943085694970208</v>
      </c>
      <c r="C122" s="27">
        <f t="shared" si="299"/>
        <v>5.3477815998770328E-3</v>
      </c>
      <c r="D122" s="27">
        <f t="shared" si="299"/>
        <v>0.30604748345293031</v>
      </c>
      <c r="E122" s="27">
        <f t="shared" si="299"/>
        <v>0.58912868688992215</v>
      </c>
      <c r="F122" s="27">
        <f t="shared" si="300"/>
        <v>0.89517617034285246</v>
      </c>
      <c r="L122" t="str">
        <f t="shared" si="317"/>
        <v>22 Health professionals</v>
      </c>
      <c r="M122" s="27">
        <f t="shared" si="301"/>
        <v>0.63544462081423392</v>
      </c>
      <c r="N122" s="27">
        <f t="shared" si="301"/>
        <v>-3.3799156198464519E-2</v>
      </c>
      <c r="O122" s="27">
        <f t="shared" si="301"/>
        <v>0.71201521018737823</v>
      </c>
      <c r="P122" s="27">
        <f t="shared" si="301"/>
        <v>1.4486050372810308</v>
      </c>
      <c r="Q122" s="27">
        <f t="shared" si="302"/>
        <v>2.1606202474684091</v>
      </c>
      <c r="W122" t="str">
        <f t="shared" si="318"/>
        <v>22 Health professionals</v>
      </c>
      <c r="X122" s="27">
        <f t="shared" si="303"/>
        <v>0.36693957918947984</v>
      </c>
      <c r="Y122" s="27">
        <f t="shared" si="303"/>
        <v>7.6711623737693024E-2</v>
      </c>
      <c r="Z122" s="27">
        <f t="shared" si="303"/>
        <v>0.60814997906362045</v>
      </c>
      <c r="AA122" s="27">
        <f t="shared" si="303"/>
        <v>0.40258594395848757</v>
      </c>
      <c r="AB122" s="27">
        <f t="shared" si="304"/>
        <v>1.010735923022108</v>
      </c>
      <c r="AH122" t="str">
        <f t="shared" si="319"/>
        <v>22 Health professionals</v>
      </c>
      <c r="AI122" s="27">
        <f t="shared" si="305"/>
        <v>-0.54834945756395492</v>
      </c>
      <c r="AJ122" s="27">
        <f t="shared" si="305"/>
        <v>-0.12713563883079781</v>
      </c>
      <c r="AK122" s="27">
        <f t="shared" si="305"/>
        <v>-0.57055407516262557</v>
      </c>
      <c r="AL122" s="27">
        <f t="shared" si="305"/>
        <v>-0.52880276943339699</v>
      </c>
      <c r="AM122" s="27">
        <f t="shared" si="306"/>
        <v>-1.0993568445960227</v>
      </c>
      <c r="AS122" t="str">
        <f t="shared" si="320"/>
        <v>22 Health professionals</v>
      </c>
      <c r="AT122" s="27">
        <f t="shared" si="307"/>
        <v>2.3751256509097374E-2</v>
      </c>
      <c r="AU122" s="27">
        <f t="shared" si="307"/>
        <v>3.6163252189202855E-2</v>
      </c>
      <c r="AV122" s="27">
        <f t="shared" si="307"/>
        <v>3.5342349298292941E-2</v>
      </c>
      <c r="AW122" s="27">
        <f t="shared" si="307"/>
        <v>3.7178384908536366E-2</v>
      </c>
      <c r="AX122" s="27">
        <f t="shared" si="308"/>
        <v>7.2520734206829307E-2</v>
      </c>
      <c r="BD122" t="str">
        <f t="shared" si="321"/>
        <v>22 Health professionals</v>
      </c>
      <c r="BE122" s="27">
        <f t="shared" si="309"/>
        <v>0.38424355657315012</v>
      </c>
      <c r="BF122" s="27">
        <f t="shared" si="309"/>
        <v>-7.7246417622982566E-3</v>
      </c>
      <c r="BG122" s="27">
        <f t="shared" si="309"/>
        <v>0.18091252632809462</v>
      </c>
      <c r="BH122" s="27">
        <f t="shared" si="309"/>
        <v>0.1678561660861535</v>
      </c>
      <c r="BI122" s="27">
        <f t="shared" si="310"/>
        <v>0.34876869241424813</v>
      </c>
      <c r="BO122" t="str">
        <f t="shared" si="322"/>
        <v>22 Health professionals</v>
      </c>
      <c r="BP122" s="27">
        <f t="shared" si="311"/>
        <v>0.15674490542428932</v>
      </c>
      <c r="BQ122" s="27">
        <f t="shared" si="311"/>
        <v>-4.6849464154556819E-2</v>
      </c>
      <c r="BR122" s="27">
        <f t="shared" si="311"/>
        <v>-4.9342442431109745E-2</v>
      </c>
      <c r="BS122" s="27">
        <f t="shared" si="311"/>
        <v>-0.22662322059110263</v>
      </c>
      <c r="BT122" s="27">
        <f t="shared" si="312"/>
        <v>-0.27596566302221237</v>
      </c>
      <c r="BZ122" t="str">
        <f t="shared" si="323"/>
        <v>22 Health professionals</v>
      </c>
      <c r="CA122" s="68">
        <f t="shared" si="313"/>
        <v>0.17079202694852247</v>
      </c>
      <c r="CB122" s="68">
        <f t="shared" si="313"/>
        <v>-4.470790357106269E-2</v>
      </c>
      <c r="CC122" s="68">
        <f t="shared" si="313"/>
        <v>-2.4240212421952623E-2</v>
      </c>
      <c r="CD122" s="68">
        <f t="shared" si="313"/>
        <v>-0.1359003201659833</v>
      </c>
      <c r="CE122" s="68">
        <f t="shared" si="314"/>
        <v>-0.16014053258793592</v>
      </c>
      <c r="CK122" t="str">
        <f t="shared" si="324"/>
        <v>22 Health professionals</v>
      </c>
      <c r="CL122" s="68">
        <f t="shared" si="315"/>
        <v>6.2518651503828682E-3</v>
      </c>
      <c r="CM122" s="68">
        <f t="shared" si="315"/>
        <v>1.4508631079564099E-2</v>
      </c>
      <c r="CN122" s="68">
        <f t="shared" si="315"/>
        <v>3.2610507771868857E-2</v>
      </c>
      <c r="CO122" s="68">
        <f t="shared" si="315"/>
        <v>3.3878070983023409E-2</v>
      </c>
      <c r="CP122" s="68">
        <f t="shared" si="316"/>
        <v>6.6488578754892266E-2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0.1382985656186001</v>
      </c>
      <c r="C123" s="27">
        <f t="shared" si="299"/>
        <v>-3.7291700135897665E-2</v>
      </c>
      <c r="D123" s="27">
        <f t="shared" si="299"/>
        <v>0.2100635361062102</v>
      </c>
      <c r="E123" s="27">
        <f t="shared" si="299"/>
        <v>0.35826744731334736</v>
      </c>
      <c r="F123" s="27">
        <f t="shared" si="300"/>
        <v>0.56833098341955757</v>
      </c>
      <c r="L123" t="str">
        <f t="shared" si="317"/>
        <v>23 Teaching and other educational professionals</v>
      </c>
      <c r="M123" s="27">
        <f t="shared" si="301"/>
        <v>0.91058402617174394</v>
      </c>
      <c r="N123" s="27">
        <f t="shared" si="301"/>
        <v>3.0043969819876004E-2</v>
      </c>
      <c r="O123" s="27">
        <f t="shared" si="301"/>
        <v>1.050020069613816</v>
      </c>
      <c r="P123" s="27">
        <f t="shared" si="301"/>
        <v>1.9028427289622725</v>
      </c>
      <c r="Q123" s="27">
        <f t="shared" si="302"/>
        <v>2.9528627985760885</v>
      </c>
      <c r="W123" t="str">
        <f t="shared" si="318"/>
        <v>23 Teaching and other educational professionals</v>
      </c>
      <c r="X123" s="27">
        <f t="shared" si="303"/>
        <v>-0.57465536781711801</v>
      </c>
      <c r="Y123" s="27">
        <f t="shared" si="303"/>
        <v>0.13583671848609669</v>
      </c>
      <c r="Z123" s="27">
        <f t="shared" si="303"/>
        <v>-0.35868406162888489</v>
      </c>
      <c r="AA123" s="27">
        <f t="shared" si="303"/>
        <v>-0.6555622995638144</v>
      </c>
      <c r="AB123" s="27">
        <f t="shared" si="304"/>
        <v>-1.0142463611926993</v>
      </c>
      <c r="AH123" t="str">
        <f t="shared" si="319"/>
        <v>23 Teaching and other educational professionals</v>
      </c>
      <c r="AI123" s="27">
        <f t="shared" si="305"/>
        <v>-0.24843440049203752</v>
      </c>
      <c r="AJ123" s="27">
        <f t="shared" si="305"/>
        <v>-4.3947841079068517E-2</v>
      </c>
      <c r="AK123" s="27">
        <f t="shared" si="305"/>
        <v>-7.5079249296418932E-2</v>
      </c>
      <c r="AL123" s="27">
        <f t="shared" si="305"/>
        <v>1.2051843299394127E-2</v>
      </c>
      <c r="AM123" s="27">
        <f t="shared" si="306"/>
        <v>-6.3027405997024805E-2</v>
      </c>
      <c r="AS123" t="str">
        <f t="shared" si="320"/>
        <v>23 Teaching and other educational professionals</v>
      </c>
      <c r="AT123" s="27">
        <f t="shared" si="307"/>
        <v>2.6033379260445577E-3</v>
      </c>
      <c r="AU123" s="27">
        <f t="shared" si="307"/>
        <v>-1.5221371497238539E-2</v>
      </c>
      <c r="AV123" s="27">
        <f t="shared" si="307"/>
        <v>-1.863165004850087E-2</v>
      </c>
      <c r="AW123" s="27">
        <f t="shared" si="307"/>
        <v>-2.1211342066367073E-2</v>
      </c>
      <c r="AX123" s="27">
        <f t="shared" si="308"/>
        <v>-3.9842992114867942E-2</v>
      </c>
      <c r="BD123" t="str">
        <f t="shared" si="321"/>
        <v>23 Teaching and other educational professionals</v>
      </c>
      <c r="BE123" s="27">
        <f t="shared" si="309"/>
        <v>6.2606142464032954E-2</v>
      </c>
      <c r="BF123" s="27">
        <f t="shared" si="309"/>
        <v>-2.8429821247446196E-2</v>
      </c>
      <c r="BG123" s="27">
        <f t="shared" si="309"/>
        <v>-7.778194769149871E-3</v>
      </c>
      <c r="BH123" s="27">
        <f t="shared" si="309"/>
        <v>5.7361622218671693E-2</v>
      </c>
      <c r="BI123" s="27">
        <f t="shared" si="310"/>
        <v>4.9583427449521822E-2</v>
      </c>
      <c r="BO123" t="str">
        <f t="shared" si="322"/>
        <v>23 Teaching and other educational professionals</v>
      </c>
      <c r="BP123" s="27">
        <f t="shared" si="311"/>
        <v>1.8211223520965103E-2</v>
      </c>
      <c r="BQ123" s="27">
        <f t="shared" si="311"/>
        <v>-4.1930019548602759E-2</v>
      </c>
      <c r="BR123" s="27">
        <f t="shared" si="311"/>
        <v>-5.4243350936211077E-2</v>
      </c>
      <c r="BS123" s="27">
        <f t="shared" si="311"/>
        <v>-8.3006739168434651E-2</v>
      </c>
      <c r="BT123" s="27">
        <f t="shared" si="312"/>
        <v>-0.13725009010464573</v>
      </c>
      <c r="BZ123" t="str">
        <f t="shared" si="323"/>
        <v>23 Teaching and other educational professionals</v>
      </c>
      <c r="CA123" s="68">
        <f t="shared" si="313"/>
        <v>7.8738951035850158E-2</v>
      </c>
      <c r="CB123" s="68">
        <f t="shared" si="313"/>
        <v>1.8620970391498681E-2</v>
      </c>
      <c r="CC123" s="68">
        <f t="shared" si="313"/>
        <v>-3.0324467525250198E-2</v>
      </c>
      <c r="CD123" s="68">
        <f t="shared" si="313"/>
        <v>-5.1996605681361108E-2</v>
      </c>
      <c r="CE123" s="68">
        <f t="shared" si="314"/>
        <v>-8.2321073206611306E-2</v>
      </c>
      <c r="CK123" t="str">
        <f t="shared" si="324"/>
        <v>23 Teaching and other educational professionals</v>
      </c>
      <c r="CL123" s="68">
        <f t="shared" si="315"/>
        <v>5.0630908401891953E-3</v>
      </c>
      <c r="CM123" s="68">
        <f t="shared" si="315"/>
        <v>1.9672351345226206E-2</v>
      </c>
      <c r="CN123" s="68">
        <f t="shared" si="315"/>
        <v>3.6370218058577736E-3</v>
      </c>
      <c r="CO123" s="68">
        <f t="shared" si="315"/>
        <v>-1.1365457736899807E-2</v>
      </c>
      <c r="CP123" s="68">
        <f t="shared" si="316"/>
        <v>-7.7284359310420339E-3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6.4849572103582886E-2</v>
      </c>
      <c r="C124" s="27">
        <f t="shared" si="299"/>
        <v>-1.2935892035503826E-3</v>
      </c>
      <c r="D124" s="27">
        <f t="shared" si="299"/>
        <v>0.11850917610496559</v>
      </c>
      <c r="E124" s="27">
        <f t="shared" si="299"/>
        <v>0.21419547640127562</v>
      </c>
      <c r="F124" s="27">
        <f t="shared" si="300"/>
        <v>0.33270465250624121</v>
      </c>
      <c r="L124" t="str">
        <f t="shared" si="317"/>
        <v>24 Business, media and public service professionals</v>
      </c>
      <c r="M124" s="27">
        <f t="shared" si="301"/>
        <v>0.86386638588544029</v>
      </c>
      <c r="N124" s="27">
        <f t="shared" si="301"/>
        <v>0.19867858635222113</v>
      </c>
      <c r="O124" s="27">
        <f t="shared" si="301"/>
        <v>1.2477392242416991</v>
      </c>
      <c r="P124" s="27">
        <f t="shared" si="301"/>
        <v>2.2786770418096234</v>
      </c>
      <c r="Q124" s="27">
        <f t="shared" si="302"/>
        <v>3.5264162660513225</v>
      </c>
      <c r="W124" t="str">
        <f t="shared" si="318"/>
        <v>24 Business, media and public service professionals</v>
      </c>
      <c r="X124" s="27">
        <f t="shared" si="303"/>
        <v>0.23561697424042194</v>
      </c>
      <c r="Y124" s="27">
        <f t="shared" si="303"/>
        <v>0.43343772668663494</v>
      </c>
      <c r="Z124" s="27">
        <f t="shared" si="303"/>
        <v>0.68931934633191894</v>
      </c>
      <c r="AA124" s="27">
        <f t="shared" si="303"/>
        <v>0.32949628799343156</v>
      </c>
      <c r="AB124" s="27">
        <f t="shared" si="304"/>
        <v>1.0188156343253505</v>
      </c>
      <c r="AH124" t="str">
        <f t="shared" si="319"/>
        <v>24 Business, media and public service professionals</v>
      </c>
      <c r="AI124" s="27">
        <f t="shared" si="305"/>
        <v>-5.9678162022763437E-2</v>
      </c>
      <c r="AJ124" s="27">
        <f t="shared" si="305"/>
        <v>5.7528401948286567E-2</v>
      </c>
      <c r="AK124" s="27">
        <f t="shared" si="305"/>
        <v>-2.6362759699090077E-3</v>
      </c>
      <c r="AL124" s="27">
        <f t="shared" si="305"/>
        <v>7.5979232181345724E-3</v>
      </c>
      <c r="AM124" s="27">
        <f t="shared" si="306"/>
        <v>4.9616472482255647E-3</v>
      </c>
      <c r="AS124" t="str">
        <f t="shared" si="320"/>
        <v>24 Business, media and public service professionals</v>
      </c>
      <c r="AT124" s="27">
        <f t="shared" si="307"/>
        <v>1.0962184809589659E-2</v>
      </c>
      <c r="AU124" s="27">
        <f t="shared" si="307"/>
        <v>9.3086933051647169E-2</v>
      </c>
      <c r="AV124" s="27">
        <f t="shared" si="307"/>
        <v>9.4478841657472334E-2</v>
      </c>
      <c r="AW124" s="27">
        <f t="shared" si="307"/>
        <v>7.2087386691877642E-2</v>
      </c>
      <c r="AX124" s="27">
        <f t="shared" si="308"/>
        <v>0.16656622834934998</v>
      </c>
      <c r="BD124" t="str">
        <f t="shared" si="321"/>
        <v>24 Business, media and public service professionals</v>
      </c>
      <c r="BE124" s="27">
        <f t="shared" si="309"/>
        <v>0.39908128665516607</v>
      </c>
      <c r="BF124" s="27">
        <f t="shared" si="309"/>
        <v>0.17493850715505888</v>
      </c>
      <c r="BG124" s="27">
        <f t="shared" si="309"/>
        <v>0.21805618395874538</v>
      </c>
      <c r="BH124" s="27">
        <f t="shared" si="309"/>
        <v>0.3043243713441357</v>
      </c>
      <c r="BI124" s="27">
        <f t="shared" si="310"/>
        <v>0.52238055530288108</v>
      </c>
      <c r="BO124" t="str">
        <f t="shared" si="322"/>
        <v>24 Business, media and public service professionals</v>
      </c>
      <c r="BP124" s="27">
        <f t="shared" si="311"/>
        <v>4.4959477940241799E-2</v>
      </c>
      <c r="BQ124" s="27">
        <f t="shared" si="311"/>
        <v>0.20575004833600907</v>
      </c>
      <c r="BR124" s="27">
        <f t="shared" si="311"/>
        <v>-0.13573613312022403</v>
      </c>
      <c r="BS124" s="27">
        <f t="shared" si="311"/>
        <v>-0.28266425234308423</v>
      </c>
      <c r="BT124" s="27">
        <f t="shared" si="312"/>
        <v>-0.41840038546330827</v>
      </c>
      <c r="BZ124" t="str">
        <f t="shared" si="323"/>
        <v>24 Business, media and public service professionals</v>
      </c>
      <c r="CA124" s="68">
        <f t="shared" si="313"/>
        <v>0.30150816302093641</v>
      </c>
      <c r="CB124" s="68">
        <f t="shared" si="313"/>
        <v>3.557625636627626E-2</v>
      </c>
      <c r="CC124" s="68">
        <f t="shared" si="313"/>
        <v>-3.2990802367677263E-2</v>
      </c>
      <c r="CD124" s="68">
        <f t="shared" si="313"/>
        <v>-0.16658793637289049</v>
      </c>
      <c r="CE124" s="68">
        <f t="shared" si="314"/>
        <v>-0.19957873874056775</v>
      </c>
      <c r="CK124" t="str">
        <f t="shared" si="324"/>
        <v>24 Business, media and public service professionals</v>
      </c>
      <c r="CL124" s="68">
        <f t="shared" si="315"/>
        <v>3.1201540337012404E-2</v>
      </c>
      <c r="CM124" s="68">
        <f t="shared" si="315"/>
        <v>5.5450115151343654E-2</v>
      </c>
      <c r="CN124" s="68">
        <f t="shared" si="315"/>
        <v>-1.0295813197277126E-2</v>
      </c>
      <c r="CO124" s="68">
        <f t="shared" si="315"/>
        <v>-2.1998277543666178E-2</v>
      </c>
      <c r="CP124" s="68">
        <f t="shared" si="316"/>
        <v>-3.2294090740943304E-2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2.5397046008850011E-2</v>
      </c>
      <c r="C125" s="27">
        <f t="shared" si="299"/>
        <v>1.3396354056774654E-2</v>
      </c>
      <c r="D125" s="27">
        <f t="shared" si="299"/>
        <v>1.8930951805940455E-2</v>
      </c>
      <c r="E125" s="27">
        <f t="shared" si="299"/>
        <v>7.4818174954419892E-2</v>
      </c>
      <c r="F125" s="27">
        <f t="shared" si="300"/>
        <v>9.3749126760360346E-2</v>
      </c>
      <c r="L125" t="str">
        <f t="shared" si="317"/>
        <v>31 Science, engineering and technology associate professionals</v>
      </c>
      <c r="M125" s="27">
        <f t="shared" si="301"/>
        <v>0.12462866237165537</v>
      </c>
      <c r="N125" s="27">
        <f t="shared" si="301"/>
        <v>3.6995025388227298E-2</v>
      </c>
      <c r="O125" s="27">
        <f t="shared" si="301"/>
        <v>8.2425350521386886E-2</v>
      </c>
      <c r="P125" s="27">
        <f t="shared" si="301"/>
        <v>0.31219232986757528</v>
      </c>
      <c r="Q125" s="27">
        <f t="shared" si="302"/>
        <v>0.39461768038896217</v>
      </c>
      <c r="W125" t="str">
        <f t="shared" si="318"/>
        <v>31 Science, engineering and technology associate professionals</v>
      </c>
      <c r="X125" s="27">
        <f t="shared" si="303"/>
        <v>6.362173013373984E-2</v>
      </c>
      <c r="Y125" s="27">
        <f t="shared" si="303"/>
        <v>8.6388773021610632E-2</v>
      </c>
      <c r="Z125" s="27">
        <f t="shared" si="303"/>
        <v>-6.2643559003327853E-2</v>
      </c>
      <c r="AA125" s="27">
        <f t="shared" si="303"/>
        <v>7.5178752896304601E-2</v>
      </c>
      <c r="AB125" s="27">
        <f t="shared" si="304"/>
        <v>1.2535193892976748E-2</v>
      </c>
      <c r="AH125" t="str">
        <f t="shared" si="319"/>
        <v>31 Science, engineering and technology associate professionals</v>
      </c>
      <c r="AI125" s="27">
        <f t="shared" si="305"/>
        <v>2.4346064307250087E-2</v>
      </c>
      <c r="AJ125" s="27">
        <f t="shared" si="305"/>
        <v>8.1775748336450071E-3</v>
      </c>
      <c r="AK125" s="27">
        <f t="shared" si="305"/>
        <v>7.2050638967813274E-3</v>
      </c>
      <c r="AL125" s="27">
        <f t="shared" si="305"/>
        <v>5.6420724672795408E-2</v>
      </c>
      <c r="AM125" s="27">
        <f t="shared" si="306"/>
        <v>6.3625788569576736E-2</v>
      </c>
      <c r="AS125" t="str">
        <f t="shared" si="320"/>
        <v>31 Science, engineering and technology associate professionals</v>
      </c>
      <c r="AT125" s="27">
        <f t="shared" si="307"/>
        <v>8.5513875938446615E-3</v>
      </c>
      <c r="AU125" s="27">
        <f t="shared" si="307"/>
        <v>1.9180777703400542E-2</v>
      </c>
      <c r="AV125" s="27">
        <f t="shared" si="307"/>
        <v>-7.0965333004224362E-2</v>
      </c>
      <c r="AW125" s="27">
        <f t="shared" si="307"/>
        <v>-1.2349349170966917E-2</v>
      </c>
      <c r="AX125" s="27">
        <f t="shared" si="308"/>
        <v>-8.3314682175191279E-2</v>
      </c>
      <c r="BD125" t="str">
        <f t="shared" si="321"/>
        <v>31 Science, engineering and technology associate professionals</v>
      </c>
      <c r="BE125" s="27">
        <f t="shared" si="309"/>
        <v>3.5778763132965463E-2</v>
      </c>
      <c r="BF125" s="27">
        <f t="shared" si="309"/>
        <v>8.1047102161655338E-2</v>
      </c>
      <c r="BG125" s="27">
        <f t="shared" si="309"/>
        <v>-0.23364801445265337</v>
      </c>
      <c r="BH125" s="27">
        <f t="shared" si="309"/>
        <v>-0.12763181145420832</v>
      </c>
      <c r="BI125" s="27">
        <f t="shared" si="310"/>
        <v>-0.3612798259068617</v>
      </c>
      <c r="BO125" t="str">
        <f t="shared" si="322"/>
        <v>31 Science, engineering and technology associate professionals</v>
      </c>
      <c r="BP125" s="27">
        <f t="shared" si="311"/>
        <v>3.6236701826996565E-2</v>
      </c>
      <c r="BQ125" s="27">
        <f t="shared" si="311"/>
        <v>9.1571062623860278E-2</v>
      </c>
      <c r="BR125" s="27">
        <f t="shared" si="311"/>
        <v>-0.15780928478012796</v>
      </c>
      <c r="BS125" s="27">
        <f t="shared" si="311"/>
        <v>-5.2967701273254453E-2</v>
      </c>
      <c r="BT125" s="27">
        <f t="shared" si="312"/>
        <v>-0.21077698605338241</v>
      </c>
      <c r="BZ125" t="str">
        <f t="shared" si="323"/>
        <v>31 Science, engineering and technology associate professionals</v>
      </c>
      <c r="CA125" s="68">
        <f t="shared" si="313"/>
        <v>0.13275358530441711</v>
      </c>
      <c r="CB125" s="68">
        <f t="shared" si="313"/>
        <v>4.5421380997247907E-2</v>
      </c>
      <c r="CC125" s="68">
        <f t="shared" si="313"/>
        <v>-9.9730476217465946E-2</v>
      </c>
      <c r="CD125" s="68">
        <f t="shared" si="313"/>
        <v>-3.0159044136097046E-2</v>
      </c>
      <c r="CE125" s="68">
        <f t="shared" si="314"/>
        <v>-0.12988952035356299</v>
      </c>
      <c r="CK125" t="str">
        <f t="shared" si="324"/>
        <v>31 Science, engineering and technology associate professionals</v>
      </c>
      <c r="CL125" s="68">
        <f t="shared" si="315"/>
        <v>2.3717581661265225E-2</v>
      </c>
      <c r="CM125" s="68">
        <f t="shared" si="315"/>
        <v>3.1469491103800179E-2</v>
      </c>
      <c r="CN125" s="68">
        <f t="shared" si="315"/>
        <v>-2.319454385683456E-3</v>
      </c>
      <c r="CO125" s="68">
        <f t="shared" si="315"/>
        <v>2.8247220155692088E-2</v>
      </c>
      <c r="CP125" s="68">
        <f t="shared" si="316"/>
        <v>2.5927765770008632E-2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7.3481661593271901E-3</v>
      </c>
      <c r="C126" s="27">
        <f t="shared" si="299"/>
        <v>-4.727303291361562E-3</v>
      </c>
      <c r="D126" s="27">
        <f t="shared" si="299"/>
        <v>1.0561805476800201E-2</v>
      </c>
      <c r="E126" s="27">
        <f t="shared" si="299"/>
        <v>2.6695514047977334E-2</v>
      </c>
      <c r="F126" s="27">
        <f t="shared" si="300"/>
        <v>3.7257319524777538E-2</v>
      </c>
      <c r="L126" t="str">
        <f t="shared" si="317"/>
        <v>32 Health and social care associate professionals</v>
      </c>
      <c r="M126" s="27">
        <f t="shared" si="301"/>
        <v>0.13569142631505759</v>
      </c>
      <c r="N126" s="27">
        <f t="shared" si="301"/>
        <v>1.8407338215415958E-3</v>
      </c>
      <c r="O126" s="27">
        <f t="shared" si="301"/>
        <v>0.1695534068860447</v>
      </c>
      <c r="P126" s="27">
        <f t="shared" si="301"/>
        <v>0.49293997069302009</v>
      </c>
      <c r="Q126" s="27">
        <f t="shared" si="302"/>
        <v>0.66249337757906479</v>
      </c>
      <c r="W126" t="str">
        <f t="shared" si="318"/>
        <v>32 Health and social care associate professionals</v>
      </c>
      <c r="X126" s="27">
        <f t="shared" si="303"/>
        <v>5.5911415254926933E-2</v>
      </c>
      <c r="Y126" s="27">
        <f t="shared" si="303"/>
        <v>8.1880504426661949E-2</v>
      </c>
      <c r="Z126" s="27">
        <f t="shared" si="303"/>
        <v>0.21700337209437559</v>
      </c>
      <c r="AA126" s="27">
        <f t="shared" si="303"/>
        <v>0.35519407289740923</v>
      </c>
      <c r="AB126" s="27">
        <f t="shared" si="304"/>
        <v>0.57219744499178482</v>
      </c>
      <c r="AH126" t="str">
        <f t="shared" si="319"/>
        <v>32 Health and social care associate professionals</v>
      </c>
      <c r="AI126" s="27">
        <f t="shared" si="305"/>
        <v>-0.21652479058403584</v>
      </c>
      <c r="AJ126" s="27">
        <f t="shared" si="305"/>
        <v>4.0010329108963738E-4</v>
      </c>
      <c r="AK126" s="27">
        <f t="shared" si="305"/>
        <v>-0.17508678940648281</v>
      </c>
      <c r="AL126" s="27">
        <f t="shared" si="305"/>
        <v>-0.22733766183150672</v>
      </c>
      <c r="AM126" s="27">
        <f t="shared" si="306"/>
        <v>-0.40242445123798953</v>
      </c>
      <c r="AS126" t="str">
        <f t="shared" si="320"/>
        <v>32 Health and social care associate professionals</v>
      </c>
      <c r="AT126" s="27">
        <f t="shared" si="307"/>
        <v>6.2090139729709393E-3</v>
      </c>
      <c r="AU126" s="27">
        <f t="shared" si="307"/>
        <v>3.1021763410459258E-2</v>
      </c>
      <c r="AV126" s="27">
        <f t="shared" si="307"/>
        <v>6.3033743624211769E-3</v>
      </c>
      <c r="AW126" s="27">
        <f t="shared" si="307"/>
        <v>3.2723206981683128E-2</v>
      </c>
      <c r="AX126" s="27">
        <f t="shared" si="308"/>
        <v>3.9026581344104305E-2</v>
      </c>
      <c r="BD126" t="str">
        <f t="shared" si="321"/>
        <v>32 Health and social care associate professionals</v>
      </c>
      <c r="BE126" s="27">
        <f t="shared" si="309"/>
        <v>0.2504072743988609</v>
      </c>
      <c r="BF126" s="27">
        <f t="shared" si="309"/>
        <v>-2.7755216503726476E-3</v>
      </c>
      <c r="BG126" s="27">
        <f t="shared" si="309"/>
        <v>5.1636373683647818E-2</v>
      </c>
      <c r="BH126" s="27">
        <f t="shared" si="309"/>
        <v>0.17874803445481802</v>
      </c>
      <c r="BI126" s="27">
        <f t="shared" si="310"/>
        <v>0.23038440813846583</v>
      </c>
      <c r="BO126" t="str">
        <f t="shared" si="322"/>
        <v>32 Health and social care associate professionals</v>
      </c>
      <c r="BP126" s="27">
        <f t="shared" si="311"/>
        <v>9.524863791805116E-2</v>
      </c>
      <c r="BQ126" s="27">
        <f t="shared" si="311"/>
        <v>-7.1968960226748369E-2</v>
      </c>
      <c r="BR126" s="27">
        <f t="shared" si="311"/>
        <v>-8.7387087353066106E-2</v>
      </c>
      <c r="BS126" s="27">
        <f t="shared" si="311"/>
        <v>-0.16085181786537517</v>
      </c>
      <c r="BT126" s="27">
        <f t="shared" si="312"/>
        <v>-0.24823890521844127</v>
      </c>
      <c r="BZ126" t="str">
        <f t="shared" si="323"/>
        <v>32 Health and social care associate professionals</v>
      </c>
      <c r="CA126" s="68">
        <f t="shared" si="313"/>
        <v>2.8956060220804103E-2</v>
      </c>
      <c r="CB126" s="68">
        <f t="shared" si="313"/>
        <v>-1.6761847094849291E-2</v>
      </c>
      <c r="CC126" s="68">
        <f t="shared" si="313"/>
        <v>-3.6157665879018669E-2</v>
      </c>
      <c r="CD126" s="68">
        <f t="shared" si="313"/>
        <v>-5.1459292484392266E-2</v>
      </c>
      <c r="CE126" s="68">
        <f t="shared" si="314"/>
        <v>-8.7616958363410935E-2</v>
      </c>
      <c r="CK126" t="str">
        <f t="shared" si="324"/>
        <v>32 Health and social care associate professionals</v>
      </c>
      <c r="CL126" s="68">
        <f t="shared" si="315"/>
        <v>-4.9757006668707526E-4</v>
      </c>
      <c r="CM126" s="68">
        <f t="shared" si="315"/>
        <v>9.0285823540100299E-3</v>
      </c>
      <c r="CN126" s="68">
        <f t="shared" si="315"/>
        <v>2.7580941103122411E-3</v>
      </c>
      <c r="CO126" s="68">
        <f t="shared" si="315"/>
        <v>8.3936061075690557E-3</v>
      </c>
      <c r="CP126" s="68">
        <f t="shared" si="316"/>
        <v>1.1151700217881297E-2</v>
      </c>
    </row>
    <row r="127" spans="1:94" x14ac:dyDescent="0.2">
      <c r="A127" t="str">
        <f t="shared" si="298"/>
        <v>33 Protective service occupations</v>
      </c>
      <c r="B127" s="27">
        <f t="shared" si="299"/>
        <v>9.1280581450490974E-4</v>
      </c>
      <c r="C127" s="27">
        <f t="shared" si="299"/>
        <v>2.8145993121455638E-4</v>
      </c>
      <c r="D127" s="27">
        <f t="shared" si="299"/>
        <v>5.3881724232725959E-3</v>
      </c>
      <c r="E127" s="27">
        <f t="shared" si="299"/>
        <v>9.3487800346508335E-3</v>
      </c>
      <c r="F127" s="27">
        <f t="shared" si="300"/>
        <v>1.4736952457923429E-2</v>
      </c>
      <c r="L127" t="str">
        <f t="shared" si="317"/>
        <v>33 Protective service occupations</v>
      </c>
      <c r="M127" s="27">
        <f t="shared" si="301"/>
        <v>1.8237232362340039E-2</v>
      </c>
      <c r="N127" s="27">
        <f t="shared" si="301"/>
        <v>4.4020047173518456E-3</v>
      </c>
      <c r="O127" s="27">
        <f t="shared" si="301"/>
        <v>7.0262276911444196E-2</v>
      </c>
      <c r="P127" s="27">
        <f t="shared" si="301"/>
        <v>0.14256295551490528</v>
      </c>
      <c r="Q127" s="27">
        <f t="shared" si="302"/>
        <v>0.21282523242634949</v>
      </c>
      <c r="W127" t="str">
        <f t="shared" si="318"/>
        <v>33 Protective service occupations</v>
      </c>
      <c r="X127" s="27">
        <f t="shared" si="303"/>
        <v>2.0416392807521944E-2</v>
      </c>
      <c r="Y127" s="27">
        <f t="shared" si="303"/>
        <v>4.5707043205228504E-2</v>
      </c>
      <c r="Z127" s="27">
        <f t="shared" si="303"/>
        <v>0.16104220965723443</v>
      </c>
      <c r="AA127" s="27">
        <f t="shared" si="303"/>
        <v>0.2094796879414168</v>
      </c>
      <c r="AB127" s="27">
        <f t="shared" si="304"/>
        <v>0.37052189759865123</v>
      </c>
      <c r="AH127" t="str">
        <f t="shared" si="319"/>
        <v>33 Protective service occupations</v>
      </c>
      <c r="AI127" s="27">
        <f t="shared" si="305"/>
        <v>2.4582964041396371E-3</v>
      </c>
      <c r="AJ127" s="27">
        <f t="shared" si="305"/>
        <v>1.3038198043352919E-2</v>
      </c>
      <c r="AK127" s="27">
        <f t="shared" si="305"/>
        <v>4.3274828306447174E-2</v>
      </c>
      <c r="AL127" s="27">
        <f t="shared" si="305"/>
        <v>5.6719524849999842E-2</v>
      </c>
      <c r="AM127" s="27">
        <f t="shared" si="306"/>
        <v>9.9994353156447016E-2</v>
      </c>
      <c r="AS127" t="str">
        <f t="shared" si="320"/>
        <v>33 Protective service occupations</v>
      </c>
      <c r="AT127" s="27">
        <f t="shared" si="307"/>
        <v>-9.7749413733270174E-3</v>
      </c>
      <c r="AU127" s="27">
        <f t="shared" si="307"/>
        <v>9.4638615936553511E-3</v>
      </c>
      <c r="AV127" s="27">
        <f t="shared" si="307"/>
        <v>1.5874575491971146E-2</v>
      </c>
      <c r="AW127" s="27">
        <f t="shared" si="307"/>
        <v>1.448777692181441E-2</v>
      </c>
      <c r="AX127" s="27">
        <f t="shared" si="308"/>
        <v>3.0362352413785557E-2</v>
      </c>
      <c r="BD127" t="str">
        <f t="shared" si="321"/>
        <v>33 Protective service occupations</v>
      </c>
      <c r="BE127" s="27">
        <f t="shared" si="309"/>
        <v>-1.8129566322564739E-2</v>
      </c>
      <c r="BF127" s="27">
        <f t="shared" si="309"/>
        <v>1.4179968892437556E-2</v>
      </c>
      <c r="BG127" s="27">
        <f t="shared" si="309"/>
        <v>5.3042505367473625E-2</v>
      </c>
      <c r="BH127" s="27">
        <f t="shared" si="309"/>
        <v>7.371261632317716E-3</v>
      </c>
      <c r="BI127" s="27">
        <f t="shared" si="310"/>
        <v>6.0413766999791341E-2</v>
      </c>
      <c r="BO127" t="str">
        <f t="shared" si="322"/>
        <v>33 Protective service occupations</v>
      </c>
      <c r="BP127" s="27">
        <f t="shared" si="311"/>
        <v>-2.7183932671860755E-2</v>
      </c>
      <c r="BQ127" s="27">
        <f t="shared" si="311"/>
        <v>3.147226949232973E-2</v>
      </c>
      <c r="BR127" s="27">
        <f t="shared" si="311"/>
        <v>4.6548464953244939E-3</v>
      </c>
      <c r="BS127" s="27">
        <f t="shared" si="311"/>
        <v>-0.10190258774911953</v>
      </c>
      <c r="BT127" s="27">
        <f t="shared" si="312"/>
        <v>-9.7247741253795039E-2</v>
      </c>
      <c r="BZ127" t="str">
        <f t="shared" si="323"/>
        <v>33 Protective service occupations</v>
      </c>
      <c r="CA127" s="68">
        <f t="shared" si="313"/>
        <v>4.871626230078524E-2</v>
      </c>
      <c r="CB127" s="68">
        <f t="shared" si="313"/>
        <v>3.418014310730938E-3</v>
      </c>
      <c r="CC127" s="68">
        <f t="shared" si="313"/>
        <v>3.6086867875966433E-2</v>
      </c>
      <c r="CD127" s="68">
        <f t="shared" si="313"/>
        <v>1.0128755209201312E-2</v>
      </c>
      <c r="CE127" s="68">
        <f t="shared" si="314"/>
        <v>4.6215623085167745E-2</v>
      </c>
      <c r="CK127" t="str">
        <f t="shared" si="324"/>
        <v>33 Protective service occupations</v>
      </c>
      <c r="CL127" s="68">
        <f t="shared" si="315"/>
        <v>-2.6831876153722983E-3</v>
      </c>
      <c r="CM127" s="68">
        <f t="shared" si="315"/>
        <v>9.2355148304035135E-3</v>
      </c>
      <c r="CN127" s="68">
        <f t="shared" si="315"/>
        <v>-4.7567987215955919E-3</v>
      </c>
      <c r="CO127" s="68">
        <f t="shared" si="315"/>
        <v>5.2575006301297383E-3</v>
      </c>
      <c r="CP127" s="68">
        <f t="shared" si="316"/>
        <v>5.0070190853414645E-4</v>
      </c>
    </row>
    <row r="128" spans="1:94" x14ac:dyDescent="0.2">
      <c r="A128" t="str">
        <f t="shared" si="298"/>
        <v>34 Culture, media and sports occupations</v>
      </c>
      <c r="B128" s="27">
        <f t="shared" si="299"/>
        <v>3.266762942684337E-2</v>
      </c>
      <c r="C128" s="27">
        <f t="shared" si="299"/>
        <v>-6.6063789988695387E-3</v>
      </c>
      <c r="D128" s="27">
        <f t="shared" si="299"/>
        <v>1.8615101989872651E-2</v>
      </c>
      <c r="E128" s="27">
        <f t="shared" si="299"/>
        <v>4.8669560449215915E-2</v>
      </c>
      <c r="F128" s="27">
        <f t="shared" si="300"/>
        <v>6.7284662439088566E-2</v>
      </c>
      <c r="L128" t="str">
        <f t="shared" si="317"/>
        <v>34 Culture, media and sports occupations</v>
      </c>
      <c r="M128" s="27">
        <f t="shared" si="301"/>
        <v>0.28234529551163012</v>
      </c>
      <c r="N128" s="27">
        <f t="shared" si="301"/>
        <v>5.02878522179806E-3</v>
      </c>
      <c r="O128" s="27">
        <f t="shared" si="301"/>
        <v>0.36061593133276215</v>
      </c>
      <c r="P128" s="27">
        <f t="shared" si="301"/>
        <v>0.84177830276562782</v>
      </c>
      <c r="Q128" s="27">
        <f t="shared" si="302"/>
        <v>1.20239423409839</v>
      </c>
      <c r="W128" t="str">
        <f t="shared" si="318"/>
        <v>34 Culture, media and sports occupations</v>
      </c>
      <c r="X128" s="27">
        <f t="shared" si="303"/>
        <v>-2.7578367490775468E-2</v>
      </c>
      <c r="Y128" s="27">
        <f t="shared" si="303"/>
        <v>-2.3296098279757871E-2</v>
      </c>
      <c r="Z128" s="27">
        <f t="shared" si="303"/>
        <v>0.1792370344762626</v>
      </c>
      <c r="AA128" s="27">
        <f t="shared" si="303"/>
        <v>0.23602561610845729</v>
      </c>
      <c r="AB128" s="27">
        <f t="shared" si="304"/>
        <v>0.41526265058471989</v>
      </c>
      <c r="AH128" t="str">
        <f t="shared" si="319"/>
        <v>34 Culture, media and sports occupations</v>
      </c>
      <c r="AI128" s="27">
        <f t="shared" si="305"/>
        <v>-2.363317108571078E-2</v>
      </c>
      <c r="AJ128" s="27">
        <f t="shared" si="305"/>
        <v>4.5125832509772201E-2</v>
      </c>
      <c r="AK128" s="27">
        <f t="shared" si="305"/>
        <v>2.5096327163392995E-2</v>
      </c>
      <c r="AL128" s="27">
        <f t="shared" si="305"/>
        <v>8.1756689934172011E-2</v>
      </c>
      <c r="AM128" s="27">
        <f t="shared" si="306"/>
        <v>0.10685301709756501</v>
      </c>
      <c r="AS128" t="str">
        <f t="shared" si="320"/>
        <v>34 Culture, media and sports occupations</v>
      </c>
      <c r="AT128" s="27">
        <f t="shared" si="307"/>
        <v>-2.9425813719150928E-2</v>
      </c>
      <c r="AU128" s="27">
        <f t="shared" si="307"/>
        <v>-1.7827010577808333E-3</v>
      </c>
      <c r="AV128" s="27">
        <f t="shared" si="307"/>
        <v>7.86835229935684E-3</v>
      </c>
      <c r="AW128" s="27">
        <f t="shared" si="307"/>
        <v>1.8600653257530131E-2</v>
      </c>
      <c r="AX128" s="27">
        <f t="shared" si="308"/>
        <v>2.6469005556886971E-2</v>
      </c>
      <c r="BD128" t="str">
        <f t="shared" si="321"/>
        <v>34 Culture, media and sports occupations</v>
      </c>
      <c r="BE128" s="27">
        <f t="shared" si="309"/>
        <v>1.832394100164958E-2</v>
      </c>
      <c r="BF128" s="27">
        <f t="shared" si="309"/>
        <v>-7.7628425499014386E-2</v>
      </c>
      <c r="BG128" s="27">
        <f t="shared" si="309"/>
        <v>3.2738356397045143E-3</v>
      </c>
      <c r="BH128" s="27">
        <f t="shared" si="309"/>
        <v>0.11654678095964943</v>
      </c>
      <c r="BI128" s="27">
        <f t="shared" si="310"/>
        <v>0.11982061659935395</v>
      </c>
      <c r="BO128" t="str">
        <f t="shared" si="322"/>
        <v>34 Culture, media and sports occupations</v>
      </c>
      <c r="BP128" s="27">
        <f t="shared" si="311"/>
        <v>-6.2975575070874368E-2</v>
      </c>
      <c r="BQ128" s="27">
        <f t="shared" si="311"/>
        <v>-6.6602116392032729E-2</v>
      </c>
      <c r="BR128" s="27">
        <f t="shared" si="311"/>
        <v>-9.726943651541381E-2</v>
      </c>
      <c r="BS128" s="27">
        <f t="shared" si="311"/>
        <v>-0.13773672179683977</v>
      </c>
      <c r="BT128" s="27">
        <f t="shared" si="312"/>
        <v>-0.23500615831225358</v>
      </c>
      <c r="BZ128" t="str">
        <f t="shared" si="323"/>
        <v>34 Culture, media and sports occupations</v>
      </c>
      <c r="CA128" s="68">
        <f t="shared" si="313"/>
        <v>6.0903790958602433E-2</v>
      </c>
      <c r="CB128" s="68">
        <f t="shared" si="313"/>
        <v>-3.9240352918383847E-2</v>
      </c>
      <c r="CC128" s="68">
        <f t="shared" si="313"/>
        <v>-6.0417778840557268E-2</v>
      </c>
      <c r="CD128" s="68">
        <f t="shared" si="313"/>
        <v>-6.3751167519987967E-2</v>
      </c>
      <c r="CE128" s="68">
        <f t="shared" si="314"/>
        <v>-0.12416894636054523</v>
      </c>
      <c r="CK128" t="str">
        <f t="shared" si="324"/>
        <v>34 Culture, media and sports occupations</v>
      </c>
      <c r="CL128" s="68">
        <f t="shared" si="315"/>
        <v>1.6347411173143853E-2</v>
      </c>
      <c r="CM128" s="68">
        <f t="shared" si="315"/>
        <v>1.3698800409221737E-2</v>
      </c>
      <c r="CN128" s="68">
        <f t="shared" si="315"/>
        <v>-8.807433492211178E-3</v>
      </c>
      <c r="CO128" s="68">
        <f t="shared" si="315"/>
        <v>-9.5445717591841617E-3</v>
      </c>
      <c r="CP128" s="68">
        <f t="shared" si="316"/>
        <v>-1.835200525139534E-2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3.3339250218227118E-2</v>
      </c>
      <c r="C129" s="27">
        <f t="shared" si="299"/>
        <v>-4.5052872585460979E-3</v>
      </c>
      <c r="D129" s="27">
        <f t="shared" si="299"/>
        <v>5.4385425234504292E-2</v>
      </c>
      <c r="E129" s="27">
        <f t="shared" si="299"/>
        <v>0.1282076204079132</v>
      </c>
      <c r="F129" s="27">
        <f t="shared" si="300"/>
        <v>0.18259304564241749</v>
      </c>
      <c r="L129" t="str">
        <f t="shared" si="317"/>
        <v>35 Business and public service associate professionals</v>
      </c>
      <c r="M129" s="27">
        <f t="shared" si="301"/>
        <v>0.39939613170957533</v>
      </c>
      <c r="N129" s="27">
        <f t="shared" si="301"/>
        <v>7.9799882736557581E-2</v>
      </c>
      <c r="O129" s="27">
        <f t="shared" si="301"/>
        <v>0.49388995102572641</v>
      </c>
      <c r="P129" s="27">
        <f t="shared" si="301"/>
        <v>1.130773155041902</v>
      </c>
      <c r="Q129" s="27">
        <f t="shared" si="302"/>
        <v>1.6246631060676284</v>
      </c>
      <c r="W129" t="str">
        <f t="shared" si="318"/>
        <v>35 Business and public service associate professionals</v>
      </c>
      <c r="X129" s="27">
        <f t="shared" si="303"/>
        <v>8.3658345250379185E-3</v>
      </c>
      <c r="Y129" s="27">
        <f t="shared" si="303"/>
        <v>0.14087056999616543</v>
      </c>
      <c r="Z129" s="27">
        <f t="shared" si="303"/>
        <v>0.12054066525477491</v>
      </c>
      <c r="AA129" s="27">
        <f t="shared" si="303"/>
        <v>0.19613516449913915</v>
      </c>
      <c r="AB129" s="27">
        <f t="shared" si="304"/>
        <v>0.31667582975391406</v>
      </c>
      <c r="AH129" t="str">
        <f t="shared" si="319"/>
        <v>35 Business and public service associate professionals</v>
      </c>
      <c r="AI129" s="27">
        <f t="shared" si="305"/>
        <v>-1.286483842651398E-3</v>
      </c>
      <c r="AJ129" s="27">
        <f t="shared" si="305"/>
        <v>0.10398481555546601</v>
      </c>
      <c r="AK129" s="27">
        <f t="shared" si="305"/>
        <v>3.1601555482155597E-2</v>
      </c>
      <c r="AL129" s="27">
        <f t="shared" si="305"/>
        <v>0.10027866590293111</v>
      </c>
      <c r="AM129" s="27">
        <f t="shared" si="306"/>
        <v>0.1318802213850867</v>
      </c>
      <c r="AS129" t="str">
        <f t="shared" si="320"/>
        <v>35 Business and public service associate professionals</v>
      </c>
      <c r="AT129" s="27">
        <f t="shared" si="307"/>
        <v>-3.2878149698588599E-2</v>
      </c>
      <c r="AU129" s="27">
        <f t="shared" si="307"/>
        <v>5.2213565639054105E-2</v>
      </c>
      <c r="AV129" s="27">
        <f t="shared" si="307"/>
        <v>2.8542559057278538E-3</v>
      </c>
      <c r="AW129" s="27">
        <f t="shared" si="307"/>
        <v>6.616449107312905E-2</v>
      </c>
      <c r="AX129" s="27">
        <f t="shared" si="308"/>
        <v>6.9018746978856904E-2</v>
      </c>
      <c r="BD129" t="str">
        <f t="shared" si="321"/>
        <v>35 Business and public service associate professionals</v>
      </c>
      <c r="BE129" s="27">
        <f t="shared" si="309"/>
        <v>0.21504272733739516</v>
      </c>
      <c r="BF129" s="27">
        <f t="shared" si="309"/>
        <v>0.11847021570412641</v>
      </c>
      <c r="BG129" s="27">
        <f t="shared" si="309"/>
        <v>-0.23023776130030082</v>
      </c>
      <c r="BH129" s="27">
        <f t="shared" si="309"/>
        <v>3.9771487722504162E-2</v>
      </c>
      <c r="BI129" s="27">
        <f t="shared" si="310"/>
        <v>-0.19046627357779666</v>
      </c>
      <c r="BO129" t="str">
        <f t="shared" si="322"/>
        <v>35 Business and public service associate professionals</v>
      </c>
      <c r="BP129" s="27">
        <f t="shared" si="311"/>
        <v>-7.9427106693474858E-2</v>
      </c>
      <c r="BQ129" s="27">
        <f t="shared" si="311"/>
        <v>0.14182303578940081</v>
      </c>
      <c r="BR129" s="27">
        <f t="shared" si="311"/>
        <v>-0.45712144546967481</v>
      </c>
      <c r="BS129" s="27">
        <f t="shared" si="311"/>
        <v>-0.42759201929658719</v>
      </c>
      <c r="BT129" s="27">
        <f t="shared" si="312"/>
        <v>-0.884713464766262</v>
      </c>
      <c r="BZ129" t="str">
        <f t="shared" si="323"/>
        <v>35 Business and public service associate professionals</v>
      </c>
      <c r="CA129" s="68">
        <f t="shared" si="313"/>
        <v>0.31686173797549766</v>
      </c>
      <c r="CB129" s="68">
        <f t="shared" si="313"/>
        <v>-7.7787139815669537E-2</v>
      </c>
      <c r="CC129" s="68">
        <f t="shared" si="313"/>
        <v>-0.25948035060018215</v>
      </c>
      <c r="CD129" s="68">
        <f t="shared" si="313"/>
        <v>-0.31426333348490776</v>
      </c>
      <c r="CE129" s="68">
        <f t="shared" si="314"/>
        <v>-0.57374368408508991</v>
      </c>
      <c r="CK129" t="str">
        <f t="shared" si="324"/>
        <v>35 Business and public service associate professionals</v>
      </c>
      <c r="CL129" s="68">
        <f t="shared" si="315"/>
        <v>1.826721203060433E-2</v>
      </c>
      <c r="CM129" s="68">
        <f t="shared" si="315"/>
        <v>6.1185760740640055E-2</v>
      </c>
      <c r="CN129" s="68">
        <f t="shared" si="315"/>
        <v>-7.9105374312586962E-2</v>
      </c>
      <c r="CO129" s="68">
        <f t="shared" si="315"/>
        <v>-3.8767741092317592E-2</v>
      </c>
      <c r="CP129" s="68">
        <f t="shared" si="316"/>
        <v>-0.11787311540490455</v>
      </c>
    </row>
    <row r="130" spans="1:94" x14ac:dyDescent="0.2">
      <c r="A130" t="str">
        <f t="shared" si="298"/>
        <v>41 Administrative occupations</v>
      </c>
      <c r="B130" s="27">
        <f t="shared" si="299"/>
        <v>2.0862798985335981E-2</v>
      </c>
      <c r="C130" s="27">
        <f t="shared" si="299"/>
        <v>-1.0536094417908093E-4</v>
      </c>
      <c r="D130" s="27">
        <f t="shared" si="299"/>
        <v>3.5351008829551944E-2</v>
      </c>
      <c r="E130" s="27">
        <f t="shared" si="299"/>
        <v>9.8200948150058309E-2</v>
      </c>
      <c r="F130" s="27">
        <f t="shared" si="300"/>
        <v>0.13355195697961025</v>
      </c>
      <c r="L130" t="str">
        <f t="shared" si="317"/>
        <v>41 Administrative occupations</v>
      </c>
      <c r="M130" s="27">
        <f t="shared" si="301"/>
        <v>0.20608116642256169</v>
      </c>
      <c r="N130" s="27">
        <f t="shared" si="301"/>
        <v>8.9402750794351116E-2</v>
      </c>
      <c r="O130" s="27">
        <f t="shared" si="301"/>
        <v>0.35063716347903706</v>
      </c>
      <c r="P130" s="27">
        <f t="shared" si="301"/>
        <v>0.96318061970816049</v>
      </c>
      <c r="Q130" s="27">
        <f t="shared" si="302"/>
        <v>1.3138177831871976</v>
      </c>
      <c r="W130" t="str">
        <f t="shared" si="318"/>
        <v>41 Administrative occupations</v>
      </c>
      <c r="X130" s="27">
        <f t="shared" si="303"/>
        <v>-0.14827148721046113</v>
      </c>
      <c r="Y130" s="27">
        <f t="shared" si="303"/>
        <v>0.43191651352232352</v>
      </c>
      <c r="Z130" s="27">
        <f t="shared" si="303"/>
        <v>0.35732905120663405</v>
      </c>
      <c r="AA130" s="27">
        <f t="shared" si="303"/>
        <v>0.72436269245791784</v>
      </c>
      <c r="AB130" s="27">
        <f t="shared" si="304"/>
        <v>1.0816917436645519</v>
      </c>
      <c r="AH130" t="str">
        <f t="shared" si="319"/>
        <v>41 Administrative occupations</v>
      </c>
      <c r="AI130" s="27">
        <f t="shared" si="305"/>
        <v>-6.1251780311951443E-2</v>
      </c>
      <c r="AJ130" s="27">
        <f t="shared" si="305"/>
        <v>0.14574889472909369</v>
      </c>
      <c r="AK130" s="27">
        <f t="shared" si="305"/>
        <v>7.9271610216472777E-2</v>
      </c>
      <c r="AL130" s="27">
        <f t="shared" si="305"/>
        <v>0.21452404316543805</v>
      </c>
      <c r="AM130" s="27">
        <f t="shared" si="306"/>
        <v>0.29379565338191083</v>
      </c>
      <c r="AS130" t="str">
        <f t="shared" si="320"/>
        <v>41 Administrative occupations</v>
      </c>
      <c r="AT130" s="27">
        <f t="shared" si="307"/>
        <v>-6.534331137243754E-2</v>
      </c>
      <c r="AU130" s="27">
        <f t="shared" si="307"/>
        <v>0.13681359566457085</v>
      </c>
      <c r="AV130" s="27">
        <f t="shared" si="307"/>
        <v>5.5368477139955186E-2</v>
      </c>
      <c r="AW130" s="27">
        <f t="shared" si="307"/>
        <v>0.19975197145982304</v>
      </c>
      <c r="AX130" s="27">
        <f t="shared" si="308"/>
        <v>0.25512044859977823</v>
      </c>
      <c r="BD130" t="str">
        <f t="shared" si="321"/>
        <v>41 Administrative occupations</v>
      </c>
      <c r="BE130" s="27">
        <f t="shared" si="309"/>
        <v>0.11144452994245313</v>
      </c>
      <c r="BF130" s="27">
        <f t="shared" si="309"/>
        <v>9.6197742595489188E-2</v>
      </c>
      <c r="BG130" s="27">
        <f t="shared" si="309"/>
        <v>-0.38358143134184264</v>
      </c>
      <c r="BH130" s="27">
        <f t="shared" si="309"/>
        <v>-0.42460194641749593</v>
      </c>
      <c r="BI130" s="27">
        <f t="shared" si="310"/>
        <v>-0.80818337775933857</v>
      </c>
      <c r="BO130" t="str">
        <f t="shared" si="322"/>
        <v>41 Administrative occupations</v>
      </c>
      <c r="BP130" s="27">
        <f t="shared" si="311"/>
        <v>-0.46720068770628576</v>
      </c>
      <c r="BQ130" s="27">
        <f t="shared" si="311"/>
        <v>-0.17732619516622883</v>
      </c>
      <c r="BR130" s="27">
        <f t="shared" si="311"/>
        <v>-1.0082872157284068</v>
      </c>
      <c r="BS130" s="27">
        <f t="shared" si="311"/>
        <v>-1.323987801503514</v>
      </c>
      <c r="BT130" s="27">
        <f t="shared" si="312"/>
        <v>-2.3322750172319209</v>
      </c>
      <c r="BZ130" t="str">
        <f t="shared" si="323"/>
        <v>41 Administrative occupations</v>
      </c>
      <c r="CA130" s="68">
        <f t="shared" si="313"/>
        <v>8.0435039198625269E-2</v>
      </c>
      <c r="CB130" s="68">
        <f t="shared" si="313"/>
        <v>5.9921372603030321E-2</v>
      </c>
      <c r="CC130" s="68">
        <f t="shared" si="313"/>
        <v>-0.77182739056390415</v>
      </c>
      <c r="CD130" s="68">
        <f t="shared" si="313"/>
        <v>-1.0073842527491315</v>
      </c>
      <c r="CE130" s="68">
        <f t="shared" si="314"/>
        <v>-1.7792116433130354</v>
      </c>
      <c r="CK130" t="str">
        <f t="shared" si="324"/>
        <v>41 Administrative occupations</v>
      </c>
      <c r="CL130" s="68">
        <f t="shared" si="315"/>
        <v>-9.0572979818492161E-2</v>
      </c>
      <c r="CM130" s="68">
        <f t="shared" si="315"/>
        <v>5.4891027894522049E-2</v>
      </c>
      <c r="CN130" s="68">
        <f t="shared" si="315"/>
        <v>-0.1527896741633421</v>
      </c>
      <c r="CO130" s="68">
        <f t="shared" si="315"/>
        <v>-0.14932428865260713</v>
      </c>
      <c r="CP130" s="68">
        <f t="shared" si="316"/>
        <v>-0.30211396281594927</v>
      </c>
    </row>
    <row r="131" spans="1:94" x14ac:dyDescent="0.2">
      <c r="A131" t="str">
        <f t="shared" si="298"/>
        <v>42 Secretarial and related occupations</v>
      </c>
      <c r="B131" s="27">
        <f t="shared" si="299"/>
        <v>5.4583948018848451E-3</v>
      </c>
      <c r="C131" s="27">
        <f t="shared" si="299"/>
        <v>-2.5041601411308484E-3</v>
      </c>
      <c r="D131" s="27">
        <f t="shared" si="299"/>
        <v>1.2256805512018982E-2</v>
      </c>
      <c r="E131" s="27">
        <f t="shared" si="299"/>
        <v>3.5733100310310129E-2</v>
      </c>
      <c r="F131" s="27">
        <f t="shared" si="300"/>
        <v>4.7989905822329114E-2</v>
      </c>
      <c r="L131" t="str">
        <f t="shared" si="317"/>
        <v>42 Secretarial and related occupations</v>
      </c>
      <c r="M131" s="27">
        <f t="shared" si="301"/>
        <v>2.1040514077980854E-2</v>
      </c>
      <c r="N131" s="27">
        <f t="shared" si="301"/>
        <v>1.5094233671625545E-2</v>
      </c>
      <c r="O131" s="27">
        <f t="shared" si="301"/>
        <v>0.19278533910984796</v>
      </c>
      <c r="P131" s="27">
        <f t="shared" si="301"/>
        <v>0.25793888030449674</v>
      </c>
      <c r="Q131" s="27">
        <f t="shared" si="302"/>
        <v>0.45072421941434471</v>
      </c>
      <c r="W131" t="str">
        <f t="shared" si="318"/>
        <v>42 Secretarial and related occupations</v>
      </c>
      <c r="X131" s="27">
        <f t="shared" si="303"/>
        <v>-6.9489943240231056E-2</v>
      </c>
      <c r="Y131" s="27">
        <f t="shared" si="303"/>
        <v>4.5406576127707043E-2</v>
      </c>
      <c r="Z131" s="27">
        <f t="shared" si="303"/>
        <v>0.41804593913426724</v>
      </c>
      <c r="AA131" s="27">
        <f t="shared" si="303"/>
        <v>1.010693114171445</v>
      </c>
      <c r="AB131" s="27">
        <f t="shared" si="304"/>
        <v>1.4287390533057123</v>
      </c>
      <c r="AH131" t="str">
        <f t="shared" si="319"/>
        <v>42 Secretarial and related occupations</v>
      </c>
      <c r="AI131" s="27">
        <f t="shared" si="305"/>
        <v>-6.2692714609037026E-2</v>
      </c>
      <c r="AJ131" s="27">
        <f t="shared" si="305"/>
        <v>4.4895778023469335E-2</v>
      </c>
      <c r="AK131" s="27">
        <f t="shared" si="305"/>
        <v>0.12830966810408229</v>
      </c>
      <c r="AL131" s="27">
        <f t="shared" si="305"/>
        <v>5.318693812021702E-2</v>
      </c>
      <c r="AM131" s="27">
        <f t="shared" si="306"/>
        <v>0.18149660622429931</v>
      </c>
      <c r="AS131" t="str">
        <f t="shared" si="320"/>
        <v>42 Secretarial and related occupations</v>
      </c>
      <c r="AT131" s="27">
        <f t="shared" si="307"/>
        <v>-5.5538441086845719E-2</v>
      </c>
      <c r="AU131" s="27">
        <f t="shared" si="307"/>
        <v>4.8367069531384227E-2</v>
      </c>
      <c r="AV131" s="27">
        <f t="shared" si="307"/>
        <v>7.1375524274273294E-2</v>
      </c>
      <c r="AW131" s="27">
        <f t="shared" si="307"/>
        <v>0.21832014059117777</v>
      </c>
      <c r="AX131" s="27">
        <f t="shared" si="308"/>
        <v>0.28969566486545106</v>
      </c>
      <c r="BD131" t="str">
        <f t="shared" si="321"/>
        <v>42 Secretarial and related occupations</v>
      </c>
      <c r="BE131" s="27">
        <f t="shared" si="309"/>
        <v>-4.4554754733040491E-2</v>
      </c>
      <c r="BF131" s="27">
        <f t="shared" si="309"/>
        <v>-8.4382962471056588E-2</v>
      </c>
      <c r="BG131" s="27">
        <f t="shared" si="309"/>
        <v>0.15354192196312044</v>
      </c>
      <c r="BH131" s="27">
        <f t="shared" si="309"/>
        <v>-0.69433755434944699</v>
      </c>
      <c r="BI131" s="27">
        <f t="shared" si="310"/>
        <v>-0.54079563238632655</v>
      </c>
      <c r="BO131" t="str">
        <f t="shared" si="322"/>
        <v>42 Secretarial and related occupations</v>
      </c>
      <c r="BP131" s="27">
        <f t="shared" si="311"/>
        <v>-0.2508400118098304</v>
      </c>
      <c r="BQ131" s="27">
        <f t="shared" si="311"/>
        <v>-0.20822214510219306</v>
      </c>
      <c r="BR131" s="27">
        <f t="shared" si="311"/>
        <v>-0.195660040689565</v>
      </c>
      <c r="BS131" s="27">
        <f t="shared" si="311"/>
        <v>-0.65577727059223645</v>
      </c>
      <c r="BT131" s="27">
        <f t="shared" si="312"/>
        <v>-0.85143731128180145</v>
      </c>
      <c r="BZ131" t="str">
        <f t="shared" si="323"/>
        <v>42 Secretarial and related occupations</v>
      </c>
      <c r="CA131" s="68">
        <f t="shared" si="313"/>
        <v>6.2746554120621578E-2</v>
      </c>
      <c r="CB131" s="68">
        <f t="shared" si="313"/>
        <v>-5.0249517253406317E-2</v>
      </c>
      <c r="CC131" s="68">
        <f t="shared" si="313"/>
        <v>-0.34685297038959351</v>
      </c>
      <c r="CD131" s="68">
        <f t="shared" si="313"/>
        <v>-0.44114715523449949</v>
      </c>
      <c r="CE131" s="68">
        <f t="shared" si="314"/>
        <v>-0.78800012562409294</v>
      </c>
      <c r="CK131" t="str">
        <f t="shared" si="324"/>
        <v>42 Secretarial and related occupations</v>
      </c>
      <c r="CL131" s="68">
        <f t="shared" si="315"/>
        <v>-3.0966721769796951E-2</v>
      </c>
      <c r="CM131" s="68">
        <f t="shared" si="315"/>
        <v>1.2155502430307191E-2</v>
      </c>
      <c r="CN131" s="68">
        <f t="shared" si="315"/>
        <v>-2.3441006874418968E-3</v>
      </c>
      <c r="CO131" s="68">
        <f t="shared" si="315"/>
        <v>-0.11098041046918569</v>
      </c>
      <c r="CP131" s="68">
        <f t="shared" si="316"/>
        <v>-0.11332451115662759</v>
      </c>
    </row>
    <row r="132" spans="1:94" x14ac:dyDescent="0.2">
      <c r="A132" t="str">
        <f t="shared" si="298"/>
        <v>51 Skilled agricultural and related trades</v>
      </c>
      <c r="B132" s="27">
        <f t="shared" si="299"/>
        <v>9.1152471677440512E-3</v>
      </c>
      <c r="C132" s="27">
        <f t="shared" si="299"/>
        <v>-3.1912893118945553E-3</v>
      </c>
      <c r="D132" s="27">
        <f t="shared" si="299"/>
        <v>5.4644199165248715E-3</v>
      </c>
      <c r="E132" s="27">
        <f t="shared" si="299"/>
        <v>1.6359018949392186E-2</v>
      </c>
      <c r="F132" s="27">
        <f t="shared" si="300"/>
        <v>2.1823438865917057E-2</v>
      </c>
      <c r="L132" t="str">
        <f t="shared" si="317"/>
        <v>51 Skilled agricultural and related trades</v>
      </c>
      <c r="M132" s="27">
        <f t="shared" si="301"/>
        <v>1.6068548292324375E-3</v>
      </c>
      <c r="N132" s="27">
        <f t="shared" si="301"/>
        <v>8.6601197217736486E-3</v>
      </c>
      <c r="O132" s="27">
        <f t="shared" si="301"/>
        <v>2.5538884167307332E-2</v>
      </c>
      <c r="P132" s="27">
        <f t="shared" si="301"/>
        <v>6.6538490243838483E-2</v>
      </c>
      <c r="Q132" s="27">
        <f t="shared" si="302"/>
        <v>9.2077374411145815E-2</v>
      </c>
      <c r="W132" t="str">
        <f t="shared" si="318"/>
        <v>51 Skilled agricultural and related trades</v>
      </c>
      <c r="X132" s="27">
        <f t="shared" si="303"/>
        <v>-4.8842304507334178E-2</v>
      </c>
      <c r="Y132" s="27">
        <f t="shared" si="303"/>
        <v>0.11245850389177903</v>
      </c>
      <c r="Z132" s="27">
        <f t="shared" si="303"/>
        <v>0.14127755938822784</v>
      </c>
      <c r="AA132" s="27">
        <f t="shared" si="303"/>
        <v>0.32328756859934582</v>
      </c>
      <c r="AB132" s="27">
        <f t="shared" si="304"/>
        <v>0.46456512798757366</v>
      </c>
      <c r="AH132" t="str">
        <f t="shared" si="319"/>
        <v>51 Skilled agricultural and related trades</v>
      </c>
      <c r="AI132" s="27">
        <f t="shared" si="305"/>
        <v>7.7943045216247175E-3</v>
      </c>
      <c r="AJ132" s="27">
        <f t="shared" si="305"/>
        <v>7.2304950158595394E-3</v>
      </c>
      <c r="AK132" s="27">
        <f t="shared" si="305"/>
        <v>7.1872008902577944E-2</v>
      </c>
      <c r="AL132" s="27">
        <f t="shared" si="305"/>
        <v>0.12636146187832398</v>
      </c>
      <c r="AM132" s="27">
        <f t="shared" si="306"/>
        <v>0.19823347078090192</v>
      </c>
      <c r="AS132" t="str">
        <f t="shared" si="320"/>
        <v>51 Skilled agricultural and related trades</v>
      </c>
      <c r="AT132" s="27">
        <f t="shared" si="307"/>
        <v>-1.9688081389345136E-2</v>
      </c>
      <c r="AU132" s="27">
        <f t="shared" si="307"/>
        <v>1.8986737462125092E-2</v>
      </c>
      <c r="AV132" s="27">
        <f t="shared" si="307"/>
        <v>8.0177772298285821E-2</v>
      </c>
      <c r="AW132" s="27">
        <f t="shared" si="307"/>
        <v>0.16698624980775922</v>
      </c>
      <c r="AX132" s="27">
        <f t="shared" si="308"/>
        <v>0.24716402210604504</v>
      </c>
      <c r="BD132" t="str">
        <f t="shared" si="321"/>
        <v>51 Skilled agricultural and related trades</v>
      </c>
      <c r="BE132" s="27">
        <f t="shared" si="309"/>
        <v>-8.4551835741094483E-2</v>
      </c>
      <c r="BF132" s="27">
        <f t="shared" si="309"/>
        <v>8.3615327482908786E-3</v>
      </c>
      <c r="BG132" s="27">
        <f t="shared" si="309"/>
        <v>-8.9015262867424561E-3</v>
      </c>
      <c r="BH132" s="27">
        <f t="shared" si="309"/>
        <v>6.2966349554946288E-2</v>
      </c>
      <c r="BI132" s="27">
        <f t="shared" si="310"/>
        <v>5.4064823268203832E-2</v>
      </c>
      <c r="BO132" t="str">
        <f t="shared" si="322"/>
        <v>51 Skilled agricultural and related trades</v>
      </c>
      <c r="BP132" s="27">
        <f t="shared" si="311"/>
        <v>-0.22571024769383885</v>
      </c>
      <c r="BQ132" s="27">
        <f t="shared" si="311"/>
        <v>4.8964161223755687E-2</v>
      </c>
      <c r="BR132" s="27">
        <f t="shared" si="311"/>
        <v>-9.8155034134138619E-2</v>
      </c>
      <c r="BS132" s="27">
        <f t="shared" si="311"/>
        <v>-4.4034398558327692E-2</v>
      </c>
      <c r="BT132" s="27">
        <f t="shared" si="312"/>
        <v>-0.14218943269246631</v>
      </c>
      <c r="BZ132" t="str">
        <f t="shared" si="323"/>
        <v>51 Skilled agricultural and related trades</v>
      </c>
      <c r="CA132" s="68">
        <f t="shared" si="313"/>
        <v>6.3177541531578507E-2</v>
      </c>
      <c r="CB132" s="68">
        <f t="shared" si="313"/>
        <v>-8.4026041260189865E-2</v>
      </c>
      <c r="CC132" s="68">
        <f t="shared" si="313"/>
        <v>-7.668712887713991E-2</v>
      </c>
      <c r="CD132" s="68">
        <f t="shared" si="313"/>
        <v>2.0235496297235533E-2</v>
      </c>
      <c r="CE132" s="68">
        <f t="shared" si="314"/>
        <v>-5.6451632579904376E-2</v>
      </c>
      <c r="CK132" t="str">
        <f t="shared" si="324"/>
        <v>51 Skilled agricultural and related trades</v>
      </c>
      <c r="CL132" s="68">
        <f t="shared" si="315"/>
        <v>-1.7211823176986885E-3</v>
      </c>
      <c r="CM132" s="68">
        <f t="shared" si="315"/>
        <v>0.28468894103038228</v>
      </c>
      <c r="CN132" s="68">
        <f t="shared" si="315"/>
        <v>-0.18564808169320801</v>
      </c>
      <c r="CO132" s="68">
        <f t="shared" si="315"/>
        <v>-0.37695355441113093</v>
      </c>
      <c r="CP132" s="68">
        <f t="shared" si="316"/>
        <v>-0.56260163610433889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2.6443270520844801E-3</v>
      </c>
      <c r="C133" s="27">
        <f t="shared" si="299"/>
        <v>-1.5237544372655523E-4</v>
      </c>
      <c r="D133" s="27">
        <f t="shared" si="299"/>
        <v>4.4079960979673729E-3</v>
      </c>
      <c r="E133" s="27">
        <f t="shared" si="299"/>
        <v>8.3631691057343503E-3</v>
      </c>
      <c r="F133" s="27">
        <f t="shared" si="300"/>
        <v>1.2771165203701723E-2</v>
      </c>
      <c r="L133" t="str">
        <f t="shared" si="317"/>
        <v>52 Skilled metal, electrical and electronic trades</v>
      </c>
      <c r="M133" s="27">
        <f t="shared" si="301"/>
        <v>3.8171262028143554E-2</v>
      </c>
      <c r="N133" s="27">
        <f t="shared" si="301"/>
        <v>-3.9188957852142242E-2</v>
      </c>
      <c r="O133" s="27">
        <f t="shared" si="301"/>
        <v>0.12489603541218644</v>
      </c>
      <c r="P133" s="27">
        <f t="shared" si="301"/>
        <v>0.26371296964605384</v>
      </c>
      <c r="Q133" s="27">
        <f t="shared" si="302"/>
        <v>0.38860900505824025</v>
      </c>
      <c r="W133" t="str">
        <f t="shared" si="318"/>
        <v>52 Skilled metal, electrical and electronic trades</v>
      </c>
      <c r="X133" s="27">
        <f t="shared" si="303"/>
        <v>1.4749505928677298E-3</v>
      </c>
      <c r="Y133" s="27">
        <f t="shared" si="303"/>
        <v>-7.7704962733648075E-2</v>
      </c>
      <c r="Z133" s="27">
        <f t="shared" si="303"/>
        <v>0.15909531468942845</v>
      </c>
      <c r="AA133" s="27">
        <f t="shared" si="303"/>
        <v>0.18743217004036661</v>
      </c>
      <c r="AB133" s="27">
        <f t="shared" si="304"/>
        <v>0.34652748472979505</v>
      </c>
      <c r="AH133" t="str">
        <f t="shared" si="319"/>
        <v>52 Skilled metal, electrical and electronic trades</v>
      </c>
      <c r="AI133" s="27">
        <f t="shared" si="305"/>
        <v>-9.0420895689823921E-3</v>
      </c>
      <c r="AJ133" s="27">
        <f t="shared" si="305"/>
        <v>-1.9239111228417538E-2</v>
      </c>
      <c r="AK133" s="27">
        <f t="shared" si="305"/>
        <v>3.5207519900361778E-2</v>
      </c>
      <c r="AL133" s="27">
        <f t="shared" si="305"/>
        <v>4.8050601570500673E-2</v>
      </c>
      <c r="AM133" s="27">
        <f t="shared" si="306"/>
        <v>8.3258121470862451E-2</v>
      </c>
      <c r="AS133" t="str">
        <f t="shared" si="320"/>
        <v>52 Skilled metal, electrical and electronic trades</v>
      </c>
      <c r="AT133" s="27">
        <f t="shared" si="307"/>
        <v>-3.9268520237429327E-2</v>
      </c>
      <c r="AU133" s="27">
        <f t="shared" si="307"/>
        <v>-7.643349936827204E-2</v>
      </c>
      <c r="AV133" s="27">
        <f t="shared" si="307"/>
        <v>0.11354153985861659</v>
      </c>
      <c r="AW133" s="27">
        <f t="shared" si="307"/>
        <v>0.16521839703534602</v>
      </c>
      <c r="AX133" s="27">
        <f t="shared" si="308"/>
        <v>0.27875993689396261</v>
      </c>
      <c r="BD133" t="str">
        <f t="shared" si="321"/>
        <v>52 Skilled metal, electrical and electronic trades</v>
      </c>
      <c r="BE133" s="27">
        <f t="shared" si="309"/>
        <v>-0.18961506048992494</v>
      </c>
      <c r="BF133" s="27">
        <f t="shared" si="309"/>
        <v>-0.53495464111812208</v>
      </c>
      <c r="BG133" s="27">
        <f t="shared" si="309"/>
        <v>5.1722389728965368E-3</v>
      </c>
      <c r="BH133" s="27">
        <f t="shared" si="309"/>
        <v>1.9508646667571128E-2</v>
      </c>
      <c r="BI133" s="27">
        <f t="shared" si="310"/>
        <v>2.4680885640467665E-2</v>
      </c>
      <c r="BO133" t="str">
        <f t="shared" si="322"/>
        <v>52 Skilled metal, electrical and electronic trades</v>
      </c>
      <c r="BP133" s="27">
        <f t="shared" si="311"/>
        <v>-0.39959728527825122</v>
      </c>
      <c r="BQ133" s="27">
        <f t="shared" si="311"/>
        <v>-4.9372474645085429E-2</v>
      </c>
      <c r="BR133" s="27">
        <f t="shared" si="311"/>
        <v>-0.33198432704643199</v>
      </c>
      <c r="BS133" s="27">
        <f t="shared" si="311"/>
        <v>-0.44288341241924956</v>
      </c>
      <c r="BT133" s="27">
        <f t="shared" si="312"/>
        <v>-0.77486773946568155</v>
      </c>
      <c r="BZ133" t="str">
        <f t="shared" si="323"/>
        <v>52 Skilled metal, electrical and electronic trades</v>
      </c>
      <c r="CA133" s="68">
        <f t="shared" si="313"/>
        <v>0.13678321726844112</v>
      </c>
      <c r="CB133" s="68">
        <f t="shared" si="313"/>
        <v>-0.28338374028001723</v>
      </c>
      <c r="CC133" s="68">
        <f t="shared" si="313"/>
        <v>-9.5948003803676518E-2</v>
      </c>
      <c r="CD133" s="68">
        <f t="shared" si="313"/>
        <v>-0.41765607204576638</v>
      </c>
      <c r="CE133" s="68">
        <f t="shared" si="314"/>
        <v>-0.5136040758494429</v>
      </c>
      <c r="CK133" t="str">
        <f t="shared" si="324"/>
        <v>52 Skilled metal, electrical and electronic trades</v>
      </c>
      <c r="CL133" s="68">
        <f t="shared" si="315"/>
        <v>1.9855351671040855E-2</v>
      </c>
      <c r="CM133" s="68">
        <f t="shared" si="315"/>
        <v>7.3371682683032347E-2</v>
      </c>
      <c r="CN133" s="68">
        <f t="shared" si="315"/>
        <v>-0.11242742893074065</v>
      </c>
      <c r="CO133" s="68">
        <f t="shared" si="315"/>
        <v>-0.14567795352943907</v>
      </c>
      <c r="CP133" s="68">
        <f t="shared" si="316"/>
        <v>-0.25810538246017972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-1.3237783983763439E-3</v>
      </c>
      <c r="C134" s="27">
        <f t="shared" si="299"/>
        <v>-1.2430357474058989E-3</v>
      </c>
      <c r="D134" s="27">
        <f t="shared" si="299"/>
        <v>2.5408854964878904E-3</v>
      </c>
      <c r="E134" s="27">
        <f t="shared" si="299"/>
        <v>1.3364006186352955E-3</v>
      </c>
      <c r="F134" s="27">
        <f t="shared" si="300"/>
        <v>3.8772861151231859E-3</v>
      </c>
      <c r="L134" t="str">
        <f t="shared" si="317"/>
        <v>53 Skilled construction and building trades</v>
      </c>
      <c r="M134" s="27">
        <f t="shared" si="301"/>
        <v>1.7950361202040507E-2</v>
      </c>
      <c r="N134" s="27">
        <f t="shared" si="301"/>
        <v>-2.9757715602006629E-2</v>
      </c>
      <c r="O134" s="27">
        <f t="shared" si="301"/>
        <v>5.9926961775665186E-2</v>
      </c>
      <c r="P134" s="27">
        <f t="shared" si="301"/>
        <v>6.7206565756011499E-2</v>
      </c>
      <c r="Q134" s="27">
        <f t="shared" si="302"/>
        <v>0.12713352753167667</v>
      </c>
      <c r="W134" t="str">
        <f t="shared" si="318"/>
        <v>53 Skilled construction and building trades</v>
      </c>
      <c r="X134" s="27">
        <f t="shared" si="303"/>
        <v>-3.9869536309910802E-2</v>
      </c>
      <c r="Y134" s="27">
        <f t="shared" si="303"/>
        <v>-6.2855983415145922E-2</v>
      </c>
      <c r="Z134" s="27">
        <f t="shared" si="303"/>
        <v>0.12070267223384862</v>
      </c>
      <c r="AA134" s="27">
        <f t="shared" si="303"/>
        <v>8.3193551465058857E-2</v>
      </c>
      <c r="AB134" s="27">
        <f t="shared" si="304"/>
        <v>0.20389622369890747</v>
      </c>
      <c r="AH134" t="str">
        <f t="shared" si="319"/>
        <v>53 Skilled construction and building trades</v>
      </c>
      <c r="AI134" s="27">
        <f t="shared" si="305"/>
        <v>2.5560686766994134E-2</v>
      </c>
      <c r="AJ134" s="27">
        <f t="shared" si="305"/>
        <v>-5.6903991166710383E-2</v>
      </c>
      <c r="AK134" s="27">
        <f t="shared" si="305"/>
        <v>8.3648724809435887E-2</v>
      </c>
      <c r="AL134" s="27">
        <f t="shared" si="305"/>
        <v>6.8734904385928608E-2</v>
      </c>
      <c r="AM134" s="27">
        <f t="shared" si="306"/>
        <v>0.1523836291953645</v>
      </c>
      <c r="AS134" t="str">
        <f t="shared" si="320"/>
        <v>53 Skilled construction and building trades</v>
      </c>
      <c r="AT134" s="27">
        <f t="shared" si="307"/>
        <v>-9.5850474798762075E-3</v>
      </c>
      <c r="AU134" s="27">
        <f t="shared" si="307"/>
        <v>-7.1253174625012072E-2</v>
      </c>
      <c r="AV134" s="27">
        <f t="shared" si="307"/>
        <v>0.13242513750078849</v>
      </c>
      <c r="AW134" s="27">
        <f t="shared" si="307"/>
        <v>7.6738798073775927E-2</v>
      </c>
      <c r="AX134" s="27">
        <f t="shared" si="308"/>
        <v>0.20916393557456442</v>
      </c>
      <c r="BD134" t="str">
        <f t="shared" si="321"/>
        <v>53 Skilled construction and building trades</v>
      </c>
      <c r="BE134" s="27">
        <f t="shared" si="309"/>
        <v>-0.20219167779369407</v>
      </c>
      <c r="BF134" s="27">
        <f t="shared" si="309"/>
        <v>-1.0067179614044401</v>
      </c>
      <c r="BG134" s="27">
        <f t="shared" si="309"/>
        <v>0.29224944229058858</v>
      </c>
      <c r="BH134" s="27">
        <f t="shared" si="309"/>
        <v>-0.1338521411496707</v>
      </c>
      <c r="BI134" s="27">
        <f t="shared" si="310"/>
        <v>0.15839730114091788</v>
      </c>
      <c r="BO134" t="str">
        <f t="shared" si="322"/>
        <v>53 Skilled construction and building trades</v>
      </c>
      <c r="BP134" s="27">
        <f t="shared" si="311"/>
        <v>-0.17567933476572462</v>
      </c>
      <c r="BQ134" s="27">
        <f t="shared" si="311"/>
        <v>-0.43947382281175873</v>
      </c>
      <c r="BR134" s="27">
        <f t="shared" si="311"/>
        <v>0.14520147362387537</v>
      </c>
      <c r="BS134" s="27">
        <f t="shared" si="311"/>
        <v>-0.16437713795734954</v>
      </c>
      <c r="BT134" s="27">
        <f t="shared" si="312"/>
        <v>-1.9175664333474174E-2</v>
      </c>
      <c r="BZ134" t="str">
        <f t="shared" si="323"/>
        <v>53 Skilled construction and building trades</v>
      </c>
      <c r="CA134" s="68">
        <f t="shared" si="313"/>
        <v>0.34593844714895794</v>
      </c>
      <c r="CB134" s="68">
        <f t="shared" si="313"/>
        <v>-0.59578538851255436</v>
      </c>
      <c r="CC134" s="68">
        <f t="shared" si="313"/>
        <v>0.10201698484864496</v>
      </c>
      <c r="CD134" s="68">
        <f t="shared" si="313"/>
        <v>5.3776838814378891E-2</v>
      </c>
      <c r="CE134" s="68">
        <f t="shared" si="314"/>
        <v>0.15579382366302386</v>
      </c>
      <c r="CK134" t="str">
        <f t="shared" si="324"/>
        <v>53 Skilled construction and building trades</v>
      </c>
      <c r="CL134" s="68">
        <f t="shared" si="315"/>
        <v>3.9140036349744611E-2</v>
      </c>
      <c r="CM134" s="68">
        <f t="shared" si="315"/>
        <v>8.9259303169938242E-2</v>
      </c>
      <c r="CN134" s="68">
        <f t="shared" si="315"/>
        <v>-0.26357707617782944</v>
      </c>
      <c r="CO134" s="68">
        <f t="shared" si="315"/>
        <v>-0.29763046877801447</v>
      </c>
      <c r="CP134" s="68">
        <f t="shared" si="316"/>
        <v>-0.56120754495584391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3.4629444693095521E-3</v>
      </c>
      <c r="C135" s="27">
        <f t="shared" si="299"/>
        <v>-2.1318145491308269E-3</v>
      </c>
      <c r="D135" s="27">
        <f t="shared" si="299"/>
        <v>9.4578237798780551E-3</v>
      </c>
      <c r="E135" s="27">
        <f t="shared" si="299"/>
        <v>1.8052390208656809E-2</v>
      </c>
      <c r="F135" s="27">
        <f t="shared" si="300"/>
        <v>2.7510213988534864E-2</v>
      </c>
      <c r="L135" t="str">
        <f t="shared" si="317"/>
        <v>54 Textiles, printing and other skilled trades</v>
      </c>
      <c r="M135" s="27">
        <f t="shared" si="301"/>
        <v>6.4157524831442297E-2</v>
      </c>
      <c r="N135" s="27">
        <f t="shared" si="301"/>
        <v>-2.3031649101935558E-3</v>
      </c>
      <c r="O135" s="27">
        <f t="shared" si="301"/>
        <v>0.10630054311831777</v>
      </c>
      <c r="P135" s="27">
        <f t="shared" si="301"/>
        <v>0.22303227277131765</v>
      </c>
      <c r="Q135" s="27">
        <f t="shared" si="302"/>
        <v>0.32933281588963542</v>
      </c>
      <c r="W135" t="str">
        <f t="shared" si="318"/>
        <v>54 Textiles, printing and other skilled trades</v>
      </c>
      <c r="X135" s="27">
        <f t="shared" si="303"/>
        <v>-8.2365404690944999E-3</v>
      </c>
      <c r="Y135" s="27">
        <f t="shared" si="303"/>
        <v>-1.0325677526459853E-3</v>
      </c>
      <c r="Z135" s="27">
        <f t="shared" si="303"/>
        <v>0.14054969536388523</v>
      </c>
      <c r="AA135" s="27">
        <f t="shared" si="303"/>
        <v>0.12611276680678229</v>
      </c>
      <c r="AB135" s="27">
        <f t="shared" si="304"/>
        <v>0.26666246217066752</v>
      </c>
      <c r="AH135" t="str">
        <f t="shared" si="319"/>
        <v>54 Textiles, printing and other skilled trades</v>
      </c>
      <c r="AI135" s="27">
        <f t="shared" si="305"/>
        <v>-2.8613810653691257E-2</v>
      </c>
      <c r="AJ135" s="27">
        <f t="shared" si="305"/>
        <v>4.5075501865239287E-2</v>
      </c>
      <c r="AK135" s="27">
        <f t="shared" si="305"/>
        <v>5.6820289106404909E-2</v>
      </c>
      <c r="AL135" s="27">
        <f t="shared" si="305"/>
        <v>0.11331923373091879</v>
      </c>
      <c r="AM135" s="27">
        <f t="shared" si="306"/>
        <v>0.1701395228373237</v>
      </c>
      <c r="AS135" t="str">
        <f t="shared" si="320"/>
        <v>54 Textiles, printing and other skilled trades</v>
      </c>
      <c r="AT135" s="27">
        <f t="shared" si="307"/>
        <v>-1.7557371832115587E-2</v>
      </c>
      <c r="AU135" s="27">
        <f t="shared" si="307"/>
        <v>1.84399964193937E-2</v>
      </c>
      <c r="AV135" s="27">
        <f t="shared" si="307"/>
        <v>5.881746647021116E-2</v>
      </c>
      <c r="AW135" s="27">
        <f t="shared" si="307"/>
        <v>-2.5267893537090913E-3</v>
      </c>
      <c r="AX135" s="27">
        <f t="shared" si="308"/>
        <v>5.6290677116502069E-2</v>
      </c>
      <c r="BD135" t="str">
        <f t="shared" si="321"/>
        <v>54 Textiles, printing and other skilled trades</v>
      </c>
      <c r="BE135" s="27">
        <f t="shared" si="309"/>
        <v>-3.7254866096452233E-2</v>
      </c>
      <c r="BF135" s="27">
        <f t="shared" si="309"/>
        <v>-0.22239200730799058</v>
      </c>
      <c r="BG135" s="27">
        <f t="shared" si="309"/>
        <v>0.14095007188047126</v>
      </c>
      <c r="BH135" s="27">
        <f t="shared" si="309"/>
        <v>1.8879355011091281E-2</v>
      </c>
      <c r="BI135" s="27">
        <f t="shared" si="310"/>
        <v>0.15982942689156254</v>
      </c>
      <c r="BO135" t="str">
        <f t="shared" si="322"/>
        <v>54 Textiles, printing and other skilled trades</v>
      </c>
      <c r="BP135" s="27">
        <f t="shared" si="311"/>
        <v>-0.30791876241555305</v>
      </c>
      <c r="BQ135" s="27">
        <f t="shared" si="311"/>
        <v>7.4098929066104269E-3</v>
      </c>
      <c r="BR135" s="27">
        <f t="shared" si="311"/>
        <v>-0.16713160554038442</v>
      </c>
      <c r="BS135" s="27">
        <f t="shared" si="311"/>
        <v>-0.12272344117659229</v>
      </c>
      <c r="BT135" s="27">
        <f t="shared" si="312"/>
        <v>-0.28985504671697671</v>
      </c>
      <c r="BZ135" t="str">
        <f t="shared" si="323"/>
        <v>54 Textiles, printing and other skilled trades</v>
      </c>
      <c r="CA135" s="68">
        <f t="shared" si="313"/>
        <v>0.15533770241097189</v>
      </c>
      <c r="CB135" s="68">
        <f t="shared" si="313"/>
        <v>-0.1173618508877734</v>
      </c>
      <c r="CC135" s="68">
        <f t="shared" si="313"/>
        <v>-1.0719721598811072E-2</v>
      </c>
      <c r="CD135" s="68">
        <f t="shared" si="313"/>
        <v>-0.31806340831362956</v>
      </c>
      <c r="CE135" s="68">
        <f t="shared" si="314"/>
        <v>-0.32878312991244063</v>
      </c>
      <c r="CK135" t="str">
        <f t="shared" si="324"/>
        <v>54 Textiles, printing and other skilled trades</v>
      </c>
      <c r="CL135" s="68">
        <f t="shared" si="315"/>
        <v>-4.4397557131421406E-2</v>
      </c>
      <c r="CM135" s="68">
        <f t="shared" si="315"/>
        <v>7.9959932581225746E-2</v>
      </c>
      <c r="CN135" s="68">
        <f t="shared" si="315"/>
        <v>-0.20314823618859709</v>
      </c>
      <c r="CO135" s="68">
        <f t="shared" si="315"/>
        <v>-0.11929923699141841</v>
      </c>
      <c r="CP135" s="68">
        <f t="shared" si="316"/>
        <v>-0.32244747318001549</v>
      </c>
    </row>
    <row r="136" spans="1:94" x14ac:dyDescent="0.2">
      <c r="A136" t="str">
        <f t="shared" si="298"/>
        <v>61 Caring personal service occupations</v>
      </c>
      <c r="B136" s="27">
        <f t="shared" si="299"/>
        <v>2.3333652781708011E-3</v>
      </c>
      <c r="C136" s="27">
        <f t="shared" si="299"/>
        <v>-7.964352824426351E-4</v>
      </c>
      <c r="D136" s="27">
        <f t="shared" si="299"/>
        <v>5.4694346758522548E-3</v>
      </c>
      <c r="E136" s="27">
        <f t="shared" si="299"/>
        <v>1.23968959458589E-2</v>
      </c>
      <c r="F136" s="27">
        <f t="shared" si="300"/>
        <v>1.7866330621711154E-2</v>
      </c>
      <c r="L136" t="str">
        <f t="shared" si="317"/>
        <v>61 Caring personal service occupations</v>
      </c>
      <c r="M136" s="27">
        <f t="shared" si="301"/>
        <v>0.10716293162481683</v>
      </c>
      <c r="N136" s="27">
        <f t="shared" si="301"/>
        <v>1.1307335648843009E-2</v>
      </c>
      <c r="O136" s="27">
        <f t="shared" si="301"/>
        <v>0.3112653256117629</v>
      </c>
      <c r="P136" s="27">
        <f t="shared" si="301"/>
        <v>0.70827848975472318</v>
      </c>
      <c r="Q136" s="27">
        <f t="shared" si="302"/>
        <v>1.019543815366486</v>
      </c>
      <c r="W136" t="str">
        <f t="shared" si="318"/>
        <v>61 Caring personal service occupations</v>
      </c>
      <c r="X136" s="27">
        <f t="shared" si="303"/>
        <v>-0.11809055887036557</v>
      </c>
      <c r="Y136" s="27">
        <f t="shared" si="303"/>
        <v>0.14528425234318521</v>
      </c>
      <c r="Z136" s="27">
        <f t="shared" si="303"/>
        <v>0.49271425092867638</v>
      </c>
      <c r="AA136" s="27">
        <f t="shared" si="303"/>
        <v>0.60312294574843195</v>
      </c>
      <c r="AB136" s="27">
        <f t="shared" si="304"/>
        <v>1.0958371966771083</v>
      </c>
      <c r="AH136" t="str">
        <f t="shared" si="319"/>
        <v>61 Caring personal service occupations</v>
      </c>
      <c r="AI136" s="27">
        <f t="shared" si="305"/>
        <v>-0.3573797879229621</v>
      </c>
      <c r="AJ136" s="27">
        <f t="shared" si="305"/>
        <v>0.12819568952013127</v>
      </c>
      <c r="AK136" s="27">
        <f t="shared" si="305"/>
        <v>0.16217363014797792</v>
      </c>
      <c r="AL136" s="27">
        <f t="shared" si="305"/>
        <v>0.10992925313250135</v>
      </c>
      <c r="AM136" s="27">
        <f t="shared" si="306"/>
        <v>0.27210288328047927</v>
      </c>
      <c r="AS136" t="str">
        <f t="shared" si="320"/>
        <v>61 Caring personal service occupations</v>
      </c>
      <c r="AT136" s="27">
        <f t="shared" si="307"/>
        <v>-9.0417317536635844E-2</v>
      </c>
      <c r="AU136" s="27">
        <f t="shared" si="307"/>
        <v>0.13786901940466234</v>
      </c>
      <c r="AV136" s="27">
        <f t="shared" si="307"/>
        <v>0.15021009168073141</v>
      </c>
      <c r="AW136" s="27">
        <f t="shared" si="307"/>
        <v>0.15449451234060652</v>
      </c>
      <c r="AX136" s="27">
        <f t="shared" si="308"/>
        <v>0.30470460402133792</v>
      </c>
      <c r="BD136" t="str">
        <f t="shared" si="321"/>
        <v>61 Caring personal service occupations</v>
      </c>
      <c r="BE136" s="27">
        <f t="shared" si="309"/>
        <v>0.89684019616362409</v>
      </c>
      <c r="BF136" s="27">
        <f t="shared" si="309"/>
        <v>-0.45207163088947588</v>
      </c>
      <c r="BG136" s="27">
        <f t="shared" si="309"/>
        <v>1.0253720804875632</v>
      </c>
      <c r="BH136" s="27">
        <f t="shared" si="309"/>
        <v>1.4591314558106898</v>
      </c>
      <c r="BI136" s="27">
        <f t="shared" si="310"/>
        <v>2.484503536298253</v>
      </c>
      <c r="BO136" t="str">
        <f t="shared" si="322"/>
        <v>61 Caring personal service occupations</v>
      </c>
      <c r="BP136" s="27">
        <f t="shared" si="311"/>
        <v>-0.33844192627779357</v>
      </c>
      <c r="BQ136" s="27">
        <f t="shared" si="311"/>
        <v>-0.86638827411168862</v>
      </c>
      <c r="BR136" s="27">
        <f t="shared" si="311"/>
        <v>-0.24510219653382936</v>
      </c>
      <c r="BS136" s="27">
        <f t="shared" si="311"/>
        <v>-1.1551322403786566</v>
      </c>
      <c r="BT136" s="27">
        <f t="shared" si="312"/>
        <v>-1.4002344369124859</v>
      </c>
      <c r="BZ136" t="str">
        <f t="shared" si="323"/>
        <v>61 Caring personal service occupations</v>
      </c>
      <c r="CA136" s="68">
        <f t="shared" si="313"/>
        <v>-0.47491546401675755</v>
      </c>
      <c r="CB136" s="68">
        <f t="shared" si="313"/>
        <v>-9.8751405115430568E-2</v>
      </c>
      <c r="CC136" s="68">
        <f t="shared" si="313"/>
        <v>-0.19762117394389578</v>
      </c>
      <c r="CD136" s="68">
        <f t="shared" si="313"/>
        <v>9.3951102896188132E-3</v>
      </c>
      <c r="CE136" s="68">
        <f t="shared" si="314"/>
        <v>-0.18822606365427696</v>
      </c>
      <c r="CK136" t="str">
        <f t="shared" si="324"/>
        <v>61 Caring personal service occupations</v>
      </c>
      <c r="CL136" s="68">
        <f t="shared" si="315"/>
        <v>-3.4468512478428248E-2</v>
      </c>
      <c r="CM136" s="68">
        <f t="shared" si="315"/>
        <v>2.6765375831383748E-2</v>
      </c>
      <c r="CN136" s="68">
        <f t="shared" si="315"/>
        <v>9.5468399392966419E-3</v>
      </c>
      <c r="CO136" s="68">
        <f t="shared" si="315"/>
        <v>2.2014737176709681E-2</v>
      </c>
      <c r="CP136" s="68">
        <f t="shared" si="316"/>
        <v>3.1561577116006323E-2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5.0677125537014938E-3</v>
      </c>
      <c r="C137" s="27">
        <f t="shared" si="299"/>
        <v>2.3108534884257528E-4</v>
      </c>
      <c r="D137" s="27">
        <f t="shared" si="299"/>
        <v>5.9937626948324378E-3</v>
      </c>
      <c r="E137" s="27">
        <f t="shared" si="299"/>
        <v>9.3526194708811808E-3</v>
      </c>
      <c r="F137" s="27">
        <f t="shared" si="300"/>
        <v>1.5346382165713619E-2</v>
      </c>
      <c r="L137" t="str">
        <f t="shared" si="317"/>
        <v>62 Leisure, travel and related personal service occupations</v>
      </c>
      <c r="M137" s="27">
        <f t="shared" si="301"/>
        <v>3.7461702795185653E-2</v>
      </c>
      <c r="N137" s="27">
        <f t="shared" si="301"/>
        <v>-2.2921994654979488E-2</v>
      </c>
      <c r="O137" s="27">
        <f t="shared" si="301"/>
        <v>7.7409601407511963E-2</v>
      </c>
      <c r="P137" s="27">
        <f t="shared" si="301"/>
        <v>0.19858174000448733</v>
      </c>
      <c r="Q137" s="27">
        <f t="shared" si="302"/>
        <v>0.27599134141199932</v>
      </c>
      <c r="W137" t="str">
        <f t="shared" si="318"/>
        <v>62 Leisure, travel and related personal service occupations</v>
      </c>
      <c r="X137" s="27">
        <f t="shared" si="303"/>
        <v>8.1232881320672079E-2</v>
      </c>
      <c r="Y137" s="27">
        <f t="shared" si="303"/>
        <v>-3.4151758366194107E-2</v>
      </c>
      <c r="Z137" s="27">
        <f t="shared" si="303"/>
        <v>0.21694532011622958</v>
      </c>
      <c r="AA137" s="27">
        <f t="shared" si="303"/>
        <v>0.33741763266530667</v>
      </c>
      <c r="AB137" s="27">
        <f t="shared" si="304"/>
        <v>0.55436295278153624</v>
      </c>
      <c r="AH137" t="str">
        <f t="shared" si="319"/>
        <v>62 Leisure, travel and related personal service occupations</v>
      </c>
      <c r="AI137" s="27">
        <f t="shared" si="305"/>
        <v>5.3061643708783579E-2</v>
      </c>
      <c r="AJ137" s="27">
        <f t="shared" si="305"/>
        <v>-1.3171864496550112E-2</v>
      </c>
      <c r="AK137" s="27">
        <f t="shared" si="305"/>
        <v>0.11760405507404681</v>
      </c>
      <c r="AL137" s="27">
        <f t="shared" si="305"/>
        <v>0.23191620934007184</v>
      </c>
      <c r="AM137" s="27">
        <f t="shared" si="306"/>
        <v>0.34952026441411865</v>
      </c>
      <c r="AS137" t="str">
        <f t="shared" si="320"/>
        <v>62 Leisure, travel and related personal service occupations</v>
      </c>
      <c r="AT137" s="27">
        <f t="shared" si="307"/>
        <v>0.10109614120063909</v>
      </c>
      <c r="AU137" s="27">
        <f t="shared" si="307"/>
        <v>-1.5074301374103816E-2</v>
      </c>
      <c r="AV137" s="27">
        <f t="shared" si="307"/>
        <v>0.14808027055159451</v>
      </c>
      <c r="AW137" s="27">
        <f t="shared" si="307"/>
        <v>0.30018133512888789</v>
      </c>
      <c r="AX137" s="27">
        <f t="shared" si="308"/>
        <v>0.4482616056804824</v>
      </c>
      <c r="BD137" t="str">
        <f t="shared" si="321"/>
        <v>62 Leisure, travel and related personal service occupations</v>
      </c>
      <c r="BE137" s="27">
        <f t="shared" si="309"/>
        <v>0.17366476573470635</v>
      </c>
      <c r="BF137" s="27">
        <f t="shared" si="309"/>
        <v>-0.34912701126397816</v>
      </c>
      <c r="BG137" s="27">
        <f t="shared" si="309"/>
        <v>7.7358258460020535E-2</v>
      </c>
      <c r="BH137" s="27">
        <f t="shared" si="309"/>
        <v>2.851162210416458E-2</v>
      </c>
      <c r="BI137" s="27">
        <f t="shared" si="310"/>
        <v>0.10586988056418511</v>
      </c>
      <c r="BO137" t="str">
        <f t="shared" si="322"/>
        <v>62 Leisure, travel and related personal service occupations</v>
      </c>
      <c r="BP137" s="27">
        <f t="shared" si="311"/>
        <v>8.0791566044728036E-2</v>
      </c>
      <c r="BQ137" s="27">
        <f t="shared" si="311"/>
        <v>-0.37263473518223456</v>
      </c>
      <c r="BR137" s="27">
        <f t="shared" si="311"/>
        <v>-6.6054056293836982E-2</v>
      </c>
      <c r="BS137" s="27">
        <f t="shared" si="311"/>
        <v>-0.23426355410587574</v>
      </c>
      <c r="BT137" s="27">
        <f t="shared" si="312"/>
        <v>-0.30031761039971272</v>
      </c>
      <c r="BZ137" t="str">
        <f t="shared" si="323"/>
        <v>62 Leisure, travel and related personal service occupations</v>
      </c>
      <c r="CA137" s="68">
        <f t="shared" si="313"/>
        <v>0.3361531868151213</v>
      </c>
      <c r="CB137" s="68">
        <f t="shared" si="313"/>
        <v>-0.13883680394665188</v>
      </c>
      <c r="CC137" s="68">
        <f t="shared" si="313"/>
        <v>9.9457534471944609E-2</v>
      </c>
      <c r="CD137" s="68">
        <f t="shared" si="313"/>
        <v>-1.5965682284330152E-2</v>
      </c>
      <c r="CE137" s="68">
        <f t="shared" si="314"/>
        <v>8.3491852187614457E-2</v>
      </c>
      <c r="CK137" t="str">
        <f t="shared" si="324"/>
        <v>62 Leisure, travel and related personal service occupations</v>
      </c>
      <c r="CL137" s="68">
        <f t="shared" si="315"/>
        <v>-3.9207293633246515E-2</v>
      </c>
      <c r="CM137" s="68">
        <f t="shared" si="315"/>
        <v>1.8928051672627705E-2</v>
      </c>
      <c r="CN137" s="68">
        <f t="shared" si="315"/>
        <v>-7.9576843583620216E-2</v>
      </c>
      <c r="CO137" s="68">
        <f t="shared" si="315"/>
        <v>-5.6068822374262112E-2</v>
      </c>
      <c r="CP137" s="68">
        <f t="shared" si="316"/>
        <v>-0.13564566595788233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-1.9134449945419055E-5</v>
      </c>
      <c r="C138" s="27">
        <f t="shared" si="299"/>
        <v>3.7753321044408142E-5</v>
      </c>
      <c r="D138" s="27">
        <f t="shared" si="299"/>
        <v>1.3251075619382036E-4</v>
      </c>
      <c r="E138" s="27">
        <f t="shared" si="299"/>
        <v>3.4851823151480193E-4</v>
      </c>
      <c r="F138" s="27">
        <f t="shared" si="300"/>
        <v>4.8102898770862229E-4</v>
      </c>
      <c r="L138" t="str">
        <f t="shared" si="317"/>
        <v>63 Community and civil enforcement occupations</v>
      </c>
      <c r="M138" s="27">
        <f t="shared" si="301"/>
        <v>-1.6602402294340745E-4</v>
      </c>
      <c r="N138" s="27">
        <f t="shared" si="301"/>
        <v>2.7548395263807188E-3</v>
      </c>
      <c r="O138" s="27">
        <f t="shared" si="301"/>
        <v>-4.3814036977767729E-5</v>
      </c>
      <c r="P138" s="27">
        <f t="shared" si="301"/>
        <v>6.4070872937037147E-3</v>
      </c>
      <c r="Q138" s="27">
        <f t="shared" si="302"/>
        <v>6.3632732567259469E-3</v>
      </c>
      <c r="W138" t="str">
        <f t="shared" si="318"/>
        <v>63 Community and civil enforcement occupations</v>
      </c>
      <c r="X138" s="27">
        <f t="shared" si="303"/>
        <v>-1.8325908331176359E-3</v>
      </c>
      <c r="Y138" s="27">
        <f t="shared" si="303"/>
        <v>6.3421380084761718E-3</v>
      </c>
      <c r="Z138" s="27">
        <f t="shared" si="303"/>
        <v>1.2694165754398926E-3</v>
      </c>
      <c r="AA138" s="27">
        <f t="shared" si="303"/>
        <v>6.7635347508416266E-3</v>
      </c>
      <c r="AB138" s="27">
        <f t="shared" si="304"/>
        <v>8.0329513262815191E-3</v>
      </c>
      <c r="AH138" t="str">
        <f t="shared" si="319"/>
        <v>63 Community and civil enforcement occupations</v>
      </c>
      <c r="AI138" s="27">
        <f t="shared" si="305"/>
        <v>-1.2878009038954051E-3</v>
      </c>
      <c r="AJ138" s="27">
        <f t="shared" si="305"/>
        <v>3.9545964579867574E-3</v>
      </c>
      <c r="AK138" s="27">
        <f t="shared" si="305"/>
        <v>-2.1004311830534542E-3</v>
      </c>
      <c r="AL138" s="27">
        <f t="shared" si="305"/>
        <v>1.9872365071972303E-3</v>
      </c>
      <c r="AM138" s="27">
        <f t="shared" si="306"/>
        <v>-1.1319467585622391E-4</v>
      </c>
      <c r="AS138" t="str">
        <f t="shared" si="320"/>
        <v>63 Community and civil enforcement occupations</v>
      </c>
      <c r="AT138" s="27">
        <f t="shared" si="307"/>
        <v>-2.0347191566841985E-3</v>
      </c>
      <c r="AU138" s="27">
        <f t="shared" si="307"/>
        <v>3.8377202595292542E-3</v>
      </c>
      <c r="AV138" s="27">
        <f t="shared" si="307"/>
        <v>-3.0852267286344184E-3</v>
      </c>
      <c r="AW138" s="27">
        <f t="shared" si="307"/>
        <v>7.1051790298115418E-4</v>
      </c>
      <c r="AX138" s="27">
        <f t="shared" si="308"/>
        <v>-2.3747088256532642E-3</v>
      </c>
      <c r="BD138" t="str">
        <f t="shared" si="321"/>
        <v>63 Community and civil enforcement occupations</v>
      </c>
      <c r="BE138" s="27">
        <f t="shared" si="309"/>
        <v>-1.5257086107003773E-2</v>
      </c>
      <c r="BF138" s="27">
        <f t="shared" si="309"/>
        <v>1.50238668763692E-2</v>
      </c>
      <c r="BG138" s="27">
        <f t="shared" si="309"/>
        <v>-1.8370432800167594E-2</v>
      </c>
      <c r="BH138" s="27">
        <f t="shared" si="309"/>
        <v>5.4936086265945303E-4</v>
      </c>
      <c r="BI138" s="27">
        <f t="shared" si="310"/>
        <v>-1.7821071937508141E-2</v>
      </c>
      <c r="BO138" t="str">
        <f t="shared" si="322"/>
        <v>63 Community and civil enforcement occupations</v>
      </c>
      <c r="BP138" s="27">
        <f t="shared" si="311"/>
        <v>-1.5870677198864397E-2</v>
      </c>
      <c r="BQ138" s="27">
        <f t="shared" si="311"/>
        <v>2.0338313459750137E-2</v>
      </c>
      <c r="BR138" s="27">
        <f t="shared" si="311"/>
        <v>-2.433423631330954E-2</v>
      </c>
      <c r="BS138" s="27">
        <f t="shared" si="311"/>
        <v>-5.0945042176791799E-3</v>
      </c>
      <c r="BT138" s="27">
        <f t="shared" si="312"/>
        <v>-2.942874053098872E-2</v>
      </c>
      <c r="BZ138" t="str">
        <f t="shared" si="323"/>
        <v>63 Community and civil enforcement occupations</v>
      </c>
      <c r="CA138" s="68">
        <f t="shared" si="313"/>
        <v>-1.4126271968369492E-3</v>
      </c>
      <c r="CB138" s="68">
        <f t="shared" si="313"/>
        <v>1.1905675880341124E-2</v>
      </c>
      <c r="CC138" s="68">
        <f t="shared" si="313"/>
        <v>-1.3780397955765709E-2</v>
      </c>
      <c r="CD138" s="68">
        <f t="shared" si="313"/>
        <v>1.5755400870792052E-4</v>
      </c>
      <c r="CE138" s="68">
        <f t="shared" si="314"/>
        <v>-1.3622843947057789E-2</v>
      </c>
      <c r="CK138" t="str">
        <f t="shared" si="324"/>
        <v>63 Community and civil enforcement occupations</v>
      </c>
      <c r="CL138" s="68">
        <f t="shared" si="315"/>
        <v>-2.9678255788141965E-3</v>
      </c>
      <c r="CM138" s="68">
        <f t="shared" si="315"/>
        <v>1.0300397707863215E-2</v>
      </c>
      <c r="CN138" s="68">
        <f t="shared" si="315"/>
        <v>-1.0401751987139742E-2</v>
      </c>
      <c r="CO138" s="68">
        <f t="shared" si="315"/>
        <v>-1.1535819735316536E-3</v>
      </c>
      <c r="CP138" s="68">
        <f t="shared" si="316"/>
        <v>-1.1555333960671396E-2</v>
      </c>
    </row>
    <row r="139" spans="1:94" x14ac:dyDescent="0.2">
      <c r="A139" t="str">
        <f t="shared" si="298"/>
        <v>71 Sales occupations</v>
      </c>
      <c r="B139" s="27">
        <f t="shared" si="299"/>
        <v>7.4830083579161683E-3</v>
      </c>
      <c r="C139" s="27">
        <f t="shared" si="299"/>
        <v>-7.6616242739784707E-3</v>
      </c>
      <c r="D139" s="27">
        <f t="shared" si="299"/>
        <v>1.5276529163062463E-2</v>
      </c>
      <c r="E139" s="27">
        <f t="shared" si="299"/>
        <v>2.7585209044946518E-2</v>
      </c>
      <c r="F139" s="27">
        <f t="shared" si="300"/>
        <v>4.2861738208008981E-2</v>
      </c>
      <c r="L139" t="str">
        <f t="shared" si="317"/>
        <v>71 Sales occupations</v>
      </c>
      <c r="M139" s="27">
        <f t="shared" si="301"/>
        <v>7.7177493440261813E-2</v>
      </c>
      <c r="N139" s="27">
        <f t="shared" si="301"/>
        <v>-6.8579794163330376E-3</v>
      </c>
      <c r="O139" s="27">
        <f t="shared" si="301"/>
        <v>0.24700962022474215</v>
      </c>
      <c r="P139" s="27">
        <f t="shared" si="301"/>
        <v>0.69452467705086163</v>
      </c>
      <c r="Q139" s="27">
        <f t="shared" si="302"/>
        <v>0.94153429727560378</v>
      </c>
      <c r="W139" t="str">
        <f t="shared" si="318"/>
        <v>71 Sales occupations</v>
      </c>
      <c r="X139" s="27">
        <f t="shared" si="303"/>
        <v>-0.10749034844226779</v>
      </c>
      <c r="Y139" s="27">
        <f t="shared" si="303"/>
        <v>0.19460892424227882</v>
      </c>
      <c r="Z139" s="27">
        <f t="shared" si="303"/>
        <v>0.3552021698777339</v>
      </c>
      <c r="AA139" s="27">
        <f t="shared" si="303"/>
        <v>0.78721857917386462</v>
      </c>
      <c r="AB139" s="27">
        <f t="shared" si="304"/>
        <v>1.1424207490515985</v>
      </c>
      <c r="AH139" t="str">
        <f t="shared" si="319"/>
        <v>71 Sales occupations</v>
      </c>
      <c r="AI139" s="27">
        <f t="shared" si="305"/>
        <v>-5.9258001777351077E-2</v>
      </c>
      <c r="AJ139" s="27">
        <f t="shared" si="305"/>
        <v>9.7173720174827061E-2</v>
      </c>
      <c r="AK139" s="27">
        <f t="shared" si="305"/>
        <v>8.906518829759047E-2</v>
      </c>
      <c r="AL139" s="27">
        <f t="shared" si="305"/>
        <v>0.28891883324877843</v>
      </c>
      <c r="AM139" s="27">
        <f t="shared" si="306"/>
        <v>0.3779840215463689</v>
      </c>
      <c r="AS139" t="str">
        <f t="shared" si="320"/>
        <v>71 Sales occupations</v>
      </c>
      <c r="AT139" s="27">
        <f t="shared" si="307"/>
        <v>-7.7283674096424115E-2</v>
      </c>
      <c r="AU139" s="27">
        <f t="shared" si="307"/>
        <v>4.617050003962464E-2</v>
      </c>
      <c r="AV139" s="27">
        <f t="shared" si="307"/>
        <v>4.7023578536583011E-2</v>
      </c>
      <c r="AW139" s="27">
        <f t="shared" si="307"/>
        <v>0.15841666080343864</v>
      </c>
      <c r="AX139" s="27">
        <f t="shared" si="308"/>
        <v>0.20544023934002165</v>
      </c>
      <c r="BD139" t="str">
        <f t="shared" si="321"/>
        <v>71 Sales occupations</v>
      </c>
      <c r="BE139" s="27">
        <f t="shared" si="309"/>
        <v>-1.7558833689190756E-2</v>
      </c>
      <c r="BF139" s="27">
        <f t="shared" si="309"/>
        <v>-4.16840424089715E-2</v>
      </c>
      <c r="BG139" s="27">
        <f t="shared" si="309"/>
        <v>-5.7047219232273072E-2</v>
      </c>
      <c r="BH139" s="27">
        <f t="shared" si="309"/>
        <v>0.5152276983118762</v>
      </c>
      <c r="BI139" s="27">
        <f t="shared" si="310"/>
        <v>0.45818047907960313</v>
      </c>
      <c r="BO139" t="str">
        <f t="shared" si="322"/>
        <v>71 Sales occupations</v>
      </c>
      <c r="BP139" s="27">
        <f t="shared" si="311"/>
        <v>-0.81654905921903165</v>
      </c>
      <c r="BQ139" s="27">
        <f t="shared" si="311"/>
        <v>-0.36958647673499456</v>
      </c>
      <c r="BR139" s="27">
        <f t="shared" si="311"/>
        <v>-0.71239448626585933</v>
      </c>
      <c r="BS139" s="27">
        <f t="shared" si="311"/>
        <v>-0.93021532762283332</v>
      </c>
      <c r="BT139" s="27">
        <f t="shared" si="312"/>
        <v>-1.6426098138886926</v>
      </c>
      <c r="BZ139" t="str">
        <f t="shared" si="323"/>
        <v>71 Sales occupations</v>
      </c>
      <c r="CA139" s="68">
        <f t="shared" si="313"/>
        <v>0.41492479509319358</v>
      </c>
      <c r="CB139" s="68">
        <f t="shared" si="313"/>
        <v>-0.1510357963044644</v>
      </c>
      <c r="CC139" s="68">
        <f t="shared" si="313"/>
        <v>-0.68266826202629227</v>
      </c>
      <c r="CD139" s="68">
        <f t="shared" si="313"/>
        <v>-2.0565209767664059</v>
      </c>
      <c r="CE139" s="68">
        <f t="shared" si="314"/>
        <v>-2.7391892387926982</v>
      </c>
      <c r="CK139" t="str">
        <f t="shared" si="324"/>
        <v>71 Sales occupations</v>
      </c>
      <c r="CL139" s="68">
        <f t="shared" si="315"/>
        <v>-0.28494973703280879</v>
      </c>
      <c r="CM139" s="68">
        <f t="shared" si="315"/>
        <v>0.15322242843721956</v>
      </c>
      <c r="CN139" s="68">
        <f t="shared" si="315"/>
        <v>-0.46957050942032086</v>
      </c>
      <c r="CO139" s="68">
        <f t="shared" si="315"/>
        <v>-0.20625799623436653</v>
      </c>
      <c r="CP139" s="68">
        <f t="shared" si="316"/>
        <v>-0.67582850565468733</v>
      </c>
    </row>
    <row r="140" spans="1:94" x14ac:dyDescent="0.2">
      <c r="A140" t="str">
        <f t="shared" si="298"/>
        <v>72 Customer service occupations</v>
      </c>
      <c r="B140" s="27">
        <f t="shared" si="299"/>
        <v>2.1721117230964777E-3</v>
      </c>
      <c r="C140" s="27">
        <f t="shared" si="299"/>
        <v>1.0098211037465922E-3</v>
      </c>
      <c r="D140" s="27">
        <f t="shared" si="299"/>
        <v>1.1926575731303955E-2</v>
      </c>
      <c r="E140" s="27">
        <f t="shared" si="299"/>
        <v>1.9118675104546824E-2</v>
      </c>
      <c r="F140" s="27">
        <f t="shared" si="300"/>
        <v>3.1045250835850781E-2</v>
      </c>
      <c r="L140" t="str">
        <f t="shared" si="317"/>
        <v>72 Customer service occupations</v>
      </c>
      <c r="M140" s="27">
        <f t="shared" si="301"/>
        <v>2.9794738353522782E-2</v>
      </c>
      <c r="N140" s="27">
        <f t="shared" si="301"/>
        <v>9.9192200376533868E-3</v>
      </c>
      <c r="O140" s="27">
        <f t="shared" si="301"/>
        <v>0.11548082216387828</v>
      </c>
      <c r="P140" s="27">
        <f t="shared" si="301"/>
        <v>0.19192499851749656</v>
      </c>
      <c r="Q140" s="27">
        <f t="shared" si="302"/>
        <v>0.30740582068137484</v>
      </c>
      <c r="W140" t="str">
        <f t="shared" si="318"/>
        <v>72 Customer service occupations</v>
      </c>
      <c r="X140" s="27">
        <f t="shared" si="303"/>
        <v>6.0385571077654299E-2</v>
      </c>
      <c r="Y140" s="27">
        <f t="shared" si="303"/>
        <v>8.4627863081493171E-2</v>
      </c>
      <c r="Z140" s="27">
        <f t="shared" si="303"/>
        <v>0.39310223078436946</v>
      </c>
      <c r="AA140" s="27">
        <f t="shared" si="303"/>
        <v>0.51417974446336401</v>
      </c>
      <c r="AB140" s="27">
        <f t="shared" si="304"/>
        <v>0.90728197524773346</v>
      </c>
      <c r="AH140" t="str">
        <f t="shared" si="319"/>
        <v>72 Customer service occupations</v>
      </c>
      <c r="AI140" s="27">
        <f t="shared" si="305"/>
        <v>1.2067496110199555E-2</v>
      </c>
      <c r="AJ140" s="27">
        <f t="shared" si="305"/>
        <v>2.5369008750068173E-2</v>
      </c>
      <c r="AK140" s="27">
        <f t="shared" si="305"/>
        <v>0.10624266679239253</v>
      </c>
      <c r="AL140" s="27">
        <f t="shared" si="305"/>
        <v>9.8501131982630163E-2</v>
      </c>
      <c r="AM140" s="27">
        <f t="shared" si="306"/>
        <v>0.20474379877502269</v>
      </c>
      <c r="AS140" t="str">
        <f t="shared" si="320"/>
        <v>72 Customer service occupations</v>
      </c>
      <c r="AT140" s="27">
        <f t="shared" si="307"/>
        <v>-3.3674942772375371E-3</v>
      </c>
      <c r="AU140" s="27">
        <f t="shared" si="307"/>
        <v>1.6318135445124171E-2</v>
      </c>
      <c r="AV140" s="27">
        <f t="shared" si="307"/>
        <v>9.8931106637297456E-2</v>
      </c>
      <c r="AW140" s="27">
        <f t="shared" si="307"/>
        <v>6.7393609549188882E-2</v>
      </c>
      <c r="AX140" s="27">
        <f t="shared" si="308"/>
        <v>0.16632471618648634</v>
      </c>
      <c r="BD140" t="str">
        <f t="shared" si="321"/>
        <v>72 Customer service occupations</v>
      </c>
      <c r="BE140" s="27">
        <f t="shared" si="309"/>
        <v>0.10725410216089248</v>
      </c>
      <c r="BF140" s="27">
        <f t="shared" si="309"/>
        <v>4.1922216233944098E-2</v>
      </c>
      <c r="BG140" s="27">
        <f t="shared" si="309"/>
        <v>0.31141101095920432</v>
      </c>
      <c r="BH140" s="27">
        <f t="shared" si="309"/>
        <v>0.29967113736279916</v>
      </c>
      <c r="BI140" s="27">
        <f t="shared" si="310"/>
        <v>0.61108214832200347</v>
      </c>
      <c r="BO140" t="str">
        <f t="shared" si="322"/>
        <v>72 Customer service occupations</v>
      </c>
      <c r="BP140" s="27">
        <f t="shared" si="311"/>
        <v>9.0941460760597947E-2</v>
      </c>
      <c r="BQ140" s="27">
        <f t="shared" si="311"/>
        <v>-7.2458029571961569E-2</v>
      </c>
      <c r="BR140" s="27">
        <f t="shared" si="311"/>
        <v>0.19788944191648905</v>
      </c>
      <c r="BS140" s="27">
        <f t="shared" si="311"/>
        <v>-8.4851503116955884E-2</v>
      </c>
      <c r="BT140" s="27">
        <f t="shared" si="312"/>
        <v>0.11303793879953317</v>
      </c>
      <c r="BZ140" t="str">
        <f t="shared" si="323"/>
        <v>72 Customer service occupations</v>
      </c>
      <c r="CA140" s="68">
        <f t="shared" si="313"/>
        <v>7.3311723892692915E-2</v>
      </c>
      <c r="CB140" s="68">
        <f t="shared" si="313"/>
        <v>-9.300995425805425E-3</v>
      </c>
      <c r="CC140" s="68">
        <f t="shared" si="313"/>
        <v>2.7725085739782496E-2</v>
      </c>
      <c r="CD140" s="68">
        <f t="shared" si="313"/>
        <v>-9.35351470287894E-2</v>
      </c>
      <c r="CE140" s="68">
        <f t="shared" si="314"/>
        <v>-6.5810061289006905E-2</v>
      </c>
      <c r="CK140" t="str">
        <f t="shared" si="324"/>
        <v>72 Customer service occupations</v>
      </c>
      <c r="CL140" s="68">
        <f t="shared" si="315"/>
        <v>1.2872916184646976E-2</v>
      </c>
      <c r="CM140" s="68">
        <f t="shared" si="315"/>
        <v>2.5841130443111621E-2</v>
      </c>
      <c r="CN140" s="68">
        <f t="shared" si="315"/>
        <v>5.2560592642987403E-2</v>
      </c>
      <c r="CO140" s="68">
        <f t="shared" si="315"/>
        <v>1.0768133508610084E-2</v>
      </c>
      <c r="CP140" s="68">
        <f t="shared" si="316"/>
        <v>6.3328726151597486E-2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3.9586632507221855E-3</v>
      </c>
      <c r="C141" s="27">
        <f t="shared" si="299"/>
        <v>-3.5911588743294479E-3</v>
      </c>
      <c r="D141" s="27">
        <f t="shared" si="299"/>
        <v>1.1301171839970299E-2</v>
      </c>
      <c r="E141" s="27">
        <f t="shared" si="299"/>
        <v>3.0142231589589698E-2</v>
      </c>
      <c r="F141" s="27">
        <f t="shared" si="300"/>
        <v>4.1443403429559995E-2</v>
      </c>
      <c r="L141" t="str">
        <f t="shared" si="317"/>
        <v>81 Process, plant and machine operatives</v>
      </c>
      <c r="M141" s="27">
        <f t="shared" si="301"/>
        <v>1.2612462295557555E-2</v>
      </c>
      <c r="N141" s="27">
        <f t="shared" si="301"/>
        <v>-1.397799800295399E-2</v>
      </c>
      <c r="O141" s="27">
        <f t="shared" si="301"/>
        <v>9.0691115635740879E-2</v>
      </c>
      <c r="P141" s="27">
        <f t="shared" si="301"/>
        <v>0.17332482039924477</v>
      </c>
      <c r="Q141" s="27">
        <f t="shared" si="302"/>
        <v>0.26401593603498563</v>
      </c>
      <c r="W141" t="str">
        <f t="shared" si="318"/>
        <v>81 Process, plant and machine operatives</v>
      </c>
      <c r="X141" s="27">
        <f t="shared" si="303"/>
        <v>-4.4525143474243523E-2</v>
      </c>
      <c r="Y141" s="27">
        <f t="shared" si="303"/>
        <v>-1.5140130490297027E-2</v>
      </c>
      <c r="Z141" s="27">
        <f t="shared" si="303"/>
        <v>0.17289980963787718</v>
      </c>
      <c r="AA141" s="27">
        <f t="shared" si="303"/>
        <v>0.31016807758173792</v>
      </c>
      <c r="AB141" s="27">
        <f t="shared" si="304"/>
        <v>0.48306788721961513</v>
      </c>
      <c r="AH141" t="str">
        <f t="shared" si="319"/>
        <v>81 Process, plant and machine operatives</v>
      </c>
      <c r="AI141" s="27">
        <f t="shared" si="305"/>
        <v>-7.8614707025655567E-3</v>
      </c>
      <c r="AJ141" s="27">
        <f t="shared" si="305"/>
        <v>-7.1873761214991255E-3</v>
      </c>
      <c r="AK141" s="27">
        <f t="shared" si="305"/>
        <v>8.210287152550215E-2</v>
      </c>
      <c r="AL141" s="27">
        <f t="shared" si="305"/>
        <v>0.15714722202925213</v>
      </c>
      <c r="AM141" s="27">
        <f t="shared" si="306"/>
        <v>0.2392500935547543</v>
      </c>
      <c r="AS141" t="str">
        <f t="shared" si="320"/>
        <v>81 Process, plant and machine operatives</v>
      </c>
      <c r="AT141" s="27">
        <f t="shared" si="307"/>
        <v>-3.4254238444744012E-2</v>
      </c>
      <c r="AU141" s="27">
        <f t="shared" si="307"/>
        <v>-2.1823053131525272E-2</v>
      </c>
      <c r="AV141" s="27">
        <f t="shared" si="307"/>
        <v>0.11971128051530416</v>
      </c>
      <c r="AW141" s="27">
        <f t="shared" si="307"/>
        <v>0.13895519998451294</v>
      </c>
      <c r="AX141" s="27">
        <f t="shared" si="308"/>
        <v>0.25866648049981711</v>
      </c>
      <c r="BD141" t="str">
        <f t="shared" si="321"/>
        <v>81 Process, plant and machine operatives</v>
      </c>
      <c r="BE141" s="27">
        <f t="shared" si="309"/>
        <v>-0.12934248427867612</v>
      </c>
      <c r="BF141" s="27">
        <f t="shared" si="309"/>
        <v>-0.2536504548100349</v>
      </c>
      <c r="BG141" s="27">
        <f t="shared" si="309"/>
        <v>0.55549690129314699</v>
      </c>
      <c r="BH141" s="27">
        <f t="shared" si="309"/>
        <v>0.36364323294758849</v>
      </c>
      <c r="BI141" s="27">
        <f t="shared" si="310"/>
        <v>0.91914013424073548</v>
      </c>
      <c r="BO141" t="str">
        <f t="shared" si="322"/>
        <v>81 Process, plant and machine operatives</v>
      </c>
      <c r="BP141" s="27">
        <f t="shared" si="311"/>
        <v>-0.42825325630350242</v>
      </c>
      <c r="BQ141" s="27">
        <f t="shared" si="311"/>
        <v>-0.16052563912389428</v>
      </c>
      <c r="BR141" s="27">
        <f t="shared" si="311"/>
        <v>0.34209293492964665</v>
      </c>
      <c r="BS141" s="27">
        <f t="shared" si="311"/>
        <v>-0.16516363446642313</v>
      </c>
      <c r="BT141" s="27">
        <f t="shared" si="312"/>
        <v>0.17692930046322353</v>
      </c>
      <c r="BZ141" t="str">
        <f t="shared" si="323"/>
        <v>81 Process, plant and machine operatives</v>
      </c>
      <c r="CA141" s="68">
        <f t="shared" si="313"/>
        <v>2.9418094812830198E-2</v>
      </c>
      <c r="CB141" s="68">
        <f t="shared" si="313"/>
        <v>-0.3694967195582175</v>
      </c>
      <c r="CC141" s="68">
        <f t="shared" si="313"/>
        <v>0.10395093963485391</v>
      </c>
      <c r="CD141" s="68">
        <f t="shared" si="313"/>
        <v>-0.89099845212740925</v>
      </c>
      <c r="CE141" s="68">
        <f t="shared" si="314"/>
        <v>-0.78704751249255533</v>
      </c>
      <c r="CK141" t="str">
        <f t="shared" si="324"/>
        <v>81 Process, plant and machine operatives</v>
      </c>
      <c r="CL141" s="68">
        <f t="shared" si="315"/>
        <v>-0.1300662206417813</v>
      </c>
      <c r="CM141" s="68">
        <f t="shared" si="315"/>
        <v>5.7733580444385257E-2</v>
      </c>
      <c r="CN141" s="68">
        <f t="shared" si="315"/>
        <v>-0.23087952712446391</v>
      </c>
      <c r="CO141" s="68">
        <f t="shared" si="315"/>
        <v>-0.12371434554790764</v>
      </c>
      <c r="CP141" s="68">
        <f t="shared" si="316"/>
        <v>-0.35459387267237152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3.2599661565092513E-3</v>
      </c>
      <c r="C142" s="27">
        <f t="shared" si="299"/>
        <v>-2.6527453340531582E-3</v>
      </c>
      <c r="D142" s="27">
        <f t="shared" si="299"/>
        <v>1.1654105672370945E-2</v>
      </c>
      <c r="E142" s="27">
        <f t="shared" si="299"/>
        <v>1.6996502318426331E-2</v>
      </c>
      <c r="F142" s="27">
        <f t="shared" si="300"/>
        <v>2.8650607990797276E-2</v>
      </c>
      <c r="L142" t="str">
        <f t="shared" si="317"/>
        <v>82 Transport and mobile machine drivers and operatives</v>
      </c>
      <c r="M142" s="27">
        <f t="shared" si="301"/>
        <v>4.9336347006275677E-2</v>
      </c>
      <c r="N142" s="27">
        <f t="shared" si="301"/>
        <v>-1.8644419434107828E-2</v>
      </c>
      <c r="O142" s="27">
        <f t="shared" si="301"/>
        <v>7.9036076996781834E-2</v>
      </c>
      <c r="P142" s="27">
        <f t="shared" si="301"/>
        <v>0.15849222511463348</v>
      </c>
      <c r="Q142" s="27">
        <f t="shared" si="302"/>
        <v>0.23752830211141532</v>
      </c>
      <c r="W142" t="str">
        <f t="shared" si="318"/>
        <v>82 Transport and mobile machine drivers and operatives</v>
      </c>
      <c r="X142" s="27">
        <f t="shared" si="303"/>
        <v>4.4150273228292458E-2</v>
      </c>
      <c r="Y142" s="27">
        <f t="shared" si="303"/>
        <v>-8.4966242658300328E-3</v>
      </c>
      <c r="Z142" s="27">
        <f t="shared" si="303"/>
        <v>0.12660278297498639</v>
      </c>
      <c r="AA142" s="27">
        <f t="shared" si="303"/>
        <v>0.26657690401740386</v>
      </c>
      <c r="AB142" s="27">
        <f t="shared" si="304"/>
        <v>0.39317968699239025</v>
      </c>
      <c r="AH142" t="str">
        <f t="shared" si="319"/>
        <v>82 Transport and mobile machine drivers and operatives</v>
      </c>
      <c r="AI142" s="27">
        <f t="shared" si="305"/>
        <v>2.3417683423363977E-2</v>
      </c>
      <c r="AJ142" s="27">
        <f t="shared" si="305"/>
        <v>-4.8435065584853942E-3</v>
      </c>
      <c r="AK142" s="27">
        <f t="shared" si="305"/>
        <v>6.2296053935859852E-2</v>
      </c>
      <c r="AL142" s="27">
        <f t="shared" si="305"/>
        <v>7.973523145583869E-2</v>
      </c>
      <c r="AM142" s="27">
        <f t="shared" si="306"/>
        <v>0.14203128539169854</v>
      </c>
      <c r="AS142" t="str">
        <f t="shared" si="320"/>
        <v>82 Transport and mobile machine drivers and operatives</v>
      </c>
      <c r="AT142" s="27">
        <f t="shared" si="307"/>
        <v>-2.4818587549635396E-4</v>
      </c>
      <c r="AU142" s="27">
        <f t="shared" si="307"/>
        <v>-2.7960802095410686E-2</v>
      </c>
      <c r="AV142" s="27">
        <f t="shared" si="307"/>
        <v>8.9980008824710522E-2</v>
      </c>
      <c r="AW142" s="27">
        <f t="shared" si="307"/>
        <v>7.9745276847846158E-2</v>
      </c>
      <c r="AX142" s="27">
        <f t="shared" si="308"/>
        <v>0.16972528567255668</v>
      </c>
      <c r="BD142" t="str">
        <f t="shared" si="321"/>
        <v>82 Transport and mobile machine drivers and operatives</v>
      </c>
      <c r="BE142" s="27">
        <f t="shared" si="309"/>
        <v>-4.0582125039514638E-2</v>
      </c>
      <c r="BF142" s="27">
        <f t="shared" si="309"/>
        <v>-0.25600184339718957</v>
      </c>
      <c r="BG142" s="27">
        <f t="shared" si="309"/>
        <v>0.27004499066351073</v>
      </c>
      <c r="BH142" s="27">
        <f t="shared" si="309"/>
        <v>0.25339312513205003</v>
      </c>
      <c r="BI142" s="27">
        <f t="shared" si="310"/>
        <v>0.52343811579556077</v>
      </c>
      <c r="BO142" t="str">
        <f t="shared" si="322"/>
        <v>82 Transport and mobile machine drivers and operatives</v>
      </c>
      <c r="BP142" s="27">
        <f t="shared" si="311"/>
        <v>-0.21213997380699245</v>
      </c>
      <c r="BQ142" s="27">
        <f t="shared" si="311"/>
        <v>-0.12461100136600223</v>
      </c>
      <c r="BR142" s="27">
        <f t="shared" si="311"/>
        <v>6.9226956093801473E-2</v>
      </c>
      <c r="BS142" s="27">
        <f t="shared" si="311"/>
        <v>-8.5323332061136181E-2</v>
      </c>
      <c r="BT142" s="27">
        <f t="shared" si="312"/>
        <v>-1.6096375967334708E-2</v>
      </c>
      <c r="BZ142" t="str">
        <f t="shared" si="323"/>
        <v>82 Transport and mobile machine drivers and operatives</v>
      </c>
      <c r="CA142" s="68">
        <f t="shared" si="313"/>
        <v>0.1950831610934447</v>
      </c>
      <c r="CB142" s="68">
        <f t="shared" si="313"/>
        <v>-0.54657996242910278</v>
      </c>
      <c r="CC142" s="68">
        <f t="shared" si="313"/>
        <v>-7.7746291611111795E-2</v>
      </c>
      <c r="CD142" s="68">
        <f t="shared" si="313"/>
        <v>-0.28377410787471158</v>
      </c>
      <c r="CE142" s="68">
        <f t="shared" si="314"/>
        <v>-0.36152039948582337</v>
      </c>
      <c r="CK142" t="str">
        <f t="shared" si="324"/>
        <v>82 Transport and mobile machine drivers and operatives</v>
      </c>
      <c r="CL142" s="68">
        <f t="shared" si="315"/>
        <v>6.6026832242308986E-2</v>
      </c>
      <c r="CM142" s="68">
        <f t="shared" si="315"/>
        <v>0.22951924164014303</v>
      </c>
      <c r="CN142" s="68">
        <f t="shared" si="315"/>
        <v>-0.17511880059465068</v>
      </c>
      <c r="CO142" s="68">
        <f t="shared" si="315"/>
        <v>-0.18442278432739145</v>
      </c>
      <c r="CP142" s="68">
        <f t="shared" si="316"/>
        <v>-0.35954158492204213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-9.4550704532165403E-6</v>
      </c>
      <c r="C143" s="27">
        <f t="shared" si="299"/>
        <v>-4.7085488473664906E-5</v>
      </c>
      <c r="D143" s="27">
        <f t="shared" si="299"/>
        <v>3.7510722877325393E-5</v>
      </c>
      <c r="E143" s="27">
        <f t="shared" si="299"/>
        <v>1.0043679184416502E-4</v>
      </c>
      <c r="F143" s="27">
        <f t="shared" si="300"/>
        <v>1.3794751472149042E-4</v>
      </c>
      <c r="L143" t="str">
        <f t="shared" si="317"/>
        <v>91 Elementary trades and related occupations</v>
      </c>
      <c r="M143" s="27">
        <f t="shared" si="301"/>
        <v>1.9215330062404209E-2</v>
      </c>
      <c r="N143" s="27">
        <f t="shared" si="301"/>
        <v>-2.7276513224913493E-2</v>
      </c>
      <c r="O143" s="27">
        <f t="shared" si="301"/>
        <v>4.3049426484880776E-2</v>
      </c>
      <c r="P143" s="27">
        <f t="shared" si="301"/>
        <v>7.431926710182607E-2</v>
      </c>
      <c r="Q143" s="27">
        <f t="shared" si="302"/>
        <v>0.11736869358670685</v>
      </c>
      <c r="W143" t="str">
        <f t="shared" si="318"/>
        <v>91 Elementary trades and related occupations</v>
      </c>
      <c r="X143" s="27">
        <f t="shared" si="303"/>
        <v>-3.2762712879381484E-2</v>
      </c>
      <c r="Y143" s="27">
        <f t="shared" si="303"/>
        <v>-1.2474508059011791E-2</v>
      </c>
      <c r="Z143" s="27">
        <f t="shared" si="303"/>
        <v>3.0856603917800374E-2</v>
      </c>
      <c r="AA143" s="27">
        <f t="shared" si="303"/>
        <v>3.1396880644932901E-2</v>
      </c>
      <c r="AB143" s="27">
        <f t="shared" si="304"/>
        <v>6.2253484562733274E-2</v>
      </c>
      <c r="AH143" t="str">
        <f t="shared" si="319"/>
        <v>91 Elementary trades and related occupations</v>
      </c>
      <c r="AI143" s="27">
        <f t="shared" si="305"/>
        <v>-1.3728272258580421E-2</v>
      </c>
      <c r="AJ143" s="27">
        <f t="shared" si="305"/>
        <v>-1.6434124022201929E-2</v>
      </c>
      <c r="AK143" s="27">
        <f t="shared" si="305"/>
        <v>1.4059802760926915E-2</v>
      </c>
      <c r="AL143" s="27">
        <f t="shared" si="305"/>
        <v>2.9305092914521991E-2</v>
      </c>
      <c r="AM143" s="27">
        <f t="shared" si="306"/>
        <v>4.3364895675448906E-2</v>
      </c>
      <c r="AS143" t="str">
        <f t="shared" si="320"/>
        <v>91 Elementary trades and related occupations</v>
      </c>
      <c r="AT143" s="27">
        <f t="shared" si="307"/>
        <v>-3.0132687755920012E-2</v>
      </c>
      <c r="AU143" s="27">
        <f t="shared" si="307"/>
        <v>-5.8191953816092712E-3</v>
      </c>
      <c r="AV143" s="27">
        <f t="shared" si="307"/>
        <v>1.8968382847342452E-2</v>
      </c>
      <c r="AW143" s="27">
        <f t="shared" si="307"/>
        <v>2.1901452615831596E-2</v>
      </c>
      <c r="AX143" s="27">
        <f t="shared" si="308"/>
        <v>4.0869835463174048E-2</v>
      </c>
      <c r="BD143" t="str">
        <f t="shared" si="321"/>
        <v>91 Elementary trades and related occupations</v>
      </c>
      <c r="BE143" s="27">
        <f t="shared" si="309"/>
        <v>-0.14254541628516137</v>
      </c>
      <c r="BF143" s="27">
        <f t="shared" si="309"/>
        <v>-9.7572857525181411E-2</v>
      </c>
      <c r="BG143" s="27">
        <f t="shared" si="309"/>
        <v>9.8741788588517787E-3</v>
      </c>
      <c r="BH143" s="27">
        <f t="shared" si="309"/>
        <v>0.12226890501626386</v>
      </c>
      <c r="BI143" s="27">
        <f t="shared" si="310"/>
        <v>0.13214308387511564</v>
      </c>
      <c r="BO143" t="str">
        <f t="shared" si="322"/>
        <v>91 Elementary trades and related occupations</v>
      </c>
      <c r="BP143" s="27">
        <f t="shared" si="311"/>
        <v>-0.43952267171179771</v>
      </c>
      <c r="BQ143" s="27">
        <f t="shared" si="311"/>
        <v>-8.402602436904294E-2</v>
      </c>
      <c r="BR143" s="27">
        <f t="shared" si="311"/>
        <v>-0.18537054747602599</v>
      </c>
      <c r="BS143" s="27">
        <f t="shared" si="311"/>
        <v>-0.11303288708968451</v>
      </c>
      <c r="BT143" s="27">
        <f t="shared" si="312"/>
        <v>-0.2984034345657105</v>
      </c>
      <c r="BZ143" t="str">
        <f t="shared" si="323"/>
        <v>91 Elementary trades and related occupations</v>
      </c>
      <c r="CA143" s="68">
        <f t="shared" si="313"/>
        <v>-6.936636057931489E-2</v>
      </c>
      <c r="CB143" s="68">
        <f t="shared" si="313"/>
        <v>-0.33186163883266517</v>
      </c>
      <c r="CC143" s="68">
        <f t="shared" si="313"/>
        <v>-0.25957783015142144</v>
      </c>
      <c r="CD143" s="68">
        <f t="shared" si="313"/>
        <v>-0.17982484693422474</v>
      </c>
      <c r="CE143" s="68">
        <f t="shared" si="314"/>
        <v>-0.43940267708564618</v>
      </c>
      <c r="CK143" t="str">
        <f t="shared" si="324"/>
        <v>91 Elementary trades and related occupations</v>
      </c>
      <c r="CL143" s="68">
        <f t="shared" si="315"/>
        <v>-6.5748749711873944E-2</v>
      </c>
      <c r="CM143" s="68">
        <f t="shared" si="315"/>
        <v>6.9920874278164402E-2</v>
      </c>
      <c r="CN143" s="68">
        <f t="shared" si="315"/>
        <v>-9.2509419209726884E-2</v>
      </c>
      <c r="CO143" s="68">
        <f t="shared" si="315"/>
        <v>6.6407469348304993E-2</v>
      </c>
      <c r="CP143" s="68">
        <f t="shared" si="316"/>
        <v>-2.6101949861421891E-2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1.943883654854775E-3</v>
      </c>
      <c r="C144" s="27">
        <f t="shared" si="299"/>
        <v>-2.3963469705446435E-3</v>
      </c>
      <c r="D144" s="27">
        <f t="shared" si="299"/>
        <v>9.4182264987763328E-3</v>
      </c>
      <c r="E144" s="27">
        <f t="shared" si="299"/>
        <v>1.2195278694542577E-2</v>
      </c>
      <c r="F144" s="27">
        <f t="shared" si="300"/>
        <v>2.1613505193318908E-2</v>
      </c>
      <c r="L144" t="str">
        <f t="shared" ref="L144" si="325">A144</f>
        <v>92 Elementary administration and service occupations</v>
      </c>
      <c r="M144" s="27">
        <f t="shared" si="301"/>
        <v>0.2049852024073564</v>
      </c>
      <c r="N144" s="27">
        <f t="shared" si="301"/>
        <v>3.055911128172828E-3</v>
      </c>
      <c r="O144" s="27">
        <f t="shared" si="301"/>
        <v>0.5010633984945928</v>
      </c>
      <c r="P144" s="27">
        <f t="shared" si="301"/>
        <v>1.0924557871536846</v>
      </c>
      <c r="Q144" s="27">
        <f t="shared" si="302"/>
        <v>1.5935191856482773</v>
      </c>
      <c r="W144" t="str">
        <f t="shared" ref="W144" si="326">A144</f>
        <v>92 Elementary administration and service occupations</v>
      </c>
      <c r="X144" s="27">
        <f t="shared" si="303"/>
        <v>0.2691945014755408</v>
      </c>
      <c r="Y144" s="27">
        <f t="shared" si="303"/>
        <v>0.16392136274507463</v>
      </c>
      <c r="Z144" s="27">
        <f t="shared" si="303"/>
        <v>0.87076886546343912</v>
      </c>
      <c r="AA144" s="27">
        <f t="shared" si="303"/>
        <v>1.233834774914226</v>
      </c>
      <c r="AB144" s="27">
        <f t="shared" si="304"/>
        <v>2.1046036403776651</v>
      </c>
      <c r="AH144" t="str">
        <f t="shared" ref="AH144" si="327">L144</f>
        <v>92 Elementary administration and service occupations</v>
      </c>
      <c r="AI144" s="27">
        <f t="shared" si="305"/>
        <v>0.10014866093139385</v>
      </c>
      <c r="AJ144" s="27">
        <f t="shared" si="305"/>
        <v>8.1825946063705413E-2</v>
      </c>
      <c r="AK144" s="27">
        <f t="shared" si="305"/>
        <v>0.38298873117645904</v>
      </c>
      <c r="AL144" s="27">
        <f t="shared" si="305"/>
        <v>0.59991838519532314</v>
      </c>
      <c r="AM144" s="27">
        <f t="shared" si="306"/>
        <v>0.98290711637178219</v>
      </c>
      <c r="AS144" t="str">
        <f t="shared" ref="AS144" si="328">W144</f>
        <v>92 Elementary administration and service occupations</v>
      </c>
      <c r="AT144" s="27">
        <f t="shared" si="307"/>
        <v>7.5521575139142816E-2</v>
      </c>
      <c r="AU144" s="27">
        <f t="shared" si="307"/>
        <v>0.13249436437446005</v>
      </c>
      <c r="AV144" s="27">
        <f t="shared" si="307"/>
        <v>0.33704986366308276</v>
      </c>
      <c r="AW144" s="27">
        <f t="shared" si="307"/>
        <v>0.5708470221790134</v>
      </c>
      <c r="AX144" s="27">
        <f t="shared" si="308"/>
        <v>0.90789688584209616</v>
      </c>
      <c r="BD144" t="str">
        <f t="shared" ref="BD144" si="329">AH144</f>
        <v>92 Elementary administration and service occupations</v>
      </c>
      <c r="BE144" s="27">
        <f t="shared" si="309"/>
        <v>0.22603333275860127</v>
      </c>
      <c r="BF144" s="27">
        <f t="shared" si="309"/>
        <v>-0.56547858905857495</v>
      </c>
      <c r="BG144" s="27">
        <f t="shared" si="309"/>
        <v>0.3452999066982283</v>
      </c>
      <c r="BH144" s="27">
        <f t="shared" si="309"/>
        <v>7.0306860217802303E-2</v>
      </c>
      <c r="BI144" s="27">
        <f t="shared" si="310"/>
        <v>0.4156067669160306</v>
      </c>
      <c r="BO144" t="str">
        <f t="shared" ref="BO144" si="330">AS144</f>
        <v>92 Elementary administration and service occupations</v>
      </c>
      <c r="BP144" s="27">
        <f t="shared" si="311"/>
        <v>-1.9776486604934362E-2</v>
      </c>
      <c r="BQ144" s="27">
        <f t="shared" si="311"/>
        <v>-0.97224963422888333</v>
      </c>
      <c r="BR144" s="27">
        <f t="shared" si="311"/>
        <v>0.16748788029922235</v>
      </c>
      <c r="BS144" s="27">
        <f t="shared" si="311"/>
        <v>-1.2906044398741843</v>
      </c>
      <c r="BT144" s="27">
        <f t="shared" si="312"/>
        <v>-1.1231165595749619</v>
      </c>
      <c r="BZ144" t="str">
        <f t="shared" ref="BZ144" si="331">BD144</f>
        <v>92 Elementary administration and service occupations</v>
      </c>
      <c r="CA144" s="68">
        <f t="shared" si="313"/>
        <v>1.097748082154391</v>
      </c>
      <c r="CB144" s="68">
        <f t="shared" si="313"/>
        <v>-0.88191814097190591</v>
      </c>
      <c r="CC144" s="68">
        <f t="shared" si="313"/>
        <v>0.11641757699111999</v>
      </c>
      <c r="CD144" s="68">
        <f t="shared" si="313"/>
        <v>-2.153427973461465</v>
      </c>
      <c r="CE144" s="68">
        <f t="shared" si="314"/>
        <v>-2.037010396470345</v>
      </c>
      <c r="CK144" t="str">
        <f t="shared" ref="CK144" si="332">BO144</f>
        <v>92 Elementary administration and service occupations</v>
      </c>
      <c r="CL144" s="68">
        <f t="shared" si="315"/>
        <v>-0.52153670750904091</v>
      </c>
      <c r="CM144" s="68">
        <f t="shared" si="315"/>
        <v>0.2198322444331744</v>
      </c>
      <c r="CN144" s="68">
        <f t="shared" si="315"/>
        <v>-0.44355229151794329</v>
      </c>
      <c r="CO144" s="68">
        <f t="shared" si="315"/>
        <v>6.606088400389476E-2</v>
      </c>
      <c r="CP144" s="68">
        <f t="shared" si="316"/>
        <v>-0.37749140751404853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0.81744105395739242</v>
      </c>
      <c r="C146" s="29">
        <f>D35-C35</f>
        <v>-8.7577200551547829E-2</v>
      </c>
      <c r="D146" s="29">
        <f>E35-D35</f>
        <v>1.2474168379537525</v>
      </c>
      <c r="E146" s="29">
        <f>F35-E35</f>
        <v>2.5062610889101551</v>
      </c>
      <c r="F146" s="29">
        <f t="shared" ref="F146" si="334">F35-D35</f>
        <v>3.7536779268639076</v>
      </c>
      <c r="L146" s="24" t="str">
        <f t="shared" ref="L146" si="335">L35</f>
        <v>All occupations</v>
      </c>
      <c r="M146" s="29">
        <f>N35-M35</f>
        <v>5.8230187235104367</v>
      </c>
      <c r="N146" s="29">
        <f t="shared" ref="N146" si="336">O35-N35</f>
        <v>0.31957667175901605</v>
      </c>
      <c r="O146" s="29">
        <f>P35-O35</f>
        <v>8.6558136017166802</v>
      </c>
      <c r="P146" s="29">
        <f>Q35-P35</f>
        <v>18.373212173220658</v>
      </c>
      <c r="Q146" s="29">
        <f>Q35-O35</f>
        <v>27.029025774937338</v>
      </c>
      <c r="W146" s="24" t="str">
        <f t="shared" ref="W146" si="337">W35</f>
        <v>All occupations</v>
      </c>
      <c r="X146" s="29">
        <f>Y35-X35</f>
        <v>1.0047141224680516</v>
      </c>
      <c r="Y146" s="29">
        <f t="shared" ref="Y146" si="338">Z35-Y35</f>
        <v>2.1550894507011833</v>
      </c>
      <c r="Z146" s="29">
        <f>AA35-Z35</f>
        <v>6.9046680262296078</v>
      </c>
      <c r="AA146" s="29">
        <f>AB35-AA35</f>
        <v>9.5895148887512036</v>
      </c>
      <c r="AB146" s="29">
        <f>AB35-Z35</f>
        <v>16.494182914980811</v>
      </c>
      <c r="AH146" s="24" t="str">
        <f t="shared" ref="AH146" si="339">AH35</f>
        <v>All occupations</v>
      </c>
      <c r="AI146" s="29">
        <f>AJ35-AI35</f>
        <v>-1.3338515310554087</v>
      </c>
      <c r="AJ146" s="29">
        <f t="shared" ref="AJ146" si="340">AK35-AJ35</f>
        <v>0.72831780158125525</v>
      </c>
      <c r="AK146" s="29">
        <f>AL35-AK35</f>
        <v>0.9461754243325462</v>
      </c>
      <c r="AL146" s="29">
        <f>AM35-AL35</f>
        <v>2.1878188046391429</v>
      </c>
      <c r="AM146" s="29">
        <f>AM35-AK35</f>
        <v>3.1339942289716891</v>
      </c>
      <c r="AS146" s="24" t="str">
        <f t="shared" ref="AS146" si="341">AS35</f>
        <v>All occupations</v>
      </c>
      <c r="AT146" s="29">
        <f>AU35-AT35</f>
        <v>-0.1719410889122841</v>
      </c>
      <c r="AU146" s="29">
        <f t="shared" ref="AU146" si="342">AV35-AU35</f>
        <v>0.69952228544507378</v>
      </c>
      <c r="AV146" s="29">
        <f>AW35-AV35</f>
        <v>1.7116469950545721</v>
      </c>
      <c r="AW146" s="29">
        <f>AX35-AW35</f>
        <v>2.716261708214482</v>
      </c>
      <c r="AX146" s="29">
        <f>AX35-AV35</f>
        <v>4.4279087032690541</v>
      </c>
      <c r="BD146" s="24" t="str">
        <f t="shared" ref="BD146" si="343">BD35</f>
        <v>All occupations</v>
      </c>
      <c r="BE146" s="29">
        <f>BF35-BE35</f>
        <v>2.8244224480418509</v>
      </c>
      <c r="BF146" s="29">
        <f t="shared" ref="BF146" si="344">BG35-BF35</f>
        <v>-3.2020583714096773</v>
      </c>
      <c r="BG146" s="29">
        <f>BH35-BG35</f>
        <v>2.3130109782423673</v>
      </c>
      <c r="BH146" s="29">
        <f>BI35-BH35</f>
        <v>3.0927657443103058</v>
      </c>
      <c r="BI146" s="29">
        <f>BI35-BG35</f>
        <v>5.4057767225526732</v>
      </c>
      <c r="BO146" s="24" t="str">
        <f t="shared" ref="BO146" si="345">BO35</f>
        <v>All occupations</v>
      </c>
      <c r="BP146" s="29">
        <f>BQ35-BP35</f>
        <v>-3.4870822400386601</v>
      </c>
      <c r="BQ146" s="29">
        <f t="shared" ref="BQ146" si="346">BR35-BQ35</f>
        <v>-3.2998608152616455</v>
      </c>
      <c r="BR146" s="29">
        <f>BS35-BR35</f>
        <v>-3.8532101383660873</v>
      </c>
      <c r="BS146" s="29">
        <f>BT35-BS35</f>
        <v>-9.4449985519873678</v>
      </c>
      <c r="BT146" s="29">
        <f>BT35-BR35</f>
        <v>-13.298208690353455</v>
      </c>
      <c r="BZ146" s="24" t="str">
        <f t="shared" ref="BZ146" si="347">BZ35</f>
        <v>All occupations</v>
      </c>
      <c r="CA146" s="70">
        <f>CB35-CA35</f>
        <v>4.8578760276756299</v>
      </c>
      <c r="CB146" s="70">
        <f t="shared" ref="CB146" si="348">CC35-CB35</f>
        <v>-3.8039892279588514</v>
      </c>
      <c r="CC146" s="70">
        <f>CD35-CC35</f>
        <v>-2.7734724344342396</v>
      </c>
      <c r="CD146" s="70">
        <f>CE35-CD35</f>
        <v>-9.2113207024499317</v>
      </c>
      <c r="CE146" s="70">
        <f>CE35-CC35</f>
        <v>-11.984793136884171</v>
      </c>
      <c r="CK146" s="24" t="str">
        <f t="shared" ref="CK146" si="349">CK35</f>
        <v>All occupations</v>
      </c>
      <c r="CL146" s="70">
        <f>CM35-CL35</f>
        <v>-0.93559751564689897</v>
      </c>
      <c r="CM146" s="70">
        <f t="shared" ref="CM146" si="350">CN35-CM35</f>
        <v>1.8419794056951435</v>
      </c>
      <c r="CN146" s="70">
        <f>CO35-CN35</f>
        <v>-2.5300492907292158</v>
      </c>
      <c r="CO146" s="70">
        <f>CP35-CO35</f>
        <v>-1.6575151536086263</v>
      </c>
      <c r="CP146" s="70">
        <f>CP35-CN35</f>
        <v>-4.1875644443378421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Cornwall and the Isles of Scilly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0.26679445825210746</v>
      </c>
      <c r="C8" s="69">
        <f>'Basic T2'!O8</f>
        <v>2.2575941337889511</v>
      </c>
      <c r="D8" s="69">
        <f>'Basic T2'!Z8</f>
        <v>4.9154386266435699</v>
      </c>
      <c r="E8" s="69">
        <f>'Basic T2'!AK8</f>
        <v>1.0238726837441403</v>
      </c>
      <c r="F8" s="69">
        <f>'Basic T2'!AV8</f>
        <v>1.3973929264495661</v>
      </c>
      <c r="G8" s="69">
        <f>'Basic T2'!BG8</f>
        <v>3.848939096033527</v>
      </c>
      <c r="H8" s="69">
        <f>'Basic T2'!BR8</f>
        <v>2.7041336549563018</v>
      </c>
      <c r="I8" s="69">
        <f>'Basic T2'!CC8</f>
        <v>1.9607594136412263</v>
      </c>
      <c r="J8" s="69">
        <f>'Basic T2'!CN8</f>
        <v>0.36495566149832265</v>
      </c>
      <c r="K8" s="309">
        <f>SUM(B8:J8)</f>
        <v>18.739880655007713</v>
      </c>
      <c r="L8" s="97"/>
      <c r="M8" s="97">
        <f t="shared" ref="M8:M33" si="0">B8/B$35*100</f>
        <v>6.8289747125723599</v>
      </c>
      <c r="N8" s="97">
        <f t="shared" ref="N8:N33" si="1">C8/C$35*100</f>
        <v>8.1684900640187124</v>
      </c>
      <c r="O8" s="97">
        <f t="shared" ref="O8:O33" si="2">D8/D$35*100</f>
        <v>9.931682896373859</v>
      </c>
      <c r="P8" s="97">
        <f t="shared" ref="P8:P33" si="3">E8/E$35*100</f>
        <v>6.9065156017905069</v>
      </c>
      <c r="Q8" s="97">
        <f t="shared" ref="Q8:Q33" si="4">F8/F$35*100</f>
        <v>9.6351700729498049</v>
      </c>
      <c r="R8" s="97">
        <f t="shared" ref="R8:R33" si="5">G8/G$35*100</f>
        <v>6.4050317907572998</v>
      </c>
      <c r="S8" s="97">
        <f t="shared" ref="S8:S33" si="6">H8/H$35*100</f>
        <v>5.0984726297977776</v>
      </c>
      <c r="T8" s="97">
        <f t="shared" ref="T8:T33" si="7">I8/I$35*100</f>
        <v>5.5665124413744227</v>
      </c>
      <c r="U8" s="97">
        <f t="shared" ref="U8:U33" si="8">J8/J$35*100</f>
        <v>3.5256863479556908</v>
      </c>
      <c r="V8" s="97">
        <f t="shared" ref="V8:V33" si="9">K8/K$35*100</f>
        <v>6.9646601287421213</v>
      </c>
      <c r="W8" s="97"/>
      <c r="X8" s="97">
        <f t="shared" ref="X8:X32" si="10">IF($K8&gt;0,B8/$K8*100,0)</f>
        <v>1.423672130915167</v>
      </c>
      <c r="Y8" s="97">
        <f t="shared" ref="Y8:AG23" si="11">IF($K8&gt;0,C8/$K8*100,0)</f>
        <v>12.047003795542699</v>
      </c>
      <c r="Z8" s="97">
        <f t="shared" si="11"/>
        <v>26.229828872096128</v>
      </c>
      <c r="AA8" s="97">
        <f t="shared" si="11"/>
        <v>5.4636030111031619</v>
      </c>
      <c r="AB8" s="97">
        <f t="shared" si="11"/>
        <v>7.4567866902404827</v>
      </c>
      <c r="AC8" s="97">
        <f t="shared" si="11"/>
        <v>20.538759914700975</v>
      </c>
      <c r="AD8" s="97">
        <f t="shared" si="11"/>
        <v>14.429833918038836</v>
      </c>
      <c r="AE8" s="97">
        <f t="shared" si="11"/>
        <v>10.463030420192499</v>
      </c>
      <c r="AF8" s="97">
        <f>IF($K8&gt;0,J8/$K8*100,0)</f>
        <v>1.9474812471700476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0.13231448505087734</v>
      </c>
      <c r="C9" s="69">
        <f>'Basic T2'!O9</f>
        <v>1.1973161406730861</v>
      </c>
      <c r="D9" s="69">
        <f>'Basic T2'!Z9</f>
        <v>2.6152848304045859</v>
      </c>
      <c r="E9" s="69">
        <f>'Basic T2'!AK9</f>
        <v>0.83472609832986888</v>
      </c>
      <c r="F9" s="69">
        <f>'Basic T2'!AV9</f>
        <v>0.78824141711051265</v>
      </c>
      <c r="G9" s="69">
        <f>'Basic T2'!BG9</f>
        <v>2.1516250886694035</v>
      </c>
      <c r="H9" s="69">
        <f>'Basic T2'!BR9</f>
        <v>2.4334461311589752</v>
      </c>
      <c r="I9" s="69">
        <f>'Basic T2'!CC9</f>
        <v>1.8322279841019111</v>
      </c>
      <c r="J9" s="69">
        <f>'Basic T2'!CN9</f>
        <v>0.38032531720300322</v>
      </c>
      <c r="K9" s="309">
        <f>SUM(B9:J9)</f>
        <v>12.365507492702223</v>
      </c>
      <c r="L9" s="97"/>
      <c r="M9" s="97">
        <f t="shared" si="0"/>
        <v>3.3867730178474851</v>
      </c>
      <c r="N9" s="97">
        <f t="shared" si="1"/>
        <v>4.3321626558990838</v>
      </c>
      <c r="O9" s="97">
        <f t="shared" si="2"/>
        <v>5.2842038304547589</v>
      </c>
      <c r="P9" s="97">
        <f t="shared" si="3"/>
        <v>5.6306305587283427</v>
      </c>
      <c r="Q9" s="97">
        <f t="shared" si="4"/>
        <v>5.4350068392713187</v>
      </c>
      <c r="R9" s="97">
        <f t="shared" si="5"/>
        <v>3.5805261530172259</v>
      </c>
      <c r="S9" s="97">
        <f t="shared" si="6"/>
        <v>4.5881084587151522</v>
      </c>
      <c r="T9" s="97">
        <f t="shared" si="7"/>
        <v>5.2016171887184273</v>
      </c>
      <c r="U9" s="97">
        <f t="shared" si="8"/>
        <v>3.6741662621137579</v>
      </c>
      <c r="V9" s="97">
        <f t="shared" si="9"/>
        <v>4.5956299611263285</v>
      </c>
      <c r="W9" s="97"/>
      <c r="X9" s="97">
        <f t="shared" si="10"/>
        <v>1.0700287483466864</v>
      </c>
      <c r="Y9" s="97">
        <f t="shared" si="11"/>
        <v>9.682709273191648</v>
      </c>
      <c r="Z9" s="97">
        <f t="shared" si="11"/>
        <v>21.149838224982307</v>
      </c>
      <c r="AA9" s="97">
        <f t="shared" si="11"/>
        <v>6.7504394690027958</v>
      </c>
      <c r="AB9" s="97">
        <f t="shared" si="11"/>
        <v>6.374517322283058</v>
      </c>
      <c r="AC9" s="97">
        <f t="shared" si="11"/>
        <v>17.400216610108661</v>
      </c>
      <c r="AD9" s="97">
        <f t="shared" si="11"/>
        <v>19.679306592108144</v>
      </c>
      <c r="AE9" s="97">
        <f t="shared" si="11"/>
        <v>14.817248585901071</v>
      </c>
      <c r="AF9" s="97">
        <f t="shared" si="11"/>
        <v>3.0756951740756344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0.64172664638444188</v>
      </c>
      <c r="C10" s="69">
        <f>'Basic T2'!O10</f>
        <v>2.6457474186812302</v>
      </c>
      <c r="D10" s="69">
        <f>'Basic T2'!Z10</f>
        <v>4.0375332275140732</v>
      </c>
      <c r="E10" s="69">
        <f>'Basic T2'!AK10</f>
        <v>0.45964625809987125</v>
      </c>
      <c r="F10" s="69">
        <f>'Basic T2'!AV10</f>
        <v>1.1080461210169876</v>
      </c>
      <c r="G10" s="69">
        <f>'Basic T2'!BG10</f>
        <v>2.1902654560576158</v>
      </c>
      <c r="H10" s="69">
        <f>'Basic T2'!BR10</f>
        <v>1.3936514805711997</v>
      </c>
      <c r="I10" s="69">
        <f>'Basic T2'!CC10</f>
        <v>0.80728056861256492</v>
      </c>
      <c r="J10" s="69">
        <f>'Basic T2'!CN10</f>
        <v>0.18026512851039145</v>
      </c>
      <c r="K10" s="309">
        <f t="shared" ref="K10:K32" si="12">SUM(B10:J10)</f>
        <v>13.464162305448378</v>
      </c>
      <c r="L10" s="97"/>
      <c r="M10" s="97">
        <f t="shared" si="0"/>
        <v>16.425884815051631</v>
      </c>
      <c r="N10" s="97">
        <f t="shared" si="1"/>
        <v>9.5729171058437643</v>
      </c>
      <c r="O10" s="97">
        <f t="shared" si="2"/>
        <v>8.1578680449569525</v>
      </c>
      <c r="P10" s="97">
        <f t="shared" si="3"/>
        <v>3.1005359389631781</v>
      </c>
      <c r="Q10" s="97">
        <f t="shared" si="4"/>
        <v>7.6400936505358192</v>
      </c>
      <c r="R10" s="97">
        <f t="shared" si="5"/>
        <v>3.6448277112785901</v>
      </c>
      <c r="S10" s="97">
        <f t="shared" si="6"/>
        <v>2.6276415428453497</v>
      </c>
      <c r="T10" s="97">
        <f t="shared" si="7"/>
        <v>2.2918351418324039</v>
      </c>
      <c r="U10" s="97">
        <f t="shared" si="8"/>
        <v>1.7414671688946695</v>
      </c>
      <c r="V10" s="97">
        <f t="shared" si="9"/>
        <v>5.0039440539665661</v>
      </c>
      <c r="W10" s="97"/>
      <c r="X10" s="97">
        <f t="shared" si="10"/>
        <v>4.7661832338782943</v>
      </c>
      <c r="Y10" s="97">
        <f t="shared" si="11"/>
        <v>19.650293561973832</v>
      </c>
      <c r="Z10" s="97">
        <f t="shared" si="11"/>
        <v>29.987259035642001</v>
      </c>
      <c r="AA10" s="97">
        <f t="shared" si="11"/>
        <v>3.4138496526729472</v>
      </c>
      <c r="AB10" s="97">
        <f t="shared" si="11"/>
        <v>8.2295956917320296</v>
      </c>
      <c r="AC10" s="97">
        <f t="shared" si="11"/>
        <v>16.267372647248227</v>
      </c>
      <c r="AD10" s="97">
        <f t="shared" si="11"/>
        <v>10.350822048596724</v>
      </c>
      <c r="AE10" s="97">
        <f t="shared" si="11"/>
        <v>5.9957727060813326</v>
      </c>
      <c r="AF10" s="97">
        <f t="shared" si="11"/>
        <v>1.3388514221745957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0.84631359908567516</v>
      </c>
      <c r="C11" s="69">
        <f>'Basic T2'!O11</f>
        <v>2.395905692417978</v>
      </c>
      <c r="D11" s="69">
        <f>'Basic T2'!Z11</f>
        <v>4.4580068421556014</v>
      </c>
      <c r="E11" s="69">
        <f>'Basic T2'!AK11</f>
        <v>1.4412319513007357</v>
      </c>
      <c r="F11" s="69">
        <f>'Basic T2'!AV11</f>
        <v>0.33985906844661057</v>
      </c>
      <c r="G11" s="69">
        <f>'Basic T2'!BG11</f>
        <v>1.3932482793612844</v>
      </c>
      <c r="H11" s="69">
        <f>'Basic T2'!BR11</f>
        <v>0.95729860858259685</v>
      </c>
      <c r="I11" s="69">
        <f>'Basic T2'!CC11</f>
        <v>0.50382396271459373</v>
      </c>
      <c r="J11" s="69">
        <f>'Basic T2'!CN11</f>
        <v>6.2509561945498268E-2</v>
      </c>
      <c r="K11" s="309">
        <f t="shared" si="12"/>
        <v>12.398197566010575</v>
      </c>
      <c r="L11" s="97"/>
      <c r="M11" s="97">
        <f t="shared" si="0"/>
        <v>21.662572022395164</v>
      </c>
      <c r="N11" s="97">
        <f t="shared" si="1"/>
        <v>8.6689328032563431</v>
      </c>
      <c r="O11" s="97">
        <f t="shared" si="2"/>
        <v>9.0074383323929847</v>
      </c>
      <c r="P11" s="97">
        <f t="shared" si="3"/>
        <v>9.7218053723805813</v>
      </c>
      <c r="Q11" s="97">
        <f t="shared" si="4"/>
        <v>2.3433637478309977</v>
      </c>
      <c r="R11" s="97">
        <f t="shared" si="5"/>
        <v>2.3185088927292297</v>
      </c>
      <c r="S11" s="97">
        <f t="shared" si="6"/>
        <v>1.8049258569213502</v>
      </c>
      <c r="T11" s="97">
        <f t="shared" si="7"/>
        <v>1.4303347658064671</v>
      </c>
      <c r="U11" s="97">
        <f t="shared" si="8"/>
        <v>0.60387913496978796</v>
      </c>
      <c r="V11" s="97">
        <f t="shared" si="9"/>
        <v>4.6077791980594629</v>
      </c>
      <c r="W11" s="97"/>
      <c r="X11" s="97">
        <f t="shared" si="10"/>
        <v>6.8261018956967412</v>
      </c>
      <c r="Y11" s="97">
        <f t="shared" si="11"/>
        <v>19.324629081458649</v>
      </c>
      <c r="Z11" s="97">
        <f t="shared" si="11"/>
        <v>35.956894689088863</v>
      </c>
      <c r="AA11" s="97">
        <f t="shared" si="11"/>
        <v>11.624528030202114</v>
      </c>
      <c r="AB11" s="97">
        <f t="shared" si="11"/>
        <v>2.741197392904335</v>
      </c>
      <c r="AC11" s="97">
        <f t="shared" si="11"/>
        <v>11.23750667742905</v>
      </c>
      <c r="AD11" s="97">
        <f t="shared" si="11"/>
        <v>7.7212724146856067</v>
      </c>
      <c r="AE11" s="97">
        <f t="shared" si="11"/>
        <v>4.0636871612355785</v>
      </c>
      <c r="AF11" s="97">
        <f t="shared" si="11"/>
        <v>0.5041826572990501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1.0899779263614282</v>
      </c>
      <c r="C12" s="69">
        <f>'Basic T2'!O12</f>
        <v>6.2001138730667957</v>
      </c>
      <c r="D12" s="69">
        <f>'Basic T2'!Z12</f>
        <v>3.3543684896227779</v>
      </c>
      <c r="E12" s="69">
        <f>'Basic T2'!AK12</f>
        <v>0.30789131986595308</v>
      </c>
      <c r="F12" s="69">
        <f>'Basic T2'!AV12</f>
        <v>0.14578294574906386</v>
      </c>
      <c r="G12" s="69">
        <f>'Basic T2'!BG12</f>
        <v>0.62631605080403241</v>
      </c>
      <c r="H12" s="69">
        <f>'Basic T2'!BR12</f>
        <v>0.40536893672174423</v>
      </c>
      <c r="I12" s="69">
        <f>'Basic T2'!CC12</f>
        <v>0.36575358670790864</v>
      </c>
      <c r="J12" s="69">
        <f>'Basic T2'!CN12</f>
        <v>6.838337255722414E-2</v>
      </c>
      <c r="K12" s="309">
        <f t="shared" si="12"/>
        <v>12.563956501456929</v>
      </c>
      <c r="L12" s="97"/>
      <c r="M12" s="97">
        <f t="shared" si="0"/>
        <v>27.89949890694723</v>
      </c>
      <c r="N12" s="97">
        <f t="shared" si="1"/>
        <v>22.43342495000709</v>
      </c>
      <c r="O12" s="97">
        <f t="shared" si="2"/>
        <v>6.7775282506721588</v>
      </c>
      <c r="P12" s="97">
        <f t="shared" si="3"/>
        <v>2.0768756097037016</v>
      </c>
      <c r="Q12" s="97">
        <f t="shared" si="4"/>
        <v>1.0051886262203293</v>
      </c>
      <c r="R12" s="97">
        <f t="shared" si="5"/>
        <v>1.0422545320593579</v>
      </c>
      <c r="S12" s="97">
        <f t="shared" si="6"/>
        <v>0.76429743960989183</v>
      </c>
      <c r="T12" s="97">
        <f t="shared" si="7"/>
        <v>1.0383588505159806</v>
      </c>
      <c r="U12" s="97">
        <f t="shared" si="8"/>
        <v>0.66062360030899547</v>
      </c>
      <c r="V12" s="97">
        <f t="shared" si="9"/>
        <v>4.6693833603238293</v>
      </c>
      <c r="W12" s="97"/>
      <c r="X12" s="97">
        <f t="shared" si="10"/>
        <v>8.6754353712943324</v>
      </c>
      <c r="Y12" s="97">
        <f t="shared" si="11"/>
        <v>49.348418806988263</v>
      </c>
      <c r="Z12" s="97">
        <f t="shared" si="11"/>
        <v>26.698345296195527</v>
      </c>
      <c r="AA12" s="97">
        <f t="shared" si="11"/>
        <v>2.4505920553788108</v>
      </c>
      <c r="AB12" s="97">
        <f t="shared" si="11"/>
        <v>1.1603267309319221</v>
      </c>
      <c r="AC12" s="97">
        <f t="shared" si="11"/>
        <v>4.9850224388424476</v>
      </c>
      <c r="AD12" s="97">
        <f t="shared" si="11"/>
        <v>3.2264433315630892</v>
      </c>
      <c r="AE12" s="97">
        <f t="shared" si="11"/>
        <v>2.9111338189167997</v>
      </c>
      <c r="AF12" s="97">
        <f t="shared" si="11"/>
        <v>0.54428214988880563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0.25944458006828514</v>
      </c>
      <c r="C13" s="69">
        <f>'Basic T2'!O13</f>
        <v>3.6479479073151868</v>
      </c>
      <c r="D13" s="69">
        <f>'Basic T2'!Z13</f>
        <v>5.4434437947154644</v>
      </c>
      <c r="E13" s="69">
        <f>'Basic T2'!AK13</f>
        <v>0.57115331388031421</v>
      </c>
      <c r="F13" s="69">
        <f>'Basic T2'!AV13</f>
        <v>0.92386319667292771</v>
      </c>
      <c r="G13" s="69">
        <f>'Basic T2'!BG13</f>
        <v>2.5757476581764225</v>
      </c>
      <c r="H13" s="69">
        <f>'Basic T2'!BR13</f>
        <v>1.5671690849805673</v>
      </c>
      <c r="I13" s="69">
        <f>'Basic T2'!CC13</f>
        <v>1.0429057349400856</v>
      </c>
      <c r="J13" s="69">
        <f>'Basic T2'!CN13</f>
        <v>0.1950948074864601</v>
      </c>
      <c r="K13" s="309">
        <f t="shared" si="12"/>
        <v>16.22677007823571</v>
      </c>
      <c r="L13" s="97"/>
      <c r="M13" s="97">
        <f t="shared" si="0"/>
        <v>6.6408443721348496</v>
      </c>
      <c r="N13" s="97">
        <f t="shared" si="1"/>
        <v>13.19910686734076</v>
      </c>
      <c r="O13" s="97">
        <f t="shared" si="2"/>
        <v>10.998521543999779</v>
      </c>
      <c r="P13" s="97">
        <f t="shared" si="3"/>
        <v>3.8527048684448473</v>
      </c>
      <c r="Q13" s="97">
        <f t="shared" si="4"/>
        <v>6.3701331641197498</v>
      </c>
      <c r="R13" s="97">
        <f t="shared" si="5"/>
        <v>4.2863098698002746</v>
      </c>
      <c r="S13" s="97">
        <f t="shared" si="6"/>
        <v>2.9547979891429472</v>
      </c>
      <c r="T13" s="97">
        <f t="shared" si="7"/>
        <v>2.9607649507309555</v>
      </c>
      <c r="U13" s="97">
        <f t="shared" si="8"/>
        <v>1.8847305902534064</v>
      </c>
      <c r="V13" s="97">
        <f t="shared" si="9"/>
        <v>6.0306647978547341</v>
      </c>
      <c r="W13" s="97"/>
      <c r="X13" s="97">
        <f t="shared" si="10"/>
        <v>1.5988676663155985</v>
      </c>
      <c r="Y13" s="97">
        <f t="shared" si="11"/>
        <v>22.48104761284581</v>
      </c>
      <c r="Z13" s="97">
        <f t="shared" si="11"/>
        <v>33.5460708968603</v>
      </c>
      <c r="AA13" s="97">
        <f t="shared" si="11"/>
        <v>3.5198213268972016</v>
      </c>
      <c r="AB13" s="97">
        <f t="shared" si="11"/>
        <v>5.6934509592396756</v>
      </c>
      <c r="AC13" s="97">
        <f t="shared" si="11"/>
        <v>15.873446445335201</v>
      </c>
      <c r="AD13" s="97">
        <f t="shared" si="11"/>
        <v>9.6579237730282852</v>
      </c>
      <c r="AE13" s="97">
        <f t="shared" si="11"/>
        <v>6.427069157397451</v>
      </c>
      <c r="AF13" s="97">
        <f t="shared" si="11"/>
        <v>1.2023021620805032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0.10180116065894276</v>
      </c>
      <c r="C14" s="69">
        <f>'Basic T2'!O14</f>
        <v>0.53797435673404148</v>
      </c>
      <c r="D14" s="69">
        <f>'Basic T2'!Z14</f>
        <v>1.0423695030045941</v>
      </c>
      <c r="E14" s="69">
        <f>'Basic T2'!AK14</f>
        <v>0.2053928605533884</v>
      </c>
      <c r="F14" s="69">
        <f>'Basic T2'!AV14</f>
        <v>0.48233815418682524</v>
      </c>
      <c r="G14" s="69">
        <f>'Basic T2'!BG14</f>
        <v>0.91160628120888365</v>
      </c>
      <c r="H14" s="69">
        <f>'Basic T2'!BR14</f>
        <v>0.63987200456676052</v>
      </c>
      <c r="I14" s="69">
        <f>'Basic T2'!CC14</f>
        <v>0.52672559919013773</v>
      </c>
      <c r="J14" s="69">
        <f>'Basic T2'!CN14</f>
        <v>0.11031078847889908</v>
      </c>
      <c r="K14" s="309">
        <f t="shared" si="12"/>
        <v>4.5583907085824729</v>
      </c>
      <c r="L14" s="97"/>
      <c r="M14" s="97">
        <f t="shared" si="0"/>
        <v>2.6057420997609673</v>
      </c>
      <c r="N14" s="97">
        <f t="shared" si="1"/>
        <v>1.946513822794016</v>
      </c>
      <c r="O14" s="97">
        <f t="shared" si="2"/>
        <v>2.1061158832454954</v>
      </c>
      <c r="P14" s="97">
        <f t="shared" si="3"/>
        <v>1.3854740129612111</v>
      </c>
      <c r="Q14" s="97">
        <f t="shared" si="4"/>
        <v>3.3257719144683811</v>
      </c>
      <c r="R14" s="97">
        <f t="shared" si="5"/>
        <v>1.5170069118043739</v>
      </c>
      <c r="S14" s="97">
        <f t="shared" si="6"/>
        <v>1.2064381122131282</v>
      </c>
      <c r="T14" s="97">
        <f t="shared" si="7"/>
        <v>1.4953515360853915</v>
      </c>
      <c r="U14" s="97">
        <f t="shared" si="8"/>
        <v>1.0656670987800798</v>
      </c>
      <c r="V14" s="97">
        <f t="shared" si="9"/>
        <v>1.6941218892346159</v>
      </c>
      <c r="W14" s="97"/>
      <c r="X14" s="97">
        <f t="shared" si="10"/>
        <v>2.2332697473095711</v>
      </c>
      <c r="Y14" s="97">
        <f t="shared" si="11"/>
        <v>11.801848308464455</v>
      </c>
      <c r="Z14" s="97">
        <f t="shared" si="11"/>
        <v>22.867050449230593</v>
      </c>
      <c r="AA14" s="97">
        <f t="shared" si="11"/>
        <v>4.5058195684428206</v>
      </c>
      <c r="AB14" s="97">
        <f t="shared" si="11"/>
        <v>10.581325406764407</v>
      </c>
      <c r="AC14" s="97">
        <f t="shared" si="11"/>
        <v>19.998423555324564</v>
      </c>
      <c r="AD14" s="97">
        <f t="shared" si="11"/>
        <v>14.037234749579905</v>
      </c>
      <c r="AE14" s="97">
        <f t="shared" si="11"/>
        <v>11.555077940081491</v>
      </c>
      <c r="AF14" s="97">
        <f t="shared" si="11"/>
        <v>2.4199502748021908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2.5944603703169925E-2</v>
      </c>
      <c r="C15" s="69">
        <f>'Basic T2'!O15</f>
        <v>0.58182971498538294</v>
      </c>
      <c r="D15" s="69">
        <f>'Basic T2'!Z15</f>
        <v>1.5718307064306991</v>
      </c>
      <c r="E15" s="69">
        <f>'Basic T2'!AK15</f>
        <v>0.78989189716321484</v>
      </c>
      <c r="F15" s="69">
        <f>'Basic T2'!AV15</f>
        <v>0.26511384620269846</v>
      </c>
      <c r="G15" s="69">
        <f>'Basic T2'!BG15</f>
        <v>1.0772171569488691</v>
      </c>
      <c r="H15" s="69">
        <f>'Basic T2'!BR15</f>
        <v>0.74506125455359895</v>
      </c>
      <c r="I15" s="69">
        <f>'Basic T2'!CC15</f>
        <v>0.2456250010309497</v>
      </c>
      <c r="J15" s="69">
        <f>'Basic T2'!CN15</f>
        <v>3.187727373904594E-2</v>
      </c>
      <c r="K15" s="309">
        <f t="shared" si="12"/>
        <v>5.3343914547576299</v>
      </c>
      <c r="L15" s="97"/>
      <c r="M15" s="97">
        <f t="shared" si="0"/>
        <v>0.66408816651370262</v>
      </c>
      <c r="N15" s="97">
        <f t="shared" si="1"/>
        <v>2.1051925032390426</v>
      </c>
      <c r="O15" s="97">
        <f t="shared" si="2"/>
        <v>3.1758964619018526</v>
      </c>
      <c r="P15" s="97">
        <f t="shared" si="3"/>
        <v>5.3282022248470478</v>
      </c>
      <c r="Q15" s="97">
        <f t="shared" si="4"/>
        <v>1.8279876393442227</v>
      </c>
      <c r="R15" s="97">
        <f t="shared" si="5"/>
        <v>1.7926004968270359</v>
      </c>
      <c r="S15" s="97">
        <f t="shared" si="6"/>
        <v>1.4047657766108845</v>
      </c>
      <c r="T15" s="97">
        <f t="shared" si="7"/>
        <v>0.69731891360005804</v>
      </c>
      <c r="U15" s="97">
        <f t="shared" si="8"/>
        <v>0.30795321374215007</v>
      </c>
      <c r="V15" s="97">
        <f t="shared" si="9"/>
        <v>1.9825218826100288</v>
      </c>
      <c r="W15" s="97"/>
      <c r="X15" s="97">
        <f t="shared" si="10"/>
        <v>0.48636482573903511</v>
      </c>
      <c r="Y15" s="97">
        <f t="shared" si="11"/>
        <v>10.907143203119475</v>
      </c>
      <c r="Z15" s="97">
        <f t="shared" si="11"/>
        <v>29.465979760986922</v>
      </c>
      <c r="AA15" s="97">
        <f t="shared" si="11"/>
        <v>14.807535289873169</v>
      </c>
      <c r="AB15" s="97">
        <f t="shared" si="11"/>
        <v>4.9698985995159592</v>
      </c>
      <c r="AC15" s="97">
        <f t="shared" si="11"/>
        <v>20.193815284930434</v>
      </c>
      <c r="AD15" s="97">
        <f t="shared" si="11"/>
        <v>13.967127475976564</v>
      </c>
      <c r="AE15" s="97">
        <f t="shared" si="11"/>
        <v>4.6045552358532289</v>
      </c>
      <c r="AF15" s="97">
        <f t="shared" si="11"/>
        <v>0.59758032400519234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6.3751571976465582E-3</v>
      </c>
      <c r="C16" s="69">
        <f>'Basic T2'!O16</f>
        <v>0.10144906764180285</v>
      </c>
      <c r="D16" s="69">
        <f>'Basic T2'!Z16</f>
        <v>0.42033127758829153</v>
      </c>
      <c r="E16" s="69">
        <f>'Basic T2'!AK16</f>
        <v>0.11200265847311168</v>
      </c>
      <c r="F16" s="69">
        <f>'Basic T2'!AV16</f>
        <v>8.9335726435547838E-2</v>
      </c>
      <c r="G16" s="69">
        <f>'Basic T2'!BG16</f>
        <v>0.36978737060078226</v>
      </c>
      <c r="H16" s="69">
        <f>'Basic T2'!BR16</f>
        <v>0.39801231277707844</v>
      </c>
      <c r="I16" s="69">
        <f>'Basic T2'!CC16</f>
        <v>0.25099623236952096</v>
      </c>
      <c r="J16" s="69">
        <f>'Basic T2'!CN16</f>
        <v>2.9990723074915415E-2</v>
      </c>
      <c r="K16" s="309">
        <f t="shared" si="12"/>
        <v>1.7782805261586976</v>
      </c>
      <c r="L16" s="97"/>
      <c r="M16" s="97">
        <f t="shared" si="0"/>
        <v>0.16318100299618241</v>
      </c>
      <c r="N16" s="97">
        <f t="shared" si="1"/>
        <v>0.3670658461737028</v>
      </c>
      <c r="O16" s="97">
        <f t="shared" si="2"/>
        <v>0.84928269428626058</v>
      </c>
      <c r="P16" s="97">
        <f t="shared" si="3"/>
        <v>0.75551200893241599</v>
      </c>
      <c r="Q16" s="97">
        <f t="shared" si="4"/>
        <v>0.61597915769046752</v>
      </c>
      <c r="R16" s="97">
        <f t="shared" si="5"/>
        <v>0.61536433947717906</v>
      </c>
      <c r="S16" s="97">
        <f t="shared" si="6"/>
        <v>0.75042699139412139</v>
      </c>
      <c r="T16" s="97">
        <f t="shared" si="7"/>
        <v>0.71256761054046103</v>
      </c>
      <c r="U16" s="97">
        <f t="shared" si="8"/>
        <v>0.28972802470426934</v>
      </c>
      <c r="V16" s="97">
        <f t="shared" si="9"/>
        <v>0.66089639023109059</v>
      </c>
      <c r="W16" s="97"/>
      <c r="X16" s="97">
        <f t="shared" si="10"/>
        <v>0.35850120967233856</v>
      </c>
      <c r="Y16" s="97">
        <f t="shared" si="11"/>
        <v>5.7048967330787335</v>
      </c>
      <c r="Z16" s="97">
        <f t="shared" si="11"/>
        <v>23.636949930293522</v>
      </c>
      <c r="AA16" s="97">
        <f t="shared" si="11"/>
        <v>6.2983683859515152</v>
      </c>
      <c r="AB16" s="97">
        <f t="shared" si="11"/>
        <v>5.0237139259756658</v>
      </c>
      <c r="AC16" s="97">
        <f t="shared" si="11"/>
        <v>20.794658950664438</v>
      </c>
      <c r="AD16" s="97">
        <f t="shared" si="11"/>
        <v>22.381863093155133</v>
      </c>
      <c r="AE16" s="97">
        <f t="shared" si="11"/>
        <v>14.114546533988278</v>
      </c>
      <c r="AF16" s="97">
        <f t="shared" si="11"/>
        <v>1.6865012372203743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7.0471432539494339E-2</v>
      </c>
      <c r="C17" s="69">
        <f>'Basic T2'!O17</f>
        <v>1.1505898866771824</v>
      </c>
      <c r="D17" s="69">
        <f>'Basic T2'!Z17</f>
        <v>1.9748263961349195</v>
      </c>
      <c r="E17" s="69">
        <f>'Basic T2'!AK17</f>
        <v>0.26328390170726851</v>
      </c>
      <c r="F17" s="69">
        <f>'Basic T2'!AV17</f>
        <v>0.32751550256431688</v>
      </c>
      <c r="G17" s="69">
        <f>'Basic T2'!BG17</f>
        <v>0.93687817207626345</v>
      </c>
      <c r="H17" s="69">
        <f>'Basic T2'!BR17</f>
        <v>0.388332100983941</v>
      </c>
      <c r="I17" s="69">
        <f>'Basic T2'!CC17</f>
        <v>0.35560880220051555</v>
      </c>
      <c r="J17" s="69">
        <f>'Basic T2'!CN17</f>
        <v>9.2747773150809246E-2</v>
      </c>
      <c r="K17" s="309">
        <f t="shared" si="12"/>
        <v>5.5602539680347114</v>
      </c>
      <c r="L17" s="97"/>
      <c r="M17" s="97">
        <f t="shared" si="0"/>
        <v>1.8038141943570685</v>
      </c>
      <c r="N17" s="97">
        <f t="shared" si="1"/>
        <v>4.1630964203956413</v>
      </c>
      <c r="O17" s="97">
        <f t="shared" si="2"/>
        <v>3.9901524627911944</v>
      </c>
      <c r="P17" s="97">
        <f t="shared" si="3"/>
        <v>1.7759770367073582</v>
      </c>
      <c r="Q17" s="97">
        <f t="shared" si="4"/>
        <v>2.2582535727818525</v>
      </c>
      <c r="R17" s="97">
        <f t="shared" si="5"/>
        <v>1.5590619457707275</v>
      </c>
      <c r="S17" s="97">
        <f t="shared" si="6"/>
        <v>0.73217556554928653</v>
      </c>
      <c r="T17" s="97">
        <f t="shared" si="7"/>
        <v>1.0095582394962961</v>
      </c>
      <c r="U17" s="97">
        <f t="shared" si="8"/>
        <v>0.89599804058006749</v>
      </c>
      <c r="V17" s="97">
        <f t="shared" si="9"/>
        <v>2.0664634866019425</v>
      </c>
      <c r="W17" s="97"/>
      <c r="X17" s="97">
        <f t="shared" si="10"/>
        <v>1.2674139157064921</v>
      </c>
      <c r="Y17" s="97">
        <f t="shared" si="11"/>
        <v>20.693117495923698</v>
      </c>
      <c r="Z17" s="97">
        <f t="shared" si="11"/>
        <v>35.516838034521072</v>
      </c>
      <c r="AA17" s="97">
        <f t="shared" si="11"/>
        <v>4.7351056843960491</v>
      </c>
      <c r="AB17" s="97">
        <f t="shared" si="11"/>
        <v>5.8902975376155027</v>
      </c>
      <c r="AC17" s="97">
        <f t="shared" si="11"/>
        <v>16.849557186816881</v>
      </c>
      <c r="AD17" s="97">
        <f t="shared" si="11"/>
        <v>6.9840712891249126</v>
      </c>
      <c r="AE17" s="97">
        <f t="shared" si="11"/>
        <v>6.3955496321727647</v>
      </c>
      <c r="AF17" s="97">
        <f t="shared" si="11"/>
        <v>1.6680492237226212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0.17237647932302522</v>
      </c>
      <c r="C18" s="69">
        <f>'Basic T2'!O18</f>
        <v>1.9943339679285161</v>
      </c>
      <c r="D18" s="69">
        <f>'Basic T2'!Z18</f>
        <v>3.6090919494367508</v>
      </c>
      <c r="E18" s="69">
        <f>'Basic T2'!AK18</f>
        <v>1.0494315985919145</v>
      </c>
      <c r="F18" s="69">
        <f>'Basic T2'!AV18</f>
        <v>0.89778771954450132</v>
      </c>
      <c r="G18" s="69">
        <f>'Basic T2'!BG18</f>
        <v>3.1237854459069934</v>
      </c>
      <c r="H18" s="69">
        <f>'Basic T2'!BR18</f>
        <v>2.2566668964324665</v>
      </c>
      <c r="I18" s="69">
        <f>'Basic T2'!CC18</f>
        <v>1.451968234222909</v>
      </c>
      <c r="J18" s="69">
        <f>'Basic T2'!CN18</f>
        <v>0.28121538733356799</v>
      </c>
      <c r="K18" s="309">
        <f t="shared" si="12"/>
        <v>14.836657678720643</v>
      </c>
      <c r="L18" s="97"/>
      <c r="M18" s="97">
        <f t="shared" si="0"/>
        <v>4.4122154037653916</v>
      </c>
      <c r="N18" s="97">
        <f t="shared" si="1"/>
        <v>7.2159547890116986</v>
      </c>
      <c r="O18" s="97">
        <f t="shared" si="2"/>
        <v>7.2921990300868265</v>
      </c>
      <c r="P18" s="97">
        <f t="shared" si="3"/>
        <v>7.0789228228870513</v>
      </c>
      <c r="Q18" s="97">
        <f t="shared" si="4"/>
        <v>6.1903400278369975</v>
      </c>
      <c r="R18" s="97">
        <f t="shared" si="5"/>
        <v>5.1983012953252974</v>
      </c>
      <c r="S18" s="97">
        <f t="shared" si="6"/>
        <v>4.2548024151630015</v>
      </c>
      <c r="T18" s="97">
        <f t="shared" si="7"/>
        <v>4.1220759589637082</v>
      </c>
      <c r="U18" s="97">
        <f t="shared" si="8"/>
        <v>2.7167060455687415</v>
      </c>
      <c r="V18" s="97">
        <f t="shared" si="9"/>
        <v>5.5140307497726049</v>
      </c>
      <c r="W18" s="97"/>
      <c r="X18" s="97">
        <f t="shared" si="10"/>
        <v>1.1618282436364007</v>
      </c>
      <c r="Y18" s="97">
        <f t="shared" si="11"/>
        <v>13.441935583570642</v>
      </c>
      <c r="Z18" s="97">
        <f t="shared" si="11"/>
        <v>24.32550529633815</v>
      </c>
      <c r="AA18" s="97">
        <f t="shared" si="11"/>
        <v>7.0732345607532165</v>
      </c>
      <c r="AB18" s="97">
        <f t="shared" si="11"/>
        <v>6.0511453386981229</v>
      </c>
      <c r="AC18" s="97">
        <f t="shared" si="11"/>
        <v>21.05450913238537</v>
      </c>
      <c r="AD18" s="97">
        <f t="shared" si="11"/>
        <v>15.210075916687577</v>
      </c>
      <c r="AE18" s="97">
        <f t="shared" si="11"/>
        <v>9.786356642206437</v>
      </c>
      <c r="AF18" s="97">
        <f t="shared" si="11"/>
        <v>1.8954092857240947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0.10899452851518329</v>
      </c>
      <c r="C19" s="69">
        <f>'Basic T2'!O19</f>
        <v>1.3053221058629916</v>
      </c>
      <c r="D19" s="69">
        <f>'Basic T2'!Z19</f>
        <v>3.8830764526081789</v>
      </c>
      <c r="E19" s="69">
        <f>'Basic T2'!AK19</f>
        <v>1.536576500431184</v>
      </c>
      <c r="F19" s="69">
        <f>'Basic T2'!AV19</f>
        <v>1.423987677107037</v>
      </c>
      <c r="G19" s="69">
        <f>'Basic T2'!BG19</f>
        <v>4.5926752459058182</v>
      </c>
      <c r="H19" s="69">
        <f>'Basic T2'!BR19</f>
        <v>4.4853009487961701</v>
      </c>
      <c r="I19" s="69">
        <f>'Basic T2'!CC19</f>
        <v>2.4915187735675897</v>
      </c>
      <c r="J19" s="69">
        <f>'Basic T2'!CN19</f>
        <v>0.43769607013778433</v>
      </c>
      <c r="K19" s="309">
        <f t="shared" si="12"/>
        <v>20.265148302931934</v>
      </c>
      <c r="L19" s="97"/>
      <c r="M19" s="97">
        <f t="shared" si="0"/>
        <v>2.789866340985192</v>
      </c>
      <c r="N19" s="97">
        <f t="shared" si="1"/>
        <v>4.7229528516672712</v>
      </c>
      <c r="O19" s="97">
        <f t="shared" si="2"/>
        <v>7.845786901018549</v>
      </c>
      <c r="P19" s="97">
        <f t="shared" si="3"/>
        <v>10.364950390867742</v>
      </c>
      <c r="Q19" s="97">
        <f t="shared" si="4"/>
        <v>9.8185436544115916</v>
      </c>
      <c r="R19" s="97">
        <f t="shared" si="5"/>
        <v>7.6426854831154314</v>
      </c>
      <c r="S19" s="97">
        <f t="shared" si="6"/>
        <v>8.4567506794381497</v>
      </c>
      <c r="T19" s="97">
        <f t="shared" si="7"/>
        <v>7.0733156523402272</v>
      </c>
      <c r="U19" s="97">
        <f t="shared" si="8"/>
        <v>4.228401479519821</v>
      </c>
      <c r="V19" s="97">
        <f t="shared" si="9"/>
        <v>7.5315245057742883</v>
      </c>
      <c r="W19" s="97"/>
      <c r="X19" s="97">
        <f t="shared" si="10"/>
        <v>0.53784224465514585</v>
      </c>
      <c r="Y19" s="97">
        <f t="shared" si="11"/>
        <v>6.441216646187284</v>
      </c>
      <c r="Z19" s="97">
        <f t="shared" si="11"/>
        <v>19.161352261342106</v>
      </c>
      <c r="AA19" s="97">
        <f t="shared" si="11"/>
        <v>7.5823600077423281</v>
      </c>
      <c r="AB19" s="97">
        <f t="shared" si="11"/>
        <v>7.0267814270128808</v>
      </c>
      <c r="AC19" s="97">
        <f t="shared" si="11"/>
        <v>22.662924431899452</v>
      </c>
      <c r="AD19" s="97">
        <f t="shared" si="11"/>
        <v>22.133077349092201</v>
      </c>
      <c r="AE19" s="97">
        <f t="shared" si="11"/>
        <v>12.294599261368939</v>
      </c>
      <c r="AF19" s="97">
        <f t="shared" si="11"/>
        <v>2.159846370699686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1.6652297427166375E-2</v>
      </c>
      <c r="C20" s="69">
        <f>'Basic T2'!O20</f>
        <v>0.26441497861920049</v>
      </c>
      <c r="D20" s="69">
        <f>'Basic T2'!Z20</f>
        <v>0.73243730690759468</v>
      </c>
      <c r="E20" s="69">
        <f>'Basic T2'!AK20</f>
        <v>0.32588415827611572</v>
      </c>
      <c r="F20" s="69">
        <f>'Basic T2'!AV20</f>
        <v>0.26993679755796562</v>
      </c>
      <c r="G20" s="69">
        <f>'Basic T2'!BG20</f>
        <v>0.98178624322288921</v>
      </c>
      <c r="H20" s="69">
        <f>'Basic T2'!BR20</f>
        <v>1.1067554249405402</v>
      </c>
      <c r="I20" s="69">
        <f>'Basic T2'!CC20</f>
        <v>1.0155858445311938</v>
      </c>
      <c r="J20" s="69">
        <f>'Basic T2'!CN20</f>
        <v>0.16359390808126603</v>
      </c>
      <c r="K20" s="309">
        <f t="shared" si="12"/>
        <v>4.8770469595639323</v>
      </c>
      <c r="L20" s="97"/>
      <c r="M20" s="97">
        <f t="shared" si="0"/>
        <v>0.42623868119814906</v>
      </c>
      <c r="N20" s="97">
        <f t="shared" si="1"/>
        <v>0.95671365074098524</v>
      </c>
      <c r="O20" s="97">
        <f t="shared" si="2"/>
        <v>1.4798954124359507</v>
      </c>
      <c r="P20" s="97">
        <f t="shared" si="3"/>
        <v>2.1982459921479873</v>
      </c>
      <c r="Q20" s="97">
        <f t="shared" si="4"/>
        <v>1.8612423923073935</v>
      </c>
      <c r="R20" s="97">
        <f t="shared" si="5"/>
        <v>1.6337936097900803</v>
      </c>
      <c r="S20" s="97">
        <f t="shared" si="6"/>
        <v>2.0867172122195781</v>
      </c>
      <c r="T20" s="97">
        <f t="shared" si="7"/>
        <v>2.8832049457654976</v>
      </c>
      <c r="U20" s="97">
        <f t="shared" si="8"/>
        <v>1.5804133739503277</v>
      </c>
      <c r="V20" s="97">
        <f t="shared" si="9"/>
        <v>1.8125502040591268</v>
      </c>
      <c r="W20" s="97"/>
      <c r="X20" s="97">
        <f t="shared" si="10"/>
        <v>0.34144222036884581</v>
      </c>
      <c r="Y20" s="97">
        <f t="shared" si="11"/>
        <v>5.4216205177331815</v>
      </c>
      <c r="Z20" s="97">
        <f t="shared" si="11"/>
        <v>15.018049097749175</v>
      </c>
      <c r="AA20" s="97">
        <f t="shared" si="11"/>
        <v>6.6819975484766241</v>
      </c>
      <c r="AB20" s="97">
        <f t="shared" si="11"/>
        <v>5.5348410584527423</v>
      </c>
      <c r="AC20" s="97">
        <f t="shared" si="11"/>
        <v>20.130752304888059</v>
      </c>
      <c r="AD20" s="97">
        <f t="shared" si="11"/>
        <v>22.693146777481466</v>
      </c>
      <c r="AE20" s="97">
        <f t="shared" si="11"/>
        <v>20.823786462412894</v>
      </c>
      <c r="AF20" s="97">
        <f t="shared" si="11"/>
        <v>3.3543640124370127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1.6872148968923948E-2</v>
      </c>
      <c r="C21" s="69">
        <f>'Basic T2'!O21</f>
        <v>8.2001924816966512E-2</v>
      </c>
      <c r="D21" s="69">
        <f>'Basic T2'!Z21</f>
        <v>0.67072779392223858</v>
      </c>
      <c r="E21" s="69">
        <f>'Basic T2'!AK21</f>
        <v>0.28804316805366736</v>
      </c>
      <c r="F21" s="69">
        <f>'Basic T2'!AV21</f>
        <v>0.46203636330668196</v>
      </c>
      <c r="G21" s="69">
        <f>'Basic T2'!BG21</f>
        <v>0.8603166500091447</v>
      </c>
      <c r="H21" s="69">
        <f>'Basic T2'!BR21</f>
        <v>1.0814244775540918</v>
      </c>
      <c r="I21" s="69">
        <f>'Basic T2'!CC21</f>
        <v>0.98608286611967433</v>
      </c>
      <c r="J21" s="69">
        <f>'Basic T2'!CN21</f>
        <v>0.75643030860687743</v>
      </c>
      <c r="K21" s="309">
        <f t="shared" si="12"/>
        <v>5.203935701358267</v>
      </c>
      <c r="L21" s="97"/>
      <c r="M21" s="97">
        <f t="shared" si="0"/>
        <v>0.43186608676353683</v>
      </c>
      <c r="N21" s="97">
        <f t="shared" si="1"/>
        <v>0.29670165158234729</v>
      </c>
      <c r="O21" s="97">
        <f t="shared" si="2"/>
        <v>1.3552108499356317</v>
      </c>
      <c r="P21" s="97">
        <f t="shared" si="3"/>
        <v>1.9429902425729249</v>
      </c>
      <c r="Q21" s="97">
        <f t="shared" si="4"/>
        <v>3.1857889474637879</v>
      </c>
      <c r="R21" s="97">
        <f t="shared" si="5"/>
        <v>1.4316556734049175</v>
      </c>
      <c r="S21" s="97">
        <f t="shared" si="6"/>
        <v>2.0389573162913783</v>
      </c>
      <c r="T21" s="97">
        <f t="shared" si="7"/>
        <v>2.7994472469663658</v>
      </c>
      <c r="U21" s="97">
        <f t="shared" si="8"/>
        <v>7.3075616947168118</v>
      </c>
      <c r="V21" s="97">
        <f t="shared" si="9"/>
        <v>1.934038116838406</v>
      </c>
      <c r="W21" s="97"/>
      <c r="X21" s="97">
        <f t="shared" si="10"/>
        <v>0.32421901301586387</v>
      </c>
      <c r="Y21" s="97">
        <f t="shared" si="11"/>
        <v>1.5757674483864854</v>
      </c>
      <c r="Z21" s="97">
        <f t="shared" si="11"/>
        <v>12.888856289042415</v>
      </c>
      <c r="AA21" s="97">
        <f t="shared" si="11"/>
        <v>5.5351023645139561</v>
      </c>
      <c r="AB21" s="97">
        <f t="shared" si="11"/>
        <v>8.8785947756058352</v>
      </c>
      <c r="AC21" s="97">
        <f t="shared" si="11"/>
        <v>16.532038429771443</v>
      </c>
      <c r="AD21" s="97">
        <f t="shared" si="11"/>
        <v>20.780896221908193</v>
      </c>
      <c r="AE21" s="97">
        <f t="shared" si="11"/>
        <v>18.948790352315445</v>
      </c>
      <c r="AF21" s="97">
        <f t="shared" si="11"/>
        <v>14.535735105440356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1.0183878781960753E-2</v>
      </c>
      <c r="C22" s="69">
        <f>'Basic T2'!O22</f>
        <v>0.15914383448997813</v>
      </c>
      <c r="D22" s="69">
        <f>'Basic T2'!Z22</f>
        <v>0.42588738633833173</v>
      </c>
      <c r="E22" s="69">
        <f>'Basic T2'!AK22</f>
        <v>0.17604971151194262</v>
      </c>
      <c r="F22" s="69">
        <f>'Basic T2'!AV22</f>
        <v>0.64579788676659045</v>
      </c>
      <c r="G22" s="69">
        <f>'Basic T2'!BG22</f>
        <v>4.0955403225183122</v>
      </c>
      <c r="H22" s="69">
        <f>'Basic T2'!BR22</f>
        <v>2.1745838836895421</v>
      </c>
      <c r="I22" s="69">
        <f>'Basic T2'!CC22</f>
        <v>1.063703189869549</v>
      </c>
      <c r="J22" s="69">
        <f>'Basic T2'!CN22</f>
        <v>0.38092802099626227</v>
      </c>
      <c r="K22" s="309">
        <f t="shared" si="12"/>
        <v>9.1318181149624689</v>
      </c>
      <c r="L22" s="97"/>
      <c r="M22" s="97">
        <f t="shared" si="0"/>
        <v>0.26067052191989387</v>
      </c>
      <c r="N22" s="97">
        <f t="shared" si="1"/>
        <v>0.57581866081458855</v>
      </c>
      <c r="O22" s="97">
        <f t="shared" si="2"/>
        <v>0.86050885626986517</v>
      </c>
      <c r="P22" s="97">
        <f t="shared" si="3"/>
        <v>1.1875403051106239</v>
      </c>
      <c r="Q22" s="97">
        <f t="shared" si="4"/>
        <v>4.4528438308022684</v>
      </c>
      <c r="R22" s="97">
        <f t="shared" si="5"/>
        <v>6.8154016760336127</v>
      </c>
      <c r="S22" s="97">
        <f t="shared" si="6"/>
        <v>4.1000400967124717</v>
      </c>
      <c r="T22" s="97">
        <f t="shared" si="7"/>
        <v>3.0198080392447029</v>
      </c>
      <c r="U22" s="97">
        <f t="shared" si="8"/>
        <v>3.6799887352520857</v>
      </c>
      <c r="V22" s="97">
        <f t="shared" si="9"/>
        <v>3.3938321539528493</v>
      </c>
      <c r="W22" s="97"/>
      <c r="X22" s="97">
        <f t="shared" si="10"/>
        <v>0.1115208237149893</v>
      </c>
      <c r="Y22" s="97">
        <f t="shared" si="11"/>
        <v>1.7427398628233868</v>
      </c>
      <c r="Z22" s="97">
        <f t="shared" si="11"/>
        <v>4.6637742996711244</v>
      </c>
      <c r="AA22" s="97">
        <f t="shared" si="11"/>
        <v>1.927871419421785</v>
      </c>
      <c r="AB22" s="97">
        <f t="shared" si="11"/>
        <v>7.0719530178601744</v>
      </c>
      <c r="AC22" s="97">
        <f t="shared" si="11"/>
        <v>44.849122824815971</v>
      </c>
      <c r="AD22" s="97">
        <f t="shared" si="11"/>
        <v>23.813263211260089</v>
      </c>
      <c r="AE22" s="97">
        <f t="shared" si="11"/>
        <v>11.648317744378559</v>
      </c>
      <c r="AF22" s="97">
        <f t="shared" si="11"/>
        <v>4.171436796053924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2.4616199082685341E-3</v>
      </c>
      <c r="C23" s="69">
        <f>'Basic T2'!O23</f>
        <v>8.4548850635445413E-2</v>
      </c>
      <c r="D23" s="69">
        <f>'Basic T2'!Z23</f>
        <v>0.29794886238624518</v>
      </c>
      <c r="E23" s="69">
        <f>'Basic T2'!AK23</f>
        <v>0.20609675054696078</v>
      </c>
      <c r="F23" s="69">
        <f>'Basic T2'!AV23</f>
        <v>0.31308890073810541</v>
      </c>
      <c r="G23" s="69">
        <f>'Basic T2'!BG23</f>
        <v>3.4376501758780829</v>
      </c>
      <c r="H23" s="69">
        <f>'Basic T2'!BR23</f>
        <v>2.9978174514958047</v>
      </c>
      <c r="I23" s="69">
        <f>'Basic T2'!CC23</f>
        <v>1.4662215883770879</v>
      </c>
      <c r="J23" s="69">
        <f>'Basic T2'!CN23</f>
        <v>0.69534636410376072</v>
      </c>
      <c r="K23" s="309">
        <f t="shared" si="12"/>
        <v>9.5011805640697613</v>
      </c>
      <c r="L23" s="97"/>
      <c r="M23" s="97">
        <f t="shared" si="0"/>
        <v>6.3008580521734733E-2</v>
      </c>
      <c r="N23" s="97">
        <f t="shared" si="1"/>
        <v>0.30591700961799256</v>
      </c>
      <c r="O23" s="97">
        <f t="shared" si="2"/>
        <v>0.60200804960026888</v>
      </c>
      <c r="P23" s="97">
        <f t="shared" si="3"/>
        <v>1.390222090822586</v>
      </c>
      <c r="Q23" s="97">
        <f t="shared" si="4"/>
        <v>2.158780647494154</v>
      </c>
      <c r="R23" s="97">
        <f t="shared" si="5"/>
        <v>5.7206045906759524</v>
      </c>
      <c r="S23" s="97">
        <f t="shared" si="6"/>
        <v>5.6521948157286914</v>
      </c>
      <c r="T23" s="97">
        <f t="shared" si="7"/>
        <v>4.1625406241738121</v>
      </c>
      <c r="U23" s="97">
        <f t="shared" si="8"/>
        <v>6.7174548627533044</v>
      </c>
      <c r="V23" s="97">
        <f t="shared" si="9"/>
        <v>3.5311053826201122</v>
      </c>
      <c r="W23" s="97"/>
      <c r="X23" s="97">
        <f t="shared" si="10"/>
        <v>2.5908568852775461E-2</v>
      </c>
      <c r="Y23" s="97">
        <f t="shared" si="11"/>
        <v>0.88987731645876145</v>
      </c>
      <c r="Z23" s="97">
        <f t="shared" si="11"/>
        <v>3.1359141148520702</v>
      </c>
      <c r="AA23" s="97">
        <f t="shared" si="11"/>
        <v>2.169169916908523</v>
      </c>
      <c r="AB23" s="97">
        <f t="shared" si="11"/>
        <v>3.2952631373210748</v>
      </c>
      <c r="AC23" s="97">
        <f t="shared" si="11"/>
        <v>36.181295079035849</v>
      </c>
      <c r="AD23" s="97">
        <f t="shared" si="11"/>
        <v>31.552052203202329</v>
      </c>
      <c r="AE23" s="97">
        <f t="shared" si="11"/>
        <v>15.43199372425191</v>
      </c>
      <c r="AF23" s="97">
        <f t="shared" si="11"/>
        <v>7.318525939116709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1.8495824248360611E-2</v>
      </c>
      <c r="C24" s="69">
        <f>'Basic T2'!O24</f>
        <v>0.22052789556752689</v>
      </c>
      <c r="D24" s="69">
        <f>'Basic T2'!Z24</f>
        <v>0.47645944267254775</v>
      </c>
      <c r="E24" s="69">
        <f>'Basic T2'!AK24</f>
        <v>0.26058454526684877</v>
      </c>
      <c r="F24" s="69">
        <f>'Basic T2'!AV24</f>
        <v>0.24305543245682995</v>
      </c>
      <c r="G24" s="69">
        <f>'Basic T2'!BG24</f>
        <v>1.4042606295798072</v>
      </c>
      <c r="H24" s="69">
        <f>'Basic T2'!BR24</f>
        <v>1.6560231958542411</v>
      </c>
      <c r="I24" s="69">
        <f>'Basic T2'!CC24</f>
        <v>1.4426761111912718</v>
      </c>
      <c r="J24" s="69">
        <f>'Basic T2'!CN24</f>
        <v>0.44691242454532243</v>
      </c>
      <c r="K24" s="309">
        <f t="shared" si="12"/>
        <v>6.1689955013827564</v>
      </c>
      <c r="L24" s="97"/>
      <c r="M24" s="97">
        <f t="shared" si="0"/>
        <v>0.47342631068027269</v>
      </c>
      <c r="N24" s="97">
        <f t="shared" si="1"/>
        <v>0.79792018273852405</v>
      </c>
      <c r="O24" s="97">
        <f t="shared" si="2"/>
        <v>0.96269009889723001</v>
      </c>
      <c r="P24" s="97">
        <f t="shared" si="3"/>
        <v>1.757768574203624</v>
      </c>
      <c r="Q24" s="97">
        <f t="shared" si="4"/>
        <v>1.6758925743427557</v>
      </c>
      <c r="R24" s="97">
        <f t="shared" si="5"/>
        <v>2.3368345797512147</v>
      </c>
      <c r="S24" s="97">
        <f t="shared" si="6"/>
        <v>3.1223267839952729</v>
      </c>
      <c r="T24" s="97">
        <f t="shared" si="7"/>
        <v>4.0956960175478789</v>
      </c>
      <c r="U24" s="97">
        <f t="shared" si="8"/>
        <v>4.3174368839280577</v>
      </c>
      <c r="V24" s="97">
        <f t="shared" si="9"/>
        <v>2.2927017409467232</v>
      </c>
      <c r="W24" s="97"/>
      <c r="X24" s="97">
        <f t="shared" si="10"/>
        <v>0.29981905877893478</v>
      </c>
      <c r="Y24" s="97">
        <f t="shared" ref="Y24:AG32" si="13">IF($K24&gt;0,C24/$K24*100,0)</f>
        <v>3.5747780253381025</v>
      </c>
      <c r="Z24" s="97">
        <f t="shared" si="13"/>
        <v>7.7234525874715132</v>
      </c>
      <c r="AA24" s="97">
        <f t="shared" si="13"/>
        <v>4.2241001020091478</v>
      </c>
      <c r="AB24" s="97">
        <f t="shared" si="13"/>
        <v>3.9399515269925232</v>
      </c>
      <c r="AC24" s="97">
        <f t="shared" si="13"/>
        <v>22.763197497308074</v>
      </c>
      <c r="AD24" s="97">
        <f t="shared" si="13"/>
        <v>26.844292486241073</v>
      </c>
      <c r="AE24" s="97">
        <f t="shared" si="13"/>
        <v>23.385916084197198</v>
      </c>
      <c r="AF24" s="97">
        <f t="shared" si="13"/>
        <v>7.2444926316634319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1.3432468077939859E-2</v>
      </c>
      <c r="C25" s="69">
        <f>'Basic T2'!O25</f>
        <v>0.73704424371613408</v>
      </c>
      <c r="D25" s="69">
        <f>'Basic T2'!Z25</f>
        <v>2.3246619879032702</v>
      </c>
      <c r="E25" s="69">
        <f>'Basic T2'!AK25</f>
        <v>1.8793420876939257</v>
      </c>
      <c r="F25" s="69">
        <f>'Basic T2'!AV25</f>
        <v>1.2104716039856396</v>
      </c>
      <c r="G25" s="69">
        <f>'Basic T2'!BG25</f>
        <v>7.3801393719782871</v>
      </c>
      <c r="H25" s="69">
        <f>'Basic T2'!BR25</f>
        <v>4.6788339361286804</v>
      </c>
      <c r="I25" s="69">
        <f>'Basic T2'!CC25</f>
        <v>0.79793451758527956</v>
      </c>
      <c r="J25" s="69">
        <f>'Basic T2'!CN25</f>
        <v>0.15804284795210677</v>
      </c>
      <c r="K25" s="309">
        <f t="shared" si="12"/>
        <v>19.179903065021261</v>
      </c>
      <c r="L25" s="97"/>
      <c r="M25" s="97">
        <f t="shared" si="0"/>
        <v>0.34382267695008295</v>
      </c>
      <c r="N25" s="97">
        <f t="shared" si="1"/>
        <v>2.6667940403588291</v>
      </c>
      <c r="O25" s="97">
        <f t="shared" si="2"/>
        <v>4.6969980623833987</v>
      </c>
      <c r="P25" s="97">
        <f t="shared" si="3"/>
        <v>12.677069772283517</v>
      </c>
      <c r="Q25" s="97">
        <f t="shared" si="4"/>
        <v>8.3463280456922497</v>
      </c>
      <c r="R25" s="97">
        <f t="shared" si="5"/>
        <v>12.28131340047808</v>
      </c>
      <c r="S25" s="97">
        <f t="shared" si="6"/>
        <v>8.8216448617465133</v>
      </c>
      <c r="T25" s="97">
        <f t="shared" si="7"/>
        <v>2.2653021011344165</v>
      </c>
      <c r="U25" s="97">
        <f t="shared" si="8"/>
        <v>1.5267868681065544</v>
      </c>
      <c r="V25" s="97">
        <f t="shared" si="9"/>
        <v>7.1281940696029169</v>
      </c>
      <c r="W25" s="97"/>
      <c r="X25" s="97">
        <f t="shared" si="10"/>
        <v>7.0034076983615703E-2</v>
      </c>
      <c r="Y25" s="97">
        <f t="shared" si="13"/>
        <v>3.8427944146406823</v>
      </c>
      <c r="Z25" s="97">
        <f t="shared" si="13"/>
        <v>12.120301025623005</v>
      </c>
      <c r="AA25" s="97">
        <f t="shared" si="13"/>
        <v>9.7984962766642774</v>
      </c>
      <c r="AB25" s="97">
        <f t="shared" si="13"/>
        <v>6.3111455771285865</v>
      </c>
      <c r="AC25" s="97">
        <f t="shared" si="13"/>
        <v>38.478501934859004</v>
      </c>
      <c r="AD25" s="97">
        <f t="shared" si="13"/>
        <v>24.394460807581218</v>
      </c>
      <c r="AE25" s="97">
        <f t="shared" si="13"/>
        <v>4.1602635575384488</v>
      </c>
      <c r="AF25" s="97">
        <f t="shared" si="13"/>
        <v>0.82400232898117398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1.0685732842917305E-2</v>
      </c>
      <c r="C26" s="69">
        <f>'Basic T2'!O26</f>
        <v>0.15581930947551806</v>
      </c>
      <c r="D26" s="69">
        <f>'Basic T2'!Z26</f>
        <v>0.58966996543892136</v>
      </c>
      <c r="E26" s="69">
        <f>'Basic T2'!AK26</f>
        <v>0.41584164497601139</v>
      </c>
      <c r="F26" s="69">
        <f>'Basic T2'!AV26</f>
        <v>0.47539228294911767</v>
      </c>
      <c r="G26" s="69">
        <f>'Basic T2'!BG26</f>
        <v>1.437073608188759</v>
      </c>
      <c r="H26" s="69">
        <f>'Basic T2'!BR26</f>
        <v>1.5498415974840907</v>
      </c>
      <c r="I26" s="69">
        <f>'Basic T2'!CC26</f>
        <v>1.1508538550947969</v>
      </c>
      <c r="J26" s="69">
        <f>'Basic T2'!CN26</f>
        <v>0.26198416016450071</v>
      </c>
      <c r="K26" s="309">
        <f t="shared" si="12"/>
        <v>6.0471621566146325</v>
      </c>
      <c r="L26" s="97"/>
      <c r="M26" s="97">
        <f t="shared" si="0"/>
        <v>0.2735161736404238</v>
      </c>
      <c r="N26" s="97">
        <f t="shared" si="1"/>
        <v>0.56378977167913447</v>
      </c>
      <c r="O26" s="97">
        <f t="shared" si="2"/>
        <v>1.1914328618632475</v>
      </c>
      <c r="P26" s="97">
        <f t="shared" si="3"/>
        <v>2.805052673539977</v>
      </c>
      <c r="Q26" s="97">
        <f t="shared" si="4"/>
        <v>3.2778794073478807</v>
      </c>
      <c r="R26" s="97">
        <f t="shared" si="5"/>
        <v>2.3914387618117621</v>
      </c>
      <c r="S26" s="97">
        <f t="shared" si="6"/>
        <v>2.9221281096116503</v>
      </c>
      <c r="T26" s="97">
        <f t="shared" si="7"/>
        <v>3.2672250649518486</v>
      </c>
      <c r="U26" s="97">
        <f t="shared" si="8"/>
        <v>2.5309210797839961</v>
      </c>
      <c r="V26" s="97">
        <f t="shared" si="9"/>
        <v>2.2474224857434035</v>
      </c>
      <c r="W26" s="97"/>
      <c r="X26" s="97">
        <f t="shared" si="10"/>
        <v>0.17670657022532155</v>
      </c>
      <c r="Y26" s="97">
        <f t="shared" si="13"/>
        <v>2.5767344324490549</v>
      </c>
      <c r="Z26" s="97">
        <f t="shared" si="13"/>
        <v>9.7511849387719209</v>
      </c>
      <c r="AA26" s="97">
        <f t="shared" si="13"/>
        <v>6.8766412113018465</v>
      </c>
      <c r="AB26" s="97">
        <f t="shared" si="13"/>
        <v>7.8614111981289314</v>
      </c>
      <c r="AC26" s="97">
        <f t="shared" si="13"/>
        <v>23.764429842795423</v>
      </c>
      <c r="AD26" s="97">
        <f t="shared" si="13"/>
        <v>25.629238266561295</v>
      </c>
      <c r="AE26" s="97">
        <f t="shared" si="13"/>
        <v>19.031304689521946</v>
      </c>
      <c r="AF26" s="97">
        <f t="shared" si="13"/>
        <v>4.3323488502442711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3.8111030897238445E-4</v>
      </c>
      <c r="C27" s="69">
        <f>'Basic T2'!O27</f>
        <v>9.4198629664789032E-3</v>
      </c>
      <c r="D27" s="69">
        <f>'Basic T2'!Z27</f>
        <v>3.3906048212085566E-2</v>
      </c>
      <c r="E27" s="69">
        <f>'Basic T2'!AK27</f>
        <v>1.2112834785886982E-2</v>
      </c>
      <c r="F27" s="69">
        <f>'Basic T2'!AV27</f>
        <v>1.150579978710208E-2</v>
      </c>
      <c r="G27" s="69">
        <f>'Basic T2'!BG27</f>
        <v>4.6197579413658998E-2</v>
      </c>
      <c r="H27" s="69">
        <f>'Basic T2'!BR27</f>
        <v>6.5485491106941546E-2</v>
      </c>
      <c r="I27" s="69">
        <f>'Basic T2'!CC27</f>
        <v>5.6777454644962061E-2</v>
      </c>
      <c r="J27" s="69">
        <f>'Basic T2'!CN27</f>
        <v>1.824281179681984E-2</v>
      </c>
      <c r="K27" s="309">
        <f t="shared" si="12"/>
        <v>0.25402899302290838</v>
      </c>
      <c r="L27" s="97"/>
      <c r="M27" s="97">
        <f t="shared" si="0"/>
        <v>9.7550476862369138E-3</v>
      </c>
      <c r="N27" s="97">
        <f t="shared" si="1"/>
        <v>3.4083210925500207E-2</v>
      </c>
      <c r="O27" s="97">
        <f t="shared" si="2"/>
        <v>6.8507440472619252E-2</v>
      </c>
      <c r="P27" s="97">
        <f t="shared" si="3"/>
        <v>8.170691899379233E-2</v>
      </c>
      <c r="Q27" s="97">
        <f t="shared" si="4"/>
        <v>7.9333690385643502E-2</v>
      </c>
      <c r="R27" s="97">
        <f t="shared" si="5"/>
        <v>7.6877538827635275E-2</v>
      </c>
      <c r="S27" s="97">
        <f t="shared" si="6"/>
        <v>0.1234687432870261</v>
      </c>
      <c r="T27" s="97">
        <f t="shared" si="7"/>
        <v>0.16118877485526312</v>
      </c>
      <c r="U27" s="97">
        <f t="shared" si="8"/>
        <v>0.17623629192739168</v>
      </c>
      <c r="V27" s="97">
        <f t="shared" si="9"/>
        <v>9.4409651364475697E-2</v>
      </c>
      <c r="W27" s="97"/>
      <c r="X27" s="97">
        <f t="shared" si="10"/>
        <v>0.15002630386288854</v>
      </c>
      <c r="Y27" s="97">
        <f t="shared" si="13"/>
        <v>3.7081841936165998</v>
      </c>
      <c r="Z27" s="97">
        <f t="shared" si="13"/>
        <v>13.347314339441526</v>
      </c>
      <c r="AA27" s="97">
        <f t="shared" si="13"/>
        <v>4.768288312977977</v>
      </c>
      <c r="AB27" s="97">
        <f t="shared" si="13"/>
        <v>4.5293254325755195</v>
      </c>
      <c r="AC27" s="97">
        <f t="shared" si="13"/>
        <v>18.185947542410204</v>
      </c>
      <c r="AD27" s="97">
        <f t="shared" si="13"/>
        <v>25.778746877540886</v>
      </c>
      <c r="AE27" s="97">
        <f t="shared" si="13"/>
        <v>22.350777353922691</v>
      </c>
      <c r="AF27" s="97">
        <f t="shared" si="13"/>
        <v>7.1813896436516993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4.0502356683784713E-2</v>
      </c>
      <c r="C28" s="69">
        <f>'Basic T2'!O28</f>
        <v>0.6875686588616412</v>
      </c>
      <c r="D28" s="69">
        <f>'Basic T2'!Z28</f>
        <v>2.5195606513938213</v>
      </c>
      <c r="E28" s="69">
        <f>'Basic T2'!AK28</f>
        <v>0.91204387728041969</v>
      </c>
      <c r="F28" s="69">
        <f>'Basic T2'!AV28</f>
        <v>0.70695817942081129</v>
      </c>
      <c r="G28" s="69">
        <f>'Basic T2'!BG28</f>
        <v>5.953214192398641</v>
      </c>
      <c r="H28" s="69">
        <f>'Basic T2'!BR28</f>
        <v>5.4428762585310855</v>
      </c>
      <c r="I28" s="69">
        <f>'Basic T2'!CC28</f>
        <v>3.8766417167672342</v>
      </c>
      <c r="J28" s="69">
        <f>'Basic T2'!CN28</f>
        <v>1.1081469802074315</v>
      </c>
      <c r="K28" s="309">
        <f t="shared" si="12"/>
        <v>21.247512871544874</v>
      </c>
      <c r="L28" s="97"/>
      <c r="M28" s="97">
        <f t="shared" si="0"/>
        <v>1.0367140734677049</v>
      </c>
      <c r="N28" s="97">
        <f t="shared" si="1"/>
        <v>2.487780099258103</v>
      </c>
      <c r="O28" s="97">
        <f t="shared" si="2"/>
        <v>5.0907923643248667</v>
      </c>
      <c r="P28" s="97">
        <f t="shared" si="3"/>
        <v>6.1521763086012937</v>
      </c>
      <c r="Q28" s="97">
        <f t="shared" si="4"/>
        <v>4.8745504319169903</v>
      </c>
      <c r="R28" s="97">
        <f t="shared" si="5"/>
        <v>9.9067626709904939</v>
      </c>
      <c r="S28" s="97">
        <f t="shared" si="6"/>
        <v>10.262198238846041</v>
      </c>
      <c r="T28" s="97">
        <f t="shared" si="7"/>
        <v>11.005620677889265</v>
      </c>
      <c r="U28" s="97">
        <f t="shared" si="8"/>
        <v>10.705351613414066</v>
      </c>
      <c r="V28" s="97">
        <f t="shared" si="9"/>
        <v>7.8966194318766707</v>
      </c>
      <c r="W28" s="97"/>
      <c r="X28" s="97">
        <f t="shared" si="10"/>
        <v>0.19062163618230507</v>
      </c>
      <c r="Y28" s="97">
        <f t="shared" si="13"/>
        <v>3.2359959634732025</v>
      </c>
      <c r="Z28" s="97">
        <f t="shared" si="13"/>
        <v>11.858143899599991</v>
      </c>
      <c r="AA28" s="97">
        <f t="shared" si="13"/>
        <v>4.2924735840581532</v>
      </c>
      <c r="AB28" s="97">
        <f t="shared" si="13"/>
        <v>3.3272514467685523</v>
      </c>
      <c r="AC28" s="97">
        <f t="shared" si="13"/>
        <v>28.018404922918361</v>
      </c>
      <c r="AD28" s="97">
        <f t="shared" si="13"/>
        <v>25.616533527650205</v>
      </c>
      <c r="AE28" s="97">
        <f t="shared" si="13"/>
        <v>18.24515528101605</v>
      </c>
      <c r="AF28" s="97">
        <f t="shared" si="13"/>
        <v>5.2154197383331669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1.3620406589072308E-2</v>
      </c>
      <c r="C29" s="69">
        <f>'Basic T2'!O29</f>
        <v>0.15508997215687559</v>
      </c>
      <c r="D29" s="69">
        <f>'Basic T2'!Z29</f>
        <v>0.77127684034669231</v>
      </c>
      <c r="E29" s="69">
        <f>'Basic T2'!AK29</f>
        <v>0.21650572553777581</v>
      </c>
      <c r="F29" s="69">
        <f>'Basic T2'!AV29</f>
        <v>0.23607298877152547</v>
      </c>
      <c r="G29" s="69">
        <f>'Basic T2'!BG29</f>
        <v>1.109685486623345</v>
      </c>
      <c r="H29" s="69">
        <f>'Basic T2'!BR29</f>
        <v>0.98326383156209618</v>
      </c>
      <c r="I29" s="69">
        <f>'Basic T2'!CC29</f>
        <v>0.52712677390261364</v>
      </c>
      <c r="J29" s="69">
        <f>'Basic T2'!CN29</f>
        <v>0.1458296943278595</v>
      </c>
      <c r="K29" s="309">
        <f t="shared" si="12"/>
        <v>4.1584717198178556</v>
      </c>
      <c r="L29" s="97"/>
      <c r="M29" s="97">
        <f t="shared" si="0"/>
        <v>0.34863322417227904</v>
      </c>
      <c r="N29" s="97">
        <f t="shared" si="1"/>
        <v>0.56115086305003992</v>
      </c>
      <c r="O29" s="97">
        <f t="shared" si="2"/>
        <v>1.5583709991047285</v>
      </c>
      <c r="P29" s="97">
        <f t="shared" si="3"/>
        <v>1.460435652834829</v>
      </c>
      <c r="Q29" s="97">
        <f t="shared" si="4"/>
        <v>1.6277478963790295</v>
      </c>
      <c r="R29" s="97">
        <f t="shared" si="5"/>
        <v>1.8466311474996115</v>
      </c>
      <c r="S29" s="97">
        <f t="shared" si="6"/>
        <v>1.8538816392825268</v>
      </c>
      <c r="T29" s="97">
        <f t="shared" si="7"/>
        <v>1.4964904540029216</v>
      </c>
      <c r="U29" s="97">
        <f t="shared" si="8"/>
        <v>1.4088006206218251</v>
      </c>
      <c r="V29" s="97">
        <f t="shared" si="9"/>
        <v>1.5454923495351993</v>
      </c>
      <c r="W29" s="97"/>
      <c r="X29" s="97">
        <f>IF($K29&gt;0,B29/$K29*100,0)</f>
        <v>0.32753394772801037</v>
      </c>
      <c r="Y29" s="97">
        <f t="shared" si="13"/>
        <v>3.7294944538824151</v>
      </c>
      <c r="Z29" s="97">
        <f t="shared" si="13"/>
        <v>18.547122412088324</v>
      </c>
      <c r="AA29" s="97">
        <f t="shared" si="13"/>
        <v>5.2063772492664429</v>
      </c>
      <c r="AB29" s="97">
        <f t="shared" si="13"/>
        <v>5.6769170184922082</v>
      </c>
      <c r="AC29" s="97">
        <f t="shared" si="13"/>
        <v>26.684935269247184</v>
      </c>
      <c r="AD29" s="97">
        <f t="shared" si="13"/>
        <v>23.644836319944098</v>
      </c>
      <c r="AE29" s="97">
        <f t="shared" si="13"/>
        <v>12.675973516676992</v>
      </c>
      <c r="AF29" s="97">
        <f t="shared" si="13"/>
        <v>3.5068098126743297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1.2200735769126411E-2</v>
      </c>
      <c r="C30" s="69">
        <f>'Basic T2'!O30</f>
        <v>0.10155145740902981</v>
      </c>
      <c r="D30" s="69">
        <f>'Basic T2'!Z30</f>
        <v>0.22441864181901119</v>
      </c>
      <c r="E30" s="69">
        <f>'Basic T2'!AK30</f>
        <v>0.10291656395424194</v>
      </c>
      <c r="F30" s="69">
        <f>'Basic T2'!AV30</f>
        <v>0.21319147089978974</v>
      </c>
      <c r="G30" s="69">
        <f>'Basic T2'!BG30</f>
        <v>1.5493310829524489</v>
      </c>
      <c r="H30" s="69">
        <f>'Basic T2'!BR30</f>
        <v>1.7688482116975104</v>
      </c>
      <c r="I30" s="69">
        <f>'Basic T2'!CC30</f>
        <v>1.4271789500016703</v>
      </c>
      <c r="J30" s="69">
        <f>'Basic T2'!CN30</f>
        <v>0.50005864044754278</v>
      </c>
      <c r="K30" s="309">
        <f t="shared" si="12"/>
        <v>5.8996957549503719</v>
      </c>
      <c r="L30" s="97"/>
      <c r="M30" s="97">
        <f t="shared" si="0"/>
        <v>0.31229477774013392</v>
      </c>
      <c r="N30" s="97">
        <f t="shared" si="1"/>
        <v>0.36743631568535362</v>
      </c>
      <c r="O30" s="97">
        <f t="shared" si="2"/>
        <v>0.45343965327937841</v>
      </c>
      <c r="P30" s="97">
        <f t="shared" si="3"/>
        <v>0.69422191442140857</v>
      </c>
      <c r="Q30" s="97">
        <f t="shared" si="4"/>
        <v>1.4699774425228134</v>
      </c>
      <c r="R30" s="97">
        <f t="shared" si="5"/>
        <v>2.5782467825862501</v>
      </c>
      <c r="S30" s="97">
        <f t="shared" si="6"/>
        <v>3.3350512009925919</v>
      </c>
      <c r="T30" s="97">
        <f t="shared" si="7"/>
        <v>4.051700237153943</v>
      </c>
      <c r="U30" s="97">
        <f t="shared" si="8"/>
        <v>4.8308605888315235</v>
      </c>
      <c r="V30" s="97">
        <f t="shared" si="9"/>
        <v>2.1926167275367368</v>
      </c>
      <c r="W30" s="97"/>
      <c r="X30" s="97">
        <f t="shared" si="10"/>
        <v>0.2068027958711075</v>
      </c>
      <c r="Y30" s="97">
        <f t="shared" si="13"/>
        <v>1.721299904725071</v>
      </c>
      <c r="Z30" s="97">
        <f t="shared" si="13"/>
        <v>3.8039019491929547</v>
      </c>
      <c r="AA30" s="97">
        <f t="shared" si="13"/>
        <v>1.744438496983268</v>
      </c>
      <c r="AB30" s="97">
        <f t="shared" si="13"/>
        <v>3.6136011034281394</v>
      </c>
      <c r="AC30" s="97">
        <f t="shared" si="13"/>
        <v>26.261203073945328</v>
      </c>
      <c r="AD30" s="97">
        <f t="shared" si="13"/>
        <v>29.982024246136568</v>
      </c>
      <c r="AE30" s="97">
        <f t="shared" si="13"/>
        <v>24.190721170733926</v>
      </c>
      <c r="AF30" s="97">
        <f t="shared" si="13"/>
        <v>8.4760072589836319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1.4733807380991084E-2</v>
      </c>
      <c r="C31" s="69">
        <f>'Basic T2'!O31</f>
        <v>0.14762602020742785</v>
      </c>
      <c r="D31" s="69">
        <f>'Basic T2'!Z31</f>
        <v>0.39656971175953348</v>
      </c>
      <c r="E31" s="69">
        <f>'Basic T2'!AK31</f>
        <v>0.16800426536295185</v>
      </c>
      <c r="F31" s="69">
        <f>'Basic T2'!AV31</f>
        <v>0.25080584886834484</v>
      </c>
      <c r="G31" s="69">
        <f>'Basic T2'!BG31</f>
        <v>1.5566087335610019</v>
      </c>
      <c r="H31" s="69">
        <f>'Basic T2'!BR31</f>
        <v>2.1470279646972941</v>
      </c>
      <c r="I31" s="69">
        <f>'Basic T2'!CC31</f>
        <v>1.7700276857753219</v>
      </c>
      <c r="J31" s="69">
        <f>'Basic T2'!CN31</f>
        <v>0.8545076520668341</v>
      </c>
      <c r="K31" s="309">
        <f t="shared" si="12"/>
        <v>7.3059116896797009</v>
      </c>
      <c r="L31" s="97"/>
      <c r="M31" s="97">
        <f t="shared" si="0"/>
        <v>0.37713226385542925</v>
      </c>
      <c r="N31" s="97">
        <f t="shared" si="1"/>
        <v>0.53414458392091602</v>
      </c>
      <c r="O31" s="97">
        <f t="shared" si="2"/>
        <v>0.80127226126948603</v>
      </c>
      <c r="P31" s="97">
        <f t="shared" si="3"/>
        <v>1.1332698863040842</v>
      </c>
      <c r="Q31" s="97">
        <f t="shared" si="4"/>
        <v>1.7293325044065655</v>
      </c>
      <c r="R31" s="97">
        <f t="shared" si="5"/>
        <v>2.5903575441095601</v>
      </c>
      <c r="S31" s="97">
        <f t="shared" si="6"/>
        <v>4.048085157830883</v>
      </c>
      <c r="T31" s="97">
        <f t="shared" si="7"/>
        <v>5.0250331916796585</v>
      </c>
      <c r="U31" s="97">
        <f t="shared" si="8"/>
        <v>8.2550465192045106</v>
      </c>
      <c r="V31" s="97">
        <f t="shared" si="9"/>
        <v>2.7152356402881401</v>
      </c>
      <c r="W31" s="97"/>
      <c r="X31" s="97">
        <f t="shared" si="10"/>
        <v>0.20166966159478761</v>
      </c>
      <c r="Y31" s="97">
        <f t="shared" si="13"/>
        <v>2.0206378954178126</v>
      </c>
      <c r="Z31" s="97">
        <f t="shared" si="13"/>
        <v>5.4280660457438339</v>
      </c>
      <c r="AA31" s="97">
        <f t="shared" si="13"/>
        <v>2.2995660568998386</v>
      </c>
      <c r="AB31" s="97">
        <f t="shared" si="13"/>
        <v>3.4329165136588236</v>
      </c>
      <c r="AC31" s="97">
        <f t="shared" si="13"/>
        <v>21.306153149371635</v>
      </c>
      <c r="AD31" s="97">
        <f t="shared" si="13"/>
        <v>29.387543346988114</v>
      </c>
      <c r="AE31" s="97">
        <f t="shared" si="13"/>
        <v>24.227334807176156</v>
      </c>
      <c r="AF31" s="97">
        <f t="shared" si="13"/>
        <v>11.696112523148997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1.5327416161571033E-4</v>
      </c>
      <c r="C32" s="69">
        <f>'Basic T2'!O32</f>
        <v>8.3775248931745011E-2</v>
      </c>
      <c r="D32" s="69">
        <f>'Basic T2'!Z32</f>
        <v>0.22985933524920071</v>
      </c>
      <c r="E32" s="69">
        <f>'Basic T2'!AK32</f>
        <v>0.14041826565734686</v>
      </c>
      <c r="F32" s="69">
        <f>'Basic T2'!AV32</f>
        <v>0.17635986415170773</v>
      </c>
      <c r="G32" s="69">
        <f>'Basic T2'!BG32</f>
        <v>0.80082126860958447</v>
      </c>
      <c r="H32" s="69">
        <f>'Basic T2'!BR32</f>
        <v>1.0141086969111088</v>
      </c>
      <c r="I32" s="69">
        <f>'Basic T2'!CC32</f>
        <v>1.1269104472089395</v>
      </c>
      <c r="J32" s="69">
        <f>'Basic T2'!CN32</f>
        <v>0.62491281610003979</v>
      </c>
      <c r="K32" s="309">
        <f t="shared" si="12"/>
        <v>4.1973192169812892</v>
      </c>
      <c r="L32" s="97"/>
      <c r="M32" s="97">
        <f t="shared" si="0"/>
        <v>3.9232650506380853E-3</v>
      </c>
      <c r="N32" s="97">
        <f t="shared" si="1"/>
        <v>0.30311794235625261</v>
      </c>
      <c r="O32" s="97">
        <f t="shared" si="2"/>
        <v>0.46443261768994704</v>
      </c>
      <c r="P32" s="97">
        <f t="shared" si="3"/>
        <v>0.94718899911698173</v>
      </c>
      <c r="Q32" s="97">
        <f t="shared" si="4"/>
        <v>1.2160196699015966</v>
      </c>
      <c r="R32" s="97">
        <f t="shared" si="5"/>
        <v>1.3326492200006221</v>
      </c>
      <c r="S32" s="97">
        <f t="shared" si="6"/>
        <v>1.9120376780802022</v>
      </c>
      <c r="T32" s="97">
        <f t="shared" si="7"/>
        <v>3.1992507500214833</v>
      </c>
      <c r="U32" s="97">
        <f t="shared" si="8"/>
        <v>6.0370253617687242</v>
      </c>
      <c r="V32" s="97">
        <f t="shared" si="9"/>
        <v>1.5599299876171306</v>
      </c>
      <c r="W32" s="97"/>
      <c r="X32" s="97">
        <f t="shared" si="10"/>
        <v>3.6517156235247E-3</v>
      </c>
      <c r="Y32" s="97">
        <f t="shared" si="13"/>
        <v>1.9959227449942714</v>
      </c>
      <c r="Z32" s="97">
        <f t="shared" si="13"/>
        <v>5.4763367608364915</v>
      </c>
      <c r="AA32" s="97">
        <f t="shared" si="13"/>
        <v>3.3454273644294235</v>
      </c>
      <c r="AB32" s="97">
        <f t="shared" si="13"/>
        <v>4.2017262694293169</v>
      </c>
      <c r="AC32" s="97">
        <f t="shared" si="13"/>
        <v>19.079351062212869</v>
      </c>
      <c r="AD32" s="97">
        <f t="shared" si="13"/>
        <v>24.16086660286123</v>
      </c>
      <c r="AE32" s="97">
        <f t="shared" si="13"/>
        <v>26.848337926020626</v>
      </c>
      <c r="AF32" s="97">
        <f t="shared" si="13"/>
        <v>14.888379553592232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1.3890367983944945E-2</v>
      </c>
      <c r="C33" s="69">
        <f>'Basic T2'!O33</f>
        <v>0.73318249062842866</v>
      </c>
      <c r="D33" s="69">
        <f>'Basic T2'!Z33</f>
        <v>2.4735186532202031</v>
      </c>
      <c r="E33" s="69">
        <f>'Basic T2'!AK33</f>
        <v>1.1257910546030077</v>
      </c>
      <c r="F33" s="69">
        <f>'Basic T2'!AV33</f>
        <v>1.099105980932388</v>
      </c>
      <c r="G33" s="69">
        <f>'Basic T2'!BG33</f>
        <v>5.6817110222574527</v>
      </c>
      <c r="H33" s="69">
        <f>'Basic T2'!BR33</f>
        <v>7.9969087766808675</v>
      </c>
      <c r="I33" s="69">
        <f>'Basic T2'!CC33</f>
        <v>6.6812839966168358</v>
      </c>
      <c r="J33" s="69">
        <f>'Basic T2'!CN33</f>
        <v>2.0010281100591012</v>
      </c>
      <c r="K33" s="309">
        <f t="shared" ref="K33" si="14">SUM(B33:J33)</f>
        <v>27.806420452982231</v>
      </c>
      <c r="L33" s="97"/>
      <c r="M33" s="97">
        <f t="shared" si="0"/>
        <v>0.35554326102624523</v>
      </c>
      <c r="N33" s="97">
        <f t="shared" si="1"/>
        <v>2.6528213376243155</v>
      </c>
      <c r="O33" s="97">
        <f t="shared" si="2"/>
        <v>4.9977641402926922</v>
      </c>
      <c r="P33" s="97">
        <f t="shared" si="3"/>
        <v>7.5940042218323898</v>
      </c>
      <c r="Q33" s="97">
        <f t="shared" si="4"/>
        <v>7.5784504515753275</v>
      </c>
      <c r="R33" s="97">
        <f t="shared" si="5"/>
        <v>9.4549533820781839</v>
      </c>
      <c r="S33" s="97">
        <f t="shared" si="6"/>
        <v>15.077664687974121</v>
      </c>
      <c r="T33" s="97">
        <f t="shared" si="7"/>
        <v>18.967880624608142</v>
      </c>
      <c r="U33" s="97">
        <f t="shared" si="8"/>
        <v>19.331108498349394</v>
      </c>
      <c r="V33" s="97">
        <f t="shared" si="9"/>
        <v>10.334231653720479</v>
      </c>
      <c r="W33" s="97"/>
      <c r="X33" s="97">
        <f t="shared" ref="X33" si="15">IF($K33&gt;0,B33/$K33*100,0)</f>
        <v>4.9953815549297745E-2</v>
      </c>
      <c r="Y33" s="97">
        <f t="shared" ref="Y33" si="16">IF($K33&gt;0,C33/$K33*100,0)</f>
        <v>2.6367381298436601</v>
      </c>
      <c r="Z33" s="97">
        <f t="shared" ref="Z33" si="17">IF($K33&gt;0,D33/$K33*100,0)</f>
        <v>8.8954946840520748</v>
      </c>
      <c r="AA33" s="97">
        <f t="shared" ref="AA33" si="18">IF($K33&gt;0,E33/$K33*100,0)</f>
        <v>4.0486730627791641</v>
      </c>
      <c r="AB33" s="97">
        <f t="shared" ref="AB33" si="19">IF($K33&gt;0,F33/$K33*100,0)</f>
        <v>3.9527057529424257</v>
      </c>
      <c r="AC33" s="97">
        <f t="shared" ref="AC33" si="20">IF($K33&gt;0,G33/$K33*100,0)</f>
        <v>20.433090378765712</v>
      </c>
      <c r="AD33" s="97">
        <f t="shared" ref="AD33" si="21">IF($K33&gt;0,H33/$K33*100,0)</f>
        <v>28.759216923310248</v>
      </c>
      <c r="AE33" s="97">
        <f t="shared" ref="AE33" si="22">IF($K33&gt;0,I33/$K33*100,0)</f>
        <v>24.027846403006791</v>
      </c>
      <c r="AF33" s="97">
        <f>IF($K33&gt;0,J33/$K33*100,0)</f>
        <v>7.1962808497506252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3.9068010862733229</v>
      </c>
      <c r="C35" s="310">
        <f t="shared" ref="C35:K35" si="24">SUM(C8:C33)</f>
        <v>27.63783901425554</v>
      </c>
      <c r="D35" s="310">
        <f t="shared" si="24"/>
        <v>49.492504723829214</v>
      </c>
      <c r="E35" s="310">
        <f t="shared" si="24"/>
        <v>14.824735695648068</v>
      </c>
      <c r="F35" s="310">
        <f t="shared" si="24"/>
        <v>14.503043702079196</v>
      </c>
      <c r="G35" s="310">
        <f t="shared" si="24"/>
        <v>60.092427668941312</v>
      </c>
      <c r="H35" s="310">
        <f t="shared" si="24"/>
        <v>53.038112613415301</v>
      </c>
      <c r="I35" s="310">
        <f t="shared" si="24"/>
        <v>35.224198890986344</v>
      </c>
      <c r="J35" s="310">
        <f t="shared" si="24"/>
        <v>10.351336604571646</v>
      </c>
      <c r="K35" s="310">
        <f t="shared" si="24"/>
        <v>269.07099999999997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1.4519591803922842</v>
      </c>
      <c r="Y35" s="98">
        <f t="shared" ref="Y35:AG35" si="26">IF($K35&gt;0,C35/$K35*100,0)</f>
        <v>10.271578510599635</v>
      </c>
      <c r="Z35" s="98">
        <f t="shared" si="26"/>
        <v>18.393845759605913</v>
      </c>
      <c r="AA35" s="98">
        <f t="shared" si="26"/>
        <v>5.5095999552713115</v>
      </c>
      <c r="AB35" s="98">
        <f t="shared" si="26"/>
        <v>5.3900434093897882</v>
      </c>
      <c r="AC35" s="98">
        <f t="shared" si="26"/>
        <v>22.333297779746356</v>
      </c>
      <c r="AD35" s="98">
        <f t="shared" si="26"/>
        <v>19.711567806792747</v>
      </c>
      <c r="AE35" s="98">
        <f t="shared" si="26"/>
        <v>13.091042472427853</v>
      </c>
      <c r="AF35" s="98">
        <f t="shared" si="26"/>
        <v>3.8470651257741064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automation\Data\Results\Workbooks\LSIPs\CI_LSIP\[CI_LSIP_MainTables.Main.xlsm]Manager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automation\Data\Results\Workbooks\LSIPs\CI_LSIP\[CI_LSIP_MainTables.Main.xlsm]Manager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automation\Data\Results\Workbooks\LSIPs\CI_LSIP\[CI_LSIP_MainTables.Main.xlsm]Manager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automation\Data\Results\Workbooks\LSIPs\CI_LSIP\[CI_LSIP_MainTables.Main.xlsm]Manager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automation\Data\Results\Workbooks\LSIPs\CI_LSIP\[CI_LSIP_MainTables.Main.xlsm]Manager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automation\Data\Results\Workbooks\LSIPs\CI_LSIP\[CI_LSIP_MainTables.Main.xlsm]Manager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automation\Data\Results\Workbooks\LSIPs\CI_LSIP\[CI_LSIP_MainTables.Main.xlsm]Manager</v>
      </c>
      <c r="Y79" s="91" t="str">
        <f ca="1">CELL("filename")</f>
        <v>M:\IE\Projects\Nuffield via NFER AI and automation\Data\Results\Workbooks\LSIPs\CI_LSIP\[CI_LSIP_MainTables.Main.xlsm]Manager</v>
      </c>
      <c r="AW79" s="91" t="str">
        <f ca="1">CELL("filename")</f>
        <v>M:\IE\Projects\Nuffield via NFER AI and automation\Data\Results\Workbooks\LSIPs\CI_LSIP\[CI_LSIP_MainTables.Main.xlsm]Manager</v>
      </c>
      <c r="BU79" s="91" t="str">
        <f ca="1">CELL("filename")</f>
        <v>M:\IE\Projects\Nuffield via NFER AI and automation\Data\Results\Workbooks\LSIPs\CI_LSIP\[CI_LSIP_MainTables.Main.xlsm]Manager</v>
      </c>
      <c r="CS79" s="91" t="str">
        <f ca="1">CELL("filename")</f>
        <v>M:\IE\Projects\Nuffield via NFER AI and automation\Data\Results\Workbooks\LSIPs\CI_LSIP\[CI_LSIP_MainTables.Main.xlsm]Manager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automation\Data\Results\Workbooks\LSIPs\CI_LSIP\[CI_LSIP_MainTables.Main.xlsm]Manager</v>
      </c>
      <c r="Y96" s="91" t="str">
        <f ca="1">CELL("filename")</f>
        <v>M:\IE\Projects\Nuffield via NFER AI and automation\Data\Results\Workbooks\LSIPs\CI_LSIP\[CI_LSIP_MainTables.Main.xlsm]Manager</v>
      </c>
      <c r="AW96" s="91" t="str">
        <f ca="1">CELL("filename")</f>
        <v>M:\IE\Projects\Nuffield via NFER AI and automation\Data\Results\Workbooks\LSIPs\CI_LSIP\[CI_LSIP_MainTables.Main.xlsm]Manager</v>
      </c>
      <c r="BU96" s="91" t="str">
        <f ca="1">CELL("filename")</f>
        <v>M:\IE\Projects\Nuffield via NFER AI and automation\Data\Results\Workbooks\LSIPs\CI_LSIP\[CI_LSIP_MainTables.Main.xlsm]Manager</v>
      </c>
      <c r="CS96" s="91" t="str">
        <f ca="1">CELL("filename")</f>
        <v>M:\IE\Projects\Nuffield via NFER AI and automation\Data\Results\Workbooks\LSIPs\CI_LSIP\[CI_LSIP_MainTables.Main.xlsm]Manager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002F61D-70E4-4001-95D7-29621C530A5A}"/>
</file>

<file path=customXml/itemProps2.xml><?xml version="1.0" encoding="utf-8"?>
<ds:datastoreItem xmlns:ds="http://schemas.openxmlformats.org/officeDocument/2006/customXml" ds:itemID="{029B0306-F259-4B9D-AC52-2C51ABB822B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2024-02-29T16:10:35Z</dcterms:modified>
</cp:coreProperties>
</file>